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kolaro\Desktop\Rekonstrukce děkanátu\Výběrové řízení\"/>
    </mc:Choice>
  </mc:AlternateContent>
  <xr:revisionPtr revIDLastSave="0" documentId="8_{C6F28CDD-D2C8-4EB9-A473-D89D12FB4260}" xr6:coauthVersionLast="47" xr6:coauthVersionMax="47" xr10:uidLastSave="{00000000-0000-0000-0000-000000000000}"/>
  <bookViews>
    <workbookView xWindow="28680" yWindow="-120" windowWidth="29040" windowHeight="15720" xr2:uid="{00000000-000D-0000-FFFF-FFFF00000000}"/>
  </bookViews>
  <sheets>
    <sheet name="Krycí list" sheetId="20" r:id="rId1"/>
    <sheet name="Část 01_Rekap" sheetId="1" r:id="rId2"/>
    <sheet name="Část 01 - ASŘ" sheetId="2" r:id="rId3"/>
    <sheet name="Část 01 - ZTI" sheetId="3" r:id="rId4"/>
    <sheet name="Část 01 - TU" sheetId="4" r:id="rId5"/>
    <sheet name="Část 01 - CHL" sheetId="5" r:id="rId6"/>
    <sheet name="Část 01 - MaR" sheetId="6" r:id="rId7"/>
    <sheet name="Část 01 - SLN" sheetId="7" r:id="rId8"/>
    <sheet name="Část 01 - SLP" sheetId="8" r:id="rId9"/>
    <sheet name="Část 02 - Rekap" sheetId="12" r:id="rId10"/>
    <sheet name="Část 02 - ASŘ" sheetId="13" r:id="rId11"/>
    <sheet name="Část 02 - SLN" sheetId="14" r:id="rId12"/>
    <sheet name="Část 02 - ZTI_rekap" sheetId="15" r:id="rId13"/>
    <sheet name="Část 02 - ZTI_EO" sheetId="16" r:id="rId14"/>
    <sheet name="Část 02 - ÚT_rekap" sheetId="17" r:id="rId15"/>
    <sheet name="Část 02 - ÚT_EO" sheetId="18" r:id="rId16"/>
    <sheet name="VON" sheetId="10" r:id="rId17"/>
    <sheet name="Pokyny pro vyplnění" sheetId="11" r:id="rId18"/>
  </sheets>
  <definedNames>
    <definedName name="_CAS1">#REF!</definedName>
    <definedName name="_CAS2">#REF!</definedName>
    <definedName name="_CAS3">#REF!</definedName>
    <definedName name="_CAS4">#REF!</definedName>
    <definedName name="_CAS5">#REF!</definedName>
    <definedName name="_DAT1">#REF!</definedName>
    <definedName name="_DAT2">#REF!</definedName>
    <definedName name="_DAT3">#REF!</definedName>
    <definedName name="_DAT4">#REF!</definedName>
    <definedName name="_xlnm._FilterDatabase" localSheetId="2" hidden="1">'Část 01 - ASŘ'!$I$2:$I$965</definedName>
    <definedName name="_xlnm._FilterDatabase" localSheetId="5" hidden="1">'Část 01 - CHL'!$C$81:$K$89</definedName>
    <definedName name="_xlnm._FilterDatabase" localSheetId="6" hidden="1">'Část 01 - MaR'!$E$1:$E$53</definedName>
    <definedName name="_xlnm._FilterDatabase" localSheetId="7" hidden="1">'Část 01 - SLN'!$G$1:$G$163</definedName>
    <definedName name="_xlnm._FilterDatabase" localSheetId="8" hidden="1">'Část 01 - SLP'!$G$1:$G$892</definedName>
    <definedName name="_xlnm._FilterDatabase" localSheetId="4" hidden="1">'Část 01 - TU'!$F$1:$F$3544</definedName>
    <definedName name="_xlnm._FilterDatabase" localSheetId="3" hidden="1">'Část 01 - ZTI'!$G$1:$G$86</definedName>
    <definedName name="_xlnm._FilterDatabase" localSheetId="10" hidden="1">'Část 02 - ASŘ'!$I$2:$I$472</definedName>
    <definedName name="_xlnm._FilterDatabase" localSheetId="11" hidden="1">'Část 02 - SLN'!$I$2:$I$345</definedName>
    <definedName name="_xlnm._FilterDatabase" localSheetId="14" hidden="1">'Část 02 - ÚT_rekap'!$C$80:$K$85</definedName>
    <definedName name="_xlnm._FilterDatabase" localSheetId="13" hidden="1">'Část 02 - ZTI_EO'!$G$1:$G$50</definedName>
    <definedName name="_xlnm._FilterDatabase" localSheetId="12" hidden="1">'Část 02 - ZTI_rekap'!$C$79:$K$84</definedName>
    <definedName name="_xlnm._FilterDatabase" localSheetId="16" hidden="1">VON!$I$2:$I$113</definedName>
    <definedName name="_FMA4">#REF!</definedName>
    <definedName name="_NA1">#REF!</definedName>
    <definedName name="_NA2">#REF!</definedName>
    <definedName name="_NA3">#REF!</definedName>
    <definedName name="_NA4">#REF!</definedName>
    <definedName name="_NA5">#REF!</definedName>
    <definedName name="_POP1">#REF!</definedName>
    <definedName name="_POP2">#REF!</definedName>
    <definedName name="_POP3">#REF!</definedName>
    <definedName name="_POP4">#REF!</definedName>
    <definedName name="_REV1">#REF!</definedName>
    <definedName name="_REV2">#REF!</definedName>
    <definedName name="_REV3">#REF!</definedName>
    <definedName name="_REV4">#REF!</definedName>
    <definedName name="_ROZ1">#REF!</definedName>
    <definedName name="_ROZ10">#REF!</definedName>
    <definedName name="_ROZ11">#REF!</definedName>
    <definedName name="_ROZ2">#REF!</definedName>
    <definedName name="_ROZ3">#REF!</definedName>
    <definedName name="_ROZ4">#REF!</definedName>
    <definedName name="_ROZ5">#REF!</definedName>
    <definedName name="_ROZ6">#REF!</definedName>
    <definedName name="_ROZ7">#REF!</definedName>
    <definedName name="_ROZ8">#REF!</definedName>
    <definedName name="_ROZ9">#REF!</definedName>
    <definedName name="_SO16" localSheetId="15" hidden="1">{#N/A,#N/A,TRUE,"Krycí list"}</definedName>
    <definedName name="_SO16" hidden="1">{#N/A,#N/A,TRUE,"Krycí list"}</definedName>
    <definedName name="A" localSheetId="15" hidden="1">{#N/A,#N/A,TRUE,"Krycí list"}</definedName>
    <definedName name="A" hidden="1">{#N/A,#N/A,TRUE,"Krycí list"}</definedName>
    <definedName name="aaa" localSheetId="15" hidden="1">{#N/A,#N/A,TRUE,"Krycí list"}</definedName>
    <definedName name="aaa" hidden="1">{#N/A,#N/A,TRUE,"Krycí list"}</definedName>
    <definedName name="aaaaaaaa" localSheetId="15" hidden="1">{#N/A,#N/A,TRUE,"Krycí list"}</definedName>
    <definedName name="aaaaaaaa" hidden="1">{#N/A,#N/A,TRUE,"Krycí list"}</definedName>
    <definedName name="B" localSheetId="15" hidden="1">{#N/A,#N/A,TRUE,"Krycí list"}</definedName>
    <definedName name="B" hidden="1">{#N/A,#N/A,TRUE,"Krycí list"}</definedName>
    <definedName name="CDOK">#REF!</definedName>
    <definedName name="CDOK1">#REF!</definedName>
    <definedName name="CDOK2">#REF!</definedName>
    <definedName name="FVCWREC" localSheetId="15" hidden="1">{#N/A,#N/A,TRUE,"Krycí list"}</definedName>
    <definedName name="FVCWREC" hidden="1">{#N/A,#N/A,TRUE,"Krycí list"}</definedName>
    <definedName name="CHVALIL1">#REF!</definedName>
    <definedName name="KONTROL1">#REF!</definedName>
    <definedName name="KONTROL2">#REF!</definedName>
    <definedName name="KONTROL3">#REF!</definedName>
    <definedName name="KONTROL4">#REF!</definedName>
    <definedName name="mila" localSheetId="15" hidden="1">{#N/A,#N/A,TRUE,"Krycí list"}</definedName>
    <definedName name="mila" hidden="1">{#N/A,#N/A,TRUE,"Krycí list"}</definedName>
    <definedName name="NAZEV">#REF!</definedName>
    <definedName name="_xlnm.Print_Titles" localSheetId="2">'Část 01 - ASŘ'!$104:$104</definedName>
    <definedName name="_xlnm.Print_Titles" localSheetId="5">'Část 01 - CHL'!$81:$81</definedName>
    <definedName name="_xlnm.Print_Titles" localSheetId="6">'Část 01 - MaR'!$79:$79</definedName>
    <definedName name="_xlnm.Print_Titles" localSheetId="7">'Část 01 - SLN'!#REF!</definedName>
    <definedName name="_xlnm.Print_Titles" localSheetId="8">'Část 01 - SLP'!$91:$91</definedName>
    <definedName name="_xlnm.Print_Titles" localSheetId="4">'Část 01 - TU'!$85:$85</definedName>
    <definedName name="_xlnm.Print_Titles" localSheetId="3">'Část 01 - ZTI'!#REF!</definedName>
    <definedName name="_xlnm.Print_Titles" localSheetId="1">'Část 01_Rekap'!$53:$53</definedName>
    <definedName name="_xlnm.Print_Titles" localSheetId="10">'Část 02 - ASŘ'!$92:$92</definedName>
    <definedName name="_xlnm.Print_Titles" localSheetId="9">'Část 02 - Rekap'!$54:$54</definedName>
    <definedName name="_xlnm.Print_Titles" localSheetId="11">'Část 02 - SLN'!$83:$83</definedName>
    <definedName name="_xlnm.Print_Titles" localSheetId="15">'Část 02 - ÚT_EO'!#REF!</definedName>
    <definedName name="_xlnm.Print_Titles" localSheetId="14">'Část 02 - ÚT_rekap'!$80:$80</definedName>
    <definedName name="_xlnm.Print_Titles" localSheetId="12">'Část 02 - ZTI_rekap'!$79:$79</definedName>
    <definedName name="_xlnm.Print_Titles" localSheetId="16">VON!$84:$84</definedName>
    <definedName name="_xlnm.Print_Titles">#REF!</definedName>
    <definedName name="nový" localSheetId="15" hidden="1">{#N/A,#N/A,TRUE,"Krycí list"}</definedName>
    <definedName name="nový" hidden="1">{#N/A,#N/A,TRUE,"Krycí list"}</definedName>
    <definedName name="_xlnm.Print_Area" localSheetId="2">'Část 01 - ASŘ'!$C$4:$J$39,'Část 01 - ASŘ'!$C$45:$J$86,'Část 01 - ASŘ'!$C$92:$K$964</definedName>
    <definedName name="_xlnm.Print_Area" localSheetId="5">'Část 01 - CHL'!$C$4:$J$39,'Část 01 - CHL'!$C$45:$J$63,'Část 01 - CHL'!$C$69:$K$89</definedName>
    <definedName name="_xlnm.Print_Area" localSheetId="6">'Část 01 - MaR'!$C$4:$J$39,'Část 01 - MaR'!$C$45:$J$61,'Část 01 - MaR'!$C$67:$K$83</definedName>
    <definedName name="_xlnm.Print_Area" localSheetId="7">'Část 01 - SLN'!$A$1:$I$163</definedName>
    <definedName name="_xlnm.Print_Area" localSheetId="8">'Část 01 - SLP'!$C$18:$J$52,'Část 01 - SLP'!$C$58:$J$73,'Část 01 - SLP'!$C$79:$K$95</definedName>
    <definedName name="_xlnm.Print_Area" localSheetId="4">'Část 01 - TU'!$C$4:$J$39,'Část 01 - TU'!$C$44:$J$67,'Část 01 - TU'!$C$73:$K$108</definedName>
    <definedName name="_xlnm.Print_Area" localSheetId="3">'Část 01 - ZTI'!#REF!,'Část 01 - ZTI'!#REF!,'Část 01 - ZTI'!#REF!</definedName>
    <definedName name="_xlnm.Print_Area" localSheetId="1">'Část 01_Rekap'!$D$4:$AO$37,'Část 01_Rekap'!$C$43:$AQ$63</definedName>
    <definedName name="_xlnm.Print_Area" localSheetId="10">'Část 02 - ASŘ'!$C$4:$J$39,'Část 02 - ASŘ'!$C$45:$J$74,'Část 02 - ASŘ'!$C$80:$K$471</definedName>
    <definedName name="_xlnm.Print_Area" localSheetId="9">'Část 02 - Rekap'!$D$4:$AO$38,'Část 02 - Rekap'!$C$44:$AQ$61</definedName>
    <definedName name="_xlnm.Print_Area" localSheetId="11">'Část 02 - SLN'!$C$4:$J$40,'Část 02 - SLN'!$C$46:$J$64,'Část 02 - SLN'!$C$70:$K$88</definedName>
    <definedName name="_xlnm.Print_Area" localSheetId="15">'Část 02 - ÚT_EO'!$A$1:$I$40</definedName>
    <definedName name="_xlnm.Print_Area" localSheetId="14">'Část 02 - ÚT_rekap'!$C$4:$J$39,'Část 02 - ÚT_rekap'!$C$45:$J$62,'Část 02 - ÚT_rekap'!$C$68:$K$85</definedName>
    <definedName name="_xlnm.Print_Area" localSheetId="12">'Část 02 - ZTI_rekap'!$C$4:$J$38,'Část 02 - ZTI_rekap'!$C$44:$J$61,'Část 02 - ZTI_rekap'!$C$67:$K$84</definedName>
    <definedName name="_xlnm.Print_Area" localSheetId="0">'Krycí list'!$A$1:$E$36</definedName>
    <definedName name="_xlnm.Print_Area" localSheetId="17">'Pokyny pro vyplnění'!$B$2:$K$71,'Pokyny pro vyplnění'!$B$74:$K$118,'Pokyny pro vyplnění'!$B$121:$K$161,'Pokyny pro vyplnění'!$B$164:$K$219</definedName>
    <definedName name="_xlnm.Print_Area" localSheetId="16">VON!$C$4:$J$39,VON!$C$45:$J$66,VON!$C$72:$K$112</definedName>
    <definedName name="OLE_LINK3" localSheetId="15">'Část 02 - ÚT_EO'!#REF!</definedName>
    <definedName name="P1_Build_001">#REF!</definedName>
    <definedName name="P1_Build_003">#REF!</definedName>
    <definedName name="P2_Build_300">#REF!</definedName>
    <definedName name="P2_Build_302">#REF!</definedName>
    <definedName name="P2_Build_303">#REF!</definedName>
    <definedName name="P2_Build_601">#REF!</definedName>
    <definedName name="P2_Build_602">#REF!</definedName>
    <definedName name="P3_Build_1001">#REF!</definedName>
    <definedName name="P3_Build_1002">#REF!</definedName>
    <definedName name="P3_Build_1003">#REF!</definedName>
    <definedName name="P3_Build_1004">#REF!</definedName>
    <definedName name="P3_Build_1005">#REF!</definedName>
    <definedName name="P3_Build_1006">#REF!</definedName>
    <definedName name="P3_Build_1007">#REF!</definedName>
    <definedName name="P3_Build_1008">#REF!</definedName>
    <definedName name="P3_Build_2001">#REF!</definedName>
    <definedName name="P3_Build_2002">#REF!</definedName>
    <definedName name="P3_Build_2003">#REF!</definedName>
    <definedName name="P3_Build_2005">#REF!</definedName>
    <definedName name="P3_Build_2006">#REF!</definedName>
    <definedName name="P3_Build_2007">#REF!</definedName>
    <definedName name="P3_Build_2008">#REF!</definedName>
    <definedName name="P3_Build_502">#REF!</definedName>
    <definedName name="P3_Build_503">#REF!</definedName>
    <definedName name="P3_Build_504">#REF!</definedName>
    <definedName name="P4_Build_100">#REF!</definedName>
    <definedName name="P4_Build_501">#REF!</definedName>
    <definedName name="P4_Build_505">#REF!</definedName>
    <definedName name="PACKAGE_1">#REF!</definedName>
    <definedName name="PACKAGE_2">#REF!</definedName>
    <definedName name="PACKAGE_3">#REF!</definedName>
    <definedName name="PACKAGE_4">#REF!</definedName>
    <definedName name="Print_Area" localSheetId="0">'Krycí list'!$A$1:$F$34</definedName>
    <definedName name="PROJEKT">#REF!</definedName>
    <definedName name="REV">#REF!</definedName>
    <definedName name="rozp" localSheetId="15" hidden="1">{#N/A,#N/A,TRUE,"Krycí list"}</definedName>
    <definedName name="rozp" hidden="1">{#N/A,#N/A,TRUE,"Krycí list"}</definedName>
    <definedName name="SCHVALI1">#REF!</definedName>
    <definedName name="SCHVALIL1">#REF!</definedName>
    <definedName name="SCHVALIL2">#REF!</definedName>
    <definedName name="SCHVALIL3">#REF!</definedName>
    <definedName name="SCHVALIL4">#REF!</definedName>
    <definedName name="SCHVALIL5">#REF!</definedName>
    <definedName name="smaz" localSheetId="15" hidden="1">{#N/A,#N/A,TRUE,"Krycí list"}</definedName>
    <definedName name="smaz" hidden="1">{#N/A,#N/A,TRUE,"Krycí list"}</definedName>
    <definedName name="soupis" localSheetId="15" hidden="1">{#N/A,#N/A,TRUE,"Krycí list"}</definedName>
    <definedName name="soupis" hidden="1">{#N/A,#N/A,TRUE,"Krycí list"}</definedName>
    <definedName name="SPD">#REF!</definedName>
    <definedName name="SSSSSS" localSheetId="15" hidden="1">{#N/A,#N/A,TRUE,"Krycí list"}</definedName>
    <definedName name="SSSSSS" hidden="1">{#N/A,#N/A,TRUE,"Krycí list"}</definedName>
    <definedName name="summary" localSheetId="15" hidden="1">{#N/A,#N/A,TRUE,"Krycí list"}</definedName>
    <definedName name="summary" hidden="1">{#N/A,#N/A,TRUE,"Krycí list"}</definedName>
    <definedName name="tab">#REF!</definedName>
    <definedName name="tisk">#REF!</definedName>
    <definedName name="UKOL">#REF!</definedName>
    <definedName name="VIZA" localSheetId="15" hidden="1">{#N/A,#N/A,TRUE,"Krycí list"}</definedName>
    <definedName name="VIZA" hidden="1">{#N/A,#N/A,TRUE,"Krycí list"}</definedName>
    <definedName name="VIZA12" localSheetId="15" hidden="1">{#N/A,#N/A,TRUE,"Krycí list"}</definedName>
    <definedName name="VIZA12" hidden="1">{#N/A,#N/A,TRUE,"Krycí list"}</definedName>
    <definedName name="viza2" localSheetId="15" hidden="1">{#N/A,#N/A,TRUE,"Krycí list"}</definedName>
    <definedName name="viza2" hidden="1">{#N/A,#N/A,TRUE,"Krycí list"}</definedName>
    <definedName name="VN" localSheetId="15" hidden="1">{#N/A,#N/A,TRUE,"Krycí list"}</definedName>
    <definedName name="VN" hidden="1">{#N/A,#N/A,TRUE,"Krycí list"}</definedName>
    <definedName name="wrn.Kontrolní._.rozpočet." localSheetId="15" hidden="1">{#N/A,#N/A,TRUE,"Krycí list"}</definedName>
    <definedName name="wrn.Kontrolní._.rozpočet." hidden="1">{#N/A,#N/A,TRUE,"Krycí list"}</definedName>
    <definedName name="wrn.Kontrolní._.rozpoeet." localSheetId="15" hidden="1">{#N/A,#N/A,TRUE,"Krycí list"}</definedName>
    <definedName name="wrn.Kontrolní._.rozpoeet." hidden="1">{#N/A,#N/A,TRUE,"Krycí list"}</definedName>
    <definedName name="ZAKAZNIK">#REF!</definedName>
    <definedName name="ZPRAC1">#REF!</definedName>
    <definedName name="ZPRAC2">#REF!</definedName>
    <definedName name="ZPRAC3">#REF!</definedName>
    <definedName name="ZPRAC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17" l="1"/>
  <c r="J18" i="17"/>
  <c r="J17" i="17"/>
  <c r="H37" i="18" l="1"/>
  <c r="H36" i="18"/>
  <c r="H35" i="18"/>
  <c r="H34" i="18"/>
  <c r="H33" i="18"/>
  <c r="H32" i="18"/>
  <c r="H31" i="18"/>
  <c r="H30" i="18"/>
  <c r="H29" i="18"/>
  <c r="H28" i="18"/>
  <c r="H27" i="18"/>
  <c r="H26" i="18"/>
  <c r="H25" i="18"/>
  <c r="H22" i="18"/>
  <c r="H21" i="18"/>
  <c r="H20" i="18"/>
  <c r="H19" i="18"/>
  <c r="H18" i="18"/>
  <c r="H17" i="18"/>
  <c r="H16" i="18"/>
  <c r="H8" i="18"/>
  <c r="H9" i="18"/>
  <c r="H10" i="18"/>
  <c r="H11" i="18"/>
  <c r="H12" i="18"/>
  <c r="H7" i="18"/>
  <c r="H37" i="16"/>
  <c r="H35" i="16"/>
  <c r="H30" i="16"/>
  <c r="H28" i="16"/>
  <c r="H25" i="16"/>
  <c r="H22" i="16"/>
  <c r="H19" i="16"/>
  <c r="H13" i="16"/>
  <c r="H9" i="16"/>
  <c r="H6" i="16"/>
  <c r="H163" i="7"/>
  <c r="H162" i="7"/>
  <c r="H161" i="7"/>
  <c r="H159" i="7"/>
  <c r="H158" i="7"/>
  <c r="H157" i="7"/>
  <c r="H156" i="7"/>
  <c r="H155" i="7"/>
  <c r="H154" i="7"/>
  <c r="H153" i="7"/>
  <c r="H152" i="7"/>
  <c r="H143" i="7"/>
  <c r="H142" i="7"/>
  <c r="H141" i="7"/>
  <c r="H139" i="7"/>
  <c r="H138" i="7"/>
  <c r="H137" i="7"/>
  <c r="H135" i="7"/>
  <c r="H134" i="7"/>
  <c r="H133" i="7"/>
  <c r="H132" i="7"/>
  <c r="H123" i="7"/>
  <c r="H122" i="7"/>
  <c r="H121" i="7"/>
  <c r="H119" i="7"/>
  <c r="H118" i="7"/>
  <c r="H117" i="7"/>
  <c r="H116" i="7"/>
  <c r="H115" i="7"/>
  <c r="H114" i="7"/>
  <c r="H113" i="7"/>
  <c r="H112" i="7"/>
  <c r="H111" i="7"/>
  <c r="H110" i="7"/>
  <c r="H109" i="7"/>
  <c r="H108" i="7"/>
  <c r="H99" i="7"/>
  <c r="H98" i="7"/>
  <c r="H97" i="7"/>
  <c r="H96" i="7"/>
  <c r="H95" i="7"/>
  <c r="H93" i="7"/>
  <c r="H92" i="7"/>
  <c r="H91" i="7"/>
  <c r="H90" i="7"/>
  <c r="H89" i="7"/>
  <c r="H88" i="7"/>
  <c r="H87" i="7"/>
  <c r="H86" i="7"/>
  <c r="H85" i="7"/>
  <c r="H84" i="7"/>
  <c r="H83" i="7"/>
  <c r="H82" i="7"/>
  <c r="H81" i="7"/>
  <c r="H80" i="7"/>
  <c r="H79" i="7"/>
  <c r="H78" i="7"/>
  <c r="H77" i="7"/>
  <c r="H76" i="7"/>
  <c r="H74" i="7"/>
  <c r="H73" i="7"/>
  <c r="H72" i="7"/>
  <c r="H71" i="7"/>
  <c r="H62" i="7"/>
  <c r="H61" i="7"/>
  <c r="H60" i="7"/>
  <c r="H59" i="7"/>
  <c r="H57" i="7"/>
  <c r="H56" i="7"/>
  <c r="H55" i="7"/>
  <c r="H54" i="7"/>
  <c r="H53" i="7"/>
  <c r="H52" i="7"/>
  <c r="H51" i="7"/>
  <c r="H50" i="7"/>
  <c r="H49" i="7"/>
  <c r="H48" i="7"/>
  <c r="H47" i="7"/>
  <c r="H46" i="7"/>
  <c r="H45" i="7"/>
  <c r="H44" i="7"/>
  <c r="H43" i="7"/>
  <c r="H42" i="7"/>
  <c r="H41" i="7"/>
  <c r="H39" i="7"/>
  <c r="H38" i="7"/>
  <c r="H37" i="7"/>
  <c r="H36" i="7"/>
  <c r="H35" i="7"/>
  <c r="H34" i="7"/>
  <c r="H33" i="7"/>
  <c r="H32" i="7"/>
  <c r="H31" i="7"/>
  <c r="H30" i="7"/>
  <c r="H20" i="7"/>
  <c r="H21" i="7"/>
  <c r="H22" i="7"/>
  <c r="H23" i="7"/>
  <c r="H24" i="7"/>
  <c r="H25" i="7"/>
  <c r="H26" i="7"/>
  <c r="H27" i="7"/>
  <c r="H28" i="7"/>
  <c r="H19" i="7"/>
  <c r="E97" i="2"/>
  <c r="H8" i="3"/>
  <c r="H9" i="3"/>
  <c r="H10" i="3"/>
  <c r="H11" i="3"/>
  <c r="H13" i="3"/>
  <c r="H14" i="3"/>
  <c r="H15" i="3"/>
  <c r="H16" i="3"/>
  <c r="H17" i="3"/>
  <c r="H18" i="3"/>
  <c r="H19" i="3"/>
  <c r="H20" i="3"/>
  <c r="H21" i="3"/>
  <c r="H22" i="3"/>
  <c r="H24" i="3"/>
  <c r="H25" i="3"/>
  <c r="H26" i="3"/>
  <c r="H27" i="3"/>
  <c r="H28" i="3"/>
  <c r="H29" i="3"/>
  <c r="H30" i="3"/>
  <c r="H31" i="3"/>
  <c r="H32" i="3"/>
  <c r="H33" i="3"/>
  <c r="H34" i="3"/>
  <c r="H35" i="3"/>
  <c r="H37" i="3"/>
  <c r="H38" i="3"/>
  <c r="H39" i="3"/>
  <c r="H40" i="3"/>
  <c r="H41" i="3"/>
  <c r="H42" i="3"/>
  <c r="H43" i="3"/>
  <c r="H44" i="3"/>
  <c r="H45" i="3"/>
  <c r="H46" i="3"/>
  <c r="H47" i="3"/>
  <c r="H48" i="3"/>
  <c r="H49" i="3"/>
  <c r="H50" i="3"/>
  <c r="H51" i="3"/>
  <c r="H52" i="3"/>
  <c r="H53" i="3"/>
  <c r="H54" i="3"/>
  <c r="H55" i="3"/>
  <c r="H56" i="3"/>
  <c r="H57" i="3"/>
  <c r="H58" i="3"/>
  <c r="H60" i="3"/>
  <c r="H61" i="3"/>
  <c r="H63" i="3"/>
  <c r="H64" i="3"/>
  <c r="H65" i="3"/>
  <c r="H66" i="3"/>
  <c r="H67" i="3"/>
  <c r="H69" i="3"/>
  <c r="H70" i="3"/>
  <c r="H72" i="3"/>
  <c r="H73" i="3"/>
  <c r="H75" i="3"/>
  <c r="H74" i="3" s="1"/>
  <c r="H77" i="3"/>
  <c r="H78" i="3"/>
  <c r="H79" i="3"/>
  <c r="H80" i="3"/>
  <c r="H82" i="3"/>
  <c r="H83" i="3"/>
  <c r="H84" i="3"/>
  <c r="H85" i="3"/>
  <c r="H86" i="3"/>
  <c r="H7" i="3"/>
  <c r="H5" i="16" l="1"/>
  <c r="I83" i="15" s="1"/>
  <c r="H151" i="7"/>
  <c r="H160" i="7"/>
  <c r="H71" i="3"/>
  <c r="H24" i="18"/>
  <c r="H6" i="18"/>
  <c r="H15" i="18"/>
  <c r="H120" i="7"/>
  <c r="H140" i="7"/>
  <c r="H136" i="7"/>
  <c r="H131" i="7"/>
  <c r="H70" i="7"/>
  <c r="H94" i="7"/>
  <c r="H107" i="7"/>
  <c r="H58" i="7"/>
  <c r="H75" i="7"/>
  <c r="H29" i="7"/>
  <c r="H40" i="7"/>
  <c r="H18" i="7"/>
  <c r="H81" i="3"/>
  <c r="H76" i="3"/>
  <c r="H12" i="3"/>
  <c r="H23" i="3"/>
  <c r="H68" i="3"/>
  <c r="H62" i="3"/>
  <c r="H59" i="3"/>
  <c r="H36" i="3"/>
  <c r="H6" i="3"/>
  <c r="H5" i="18" l="1"/>
  <c r="I84" i="17" s="1"/>
  <c r="H150" i="7"/>
  <c r="E9" i="7" s="1"/>
  <c r="H130" i="7"/>
  <c r="E8" i="7" s="1"/>
  <c r="H69" i="7"/>
  <c r="E6" i="7" s="1"/>
  <c r="H106" i="7"/>
  <c r="E7" i="7" s="1"/>
  <c r="H17" i="7"/>
  <c r="E5" i="7" s="1"/>
  <c r="H5" i="3"/>
  <c r="AG57" i="1" s="1"/>
  <c r="F4" i="7" l="1"/>
  <c r="AG61" i="1" s="1"/>
  <c r="AN61" i="1" s="1"/>
  <c r="F99" i="2"/>
  <c r="F101" i="2"/>
  <c r="J101" i="2"/>
  <c r="J102" i="2"/>
  <c r="F49" i="6"/>
  <c r="F48" i="6"/>
  <c r="F47" i="6"/>
  <c r="F46" i="6"/>
  <c r="F45" i="6"/>
  <c r="F44" i="6"/>
  <c r="F43" i="6"/>
  <c r="F42" i="6"/>
  <c r="F41" i="6"/>
  <c r="F40" i="6"/>
  <c r="F35" i="6"/>
  <c r="F34" i="6"/>
  <c r="F33" i="6"/>
  <c r="F32" i="6"/>
  <c r="F31" i="6"/>
  <c r="F30" i="6"/>
  <c r="F29" i="6"/>
  <c r="F28" i="6"/>
  <c r="F27" i="6"/>
  <c r="F23" i="6"/>
  <c r="F22" i="6"/>
  <c r="F21" i="6"/>
  <c r="F20" i="6"/>
  <c r="F19" i="6"/>
  <c r="F18" i="6"/>
  <c r="F17" i="6"/>
  <c r="F13" i="6"/>
  <c r="F12" i="6"/>
  <c r="F8" i="6"/>
  <c r="F4" i="6"/>
  <c r="AN15" i="1"/>
  <c r="AN14" i="1"/>
  <c r="E15" i="1"/>
  <c r="E25" i="20"/>
  <c r="J110" i="10" l="1"/>
  <c r="BE110" i="10" s="1"/>
  <c r="J106" i="10"/>
  <c r="J105" i="10" s="1"/>
  <c r="J102" i="10"/>
  <c r="BE102" i="10" s="1"/>
  <c r="J98" i="10"/>
  <c r="J97" i="10" s="1"/>
  <c r="J94" i="10"/>
  <c r="BE94" i="10" s="1"/>
  <c r="J91" i="10"/>
  <c r="BE91" i="10" s="1"/>
  <c r="J88" i="10"/>
  <c r="BE98" i="10"/>
  <c r="P98" i="10"/>
  <c r="P97" i="10" s="1"/>
  <c r="R98" i="10"/>
  <c r="R97" i="10" s="1"/>
  <c r="T98" i="10"/>
  <c r="T97" i="10" s="1"/>
  <c r="BF98" i="10"/>
  <c r="BG98" i="10"/>
  <c r="BH98" i="10"/>
  <c r="BI98" i="10"/>
  <c r="BK98" i="10"/>
  <c r="BK97" i="10" s="1"/>
  <c r="P102" i="10"/>
  <c r="P101" i="10" s="1"/>
  <c r="R102" i="10"/>
  <c r="R101" i="10" s="1"/>
  <c r="T102" i="10"/>
  <c r="T101" i="10" s="1"/>
  <c r="BF102" i="10"/>
  <c r="BG102" i="10"/>
  <c r="BH102" i="10"/>
  <c r="BI102" i="10"/>
  <c r="BK102" i="10"/>
  <c r="BK101" i="10" s="1"/>
  <c r="P106" i="10"/>
  <c r="P105" i="10" s="1"/>
  <c r="R106" i="10"/>
  <c r="R105" i="10" s="1"/>
  <c r="T106" i="10"/>
  <c r="T105" i="10" s="1"/>
  <c r="BE106" i="10"/>
  <c r="BF106" i="10"/>
  <c r="BG106" i="10"/>
  <c r="BH106" i="10"/>
  <c r="BI106" i="10"/>
  <c r="BK106" i="10"/>
  <c r="BK105" i="10" s="1"/>
  <c r="P110" i="10"/>
  <c r="P109" i="10" s="1"/>
  <c r="R110" i="10"/>
  <c r="R109" i="10" s="1"/>
  <c r="T110" i="10"/>
  <c r="T109" i="10" s="1"/>
  <c r="BF110" i="10"/>
  <c r="BG110" i="10"/>
  <c r="BH110" i="10"/>
  <c r="BI110" i="10"/>
  <c r="BK110" i="10"/>
  <c r="BK109" i="10" s="1"/>
  <c r="BK94" i="10"/>
  <c r="BI94" i="10"/>
  <c r="BH94" i="10"/>
  <c r="BG94" i="10"/>
  <c r="BF94" i="10"/>
  <c r="T94" i="10"/>
  <c r="R94" i="10"/>
  <c r="P94" i="10"/>
  <c r="BK91" i="10"/>
  <c r="BI91" i="10"/>
  <c r="BH91" i="10"/>
  <c r="BG91" i="10"/>
  <c r="BF91" i="10"/>
  <c r="T91" i="10"/>
  <c r="R91" i="10"/>
  <c r="P91" i="10"/>
  <c r="BI84" i="17"/>
  <c r="F37" i="17" s="1"/>
  <c r="BD60" i="12" s="1"/>
  <c r="BH84" i="17"/>
  <c r="F36" i="17" s="1"/>
  <c r="BC60" i="12" s="1"/>
  <c r="BG84" i="17"/>
  <c r="F35" i="17" s="1"/>
  <c r="BB60" i="12" s="1"/>
  <c r="BF84" i="17"/>
  <c r="J34" i="17" s="1"/>
  <c r="AW60" i="12" s="1"/>
  <c r="T84" i="17"/>
  <c r="T83" i="17" s="1"/>
  <c r="T82" i="17" s="1"/>
  <c r="T81" i="17" s="1"/>
  <c r="R84" i="17"/>
  <c r="R83" i="17" s="1"/>
  <c r="R82" i="17" s="1"/>
  <c r="R81" i="17" s="1"/>
  <c r="P84" i="17"/>
  <c r="P83" i="17" s="1"/>
  <c r="P82" i="17" s="1"/>
  <c r="P81" i="17" s="1"/>
  <c r="AU60" i="12" s="1"/>
  <c r="J77" i="17"/>
  <c r="F77" i="17"/>
  <c r="F75" i="17"/>
  <c r="J54" i="17"/>
  <c r="F54" i="17"/>
  <c r="F52" i="17"/>
  <c r="J37" i="17"/>
  <c r="J36" i="17"/>
  <c r="J35" i="17"/>
  <c r="AX60" i="12" s="1"/>
  <c r="J24" i="17"/>
  <c r="E24" i="17"/>
  <c r="J55" i="17" s="1"/>
  <c r="J23" i="17"/>
  <c r="F55" i="17"/>
  <c r="J12" i="17"/>
  <c r="J52" i="17" s="1"/>
  <c r="E7" i="17"/>
  <c r="E71" i="17" s="1"/>
  <c r="BI83" i="15"/>
  <c r="F36" i="15" s="1"/>
  <c r="BD59" i="12" s="1"/>
  <c r="BH83" i="15"/>
  <c r="F35" i="15" s="1"/>
  <c r="BC59" i="12" s="1"/>
  <c r="BG83" i="15"/>
  <c r="F34" i="15" s="1"/>
  <c r="BB59" i="12" s="1"/>
  <c r="BF83" i="15"/>
  <c r="J33" i="15" s="1"/>
  <c r="AW59" i="12" s="1"/>
  <c r="T83" i="15"/>
  <c r="R83" i="15"/>
  <c r="P83" i="15"/>
  <c r="P82" i="15" s="1"/>
  <c r="P81" i="15" s="1"/>
  <c r="P80" i="15" s="1"/>
  <c r="AU59" i="12" s="1"/>
  <c r="T82" i="15"/>
  <c r="R82" i="15"/>
  <c r="R81" i="15" s="1"/>
  <c r="R80" i="15" s="1"/>
  <c r="T81" i="15"/>
  <c r="T80" i="15" s="1"/>
  <c r="J76" i="15"/>
  <c r="F76" i="15"/>
  <c r="F74" i="15"/>
  <c r="J54" i="15"/>
  <c r="J53" i="15"/>
  <c r="F53" i="15"/>
  <c r="F51" i="15"/>
  <c r="J36" i="15"/>
  <c r="J35" i="15"/>
  <c r="AY59" i="12" s="1"/>
  <c r="J34" i="15"/>
  <c r="AX59" i="12" s="1"/>
  <c r="J23" i="15"/>
  <c r="E23" i="15"/>
  <c r="J77" i="15" s="1"/>
  <c r="J22" i="15"/>
  <c r="J17" i="15"/>
  <c r="E17" i="15"/>
  <c r="F77" i="15" s="1"/>
  <c r="J16" i="15"/>
  <c r="J11" i="15"/>
  <c r="J51" i="15" s="1"/>
  <c r="E7" i="15"/>
  <c r="E47" i="15" s="1"/>
  <c r="T336" i="14"/>
  <c r="T335" i="14" s="1"/>
  <c r="R336" i="14"/>
  <c r="R335" i="14" s="1"/>
  <c r="P336" i="14"/>
  <c r="P335" i="14" s="1"/>
  <c r="J336" i="14"/>
  <c r="J335" i="14"/>
  <c r="J66" i="14" s="1"/>
  <c r="T334" i="14"/>
  <c r="R334" i="14"/>
  <c r="P334" i="14"/>
  <c r="J334" i="14"/>
  <c r="T331" i="14"/>
  <c r="R331" i="14"/>
  <c r="P331" i="14"/>
  <c r="J331" i="14"/>
  <c r="T328" i="14"/>
  <c r="R328" i="14"/>
  <c r="P328" i="14"/>
  <c r="J328" i="14"/>
  <c r="T325" i="14"/>
  <c r="R325" i="14"/>
  <c r="P325" i="14"/>
  <c r="J325" i="14"/>
  <c r="T322" i="14"/>
  <c r="R322" i="14"/>
  <c r="P322" i="14"/>
  <c r="J322" i="14"/>
  <c r="T319" i="14"/>
  <c r="R319" i="14"/>
  <c r="P319" i="14"/>
  <c r="J319" i="14"/>
  <c r="T312" i="14"/>
  <c r="R312" i="14"/>
  <c r="R304" i="14" s="1"/>
  <c r="P312" i="14"/>
  <c r="J312" i="14"/>
  <c r="T305" i="14"/>
  <c r="R305" i="14"/>
  <c r="P305" i="14"/>
  <c r="J305" i="14"/>
  <c r="T302" i="14"/>
  <c r="R302" i="14"/>
  <c r="P302" i="14"/>
  <c r="J302" i="14"/>
  <c r="T299" i="14"/>
  <c r="R299" i="14"/>
  <c r="P299" i="14"/>
  <c r="J299" i="14"/>
  <c r="T297" i="14"/>
  <c r="R297" i="14"/>
  <c r="P297" i="14"/>
  <c r="J297" i="14"/>
  <c r="T294" i="14"/>
  <c r="R294" i="14"/>
  <c r="P294" i="14"/>
  <c r="J294" i="14"/>
  <c r="T293" i="14"/>
  <c r="R293" i="14"/>
  <c r="P293" i="14"/>
  <c r="J293" i="14"/>
  <c r="T291" i="14"/>
  <c r="R291" i="14"/>
  <c r="P291" i="14"/>
  <c r="J291" i="14"/>
  <c r="T288" i="14"/>
  <c r="R288" i="14"/>
  <c r="P288" i="14"/>
  <c r="J288" i="14"/>
  <c r="T284" i="14"/>
  <c r="R284" i="14"/>
  <c r="P284" i="14"/>
  <c r="J284" i="14"/>
  <c r="T281" i="14"/>
  <c r="R281" i="14"/>
  <c r="P281" i="14"/>
  <c r="J281" i="14"/>
  <c r="T278" i="14"/>
  <c r="R278" i="14"/>
  <c r="P278" i="14"/>
  <c r="J278" i="14"/>
  <c r="T274" i="14"/>
  <c r="R274" i="14"/>
  <c r="P274" i="14"/>
  <c r="J274" i="14"/>
  <c r="T272" i="14"/>
  <c r="R272" i="14"/>
  <c r="P272" i="14"/>
  <c r="J272" i="14"/>
  <c r="T268" i="14"/>
  <c r="R268" i="14"/>
  <c r="P268" i="14"/>
  <c r="J268" i="14"/>
  <c r="T264" i="14"/>
  <c r="R264" i="14"/>
  <c r="P264" i="14"/>
  <c r="J264" i="14"/>
  <c r="T262" i="14"/>
  <c r="R262" i="14"/>
  <c r="P262" i="14"/>
  <c r="J262" i="14"/>
  <c r="T260" i="14"/>
  <c r="R260" i="14"/>
  <c r="P260" i="14"/>
  <c r="J260" i="14"/>
  <c r="T256" i="14"/>
  <c r="R256" i="14"/>
  <c r="P256" i="14"/>
  <c r="J256" i="14"/>
  <c r="T249" i="14"/>
  <c r="R249" i="14"/>
  <c r="P249" i="14"/>
  <c r="J249" i="14"/>
  <c r="T247" i="14"/>
  <c r="R247" i="14"/>
  <c r="P247" i="14"/>
  <c r="J247" i="14"/>
  <c r="T245" i="14"/>
  <c r="R245" i="14"/>
  <c r="P245" i="14"/>
  <c r="J245" i="14"/>
  <c r="T237" i="14"/>
  <c r="R237" i="14"/>
  <c r="P237" i="14"/>
  <c r="J237" i="14"/>
  <c r="T235" i="14"/>
  <c r="R235" i="14"/>
  <c r="P235" i="14"/>
  <c r="J235" i="14"/>
  <c r="T231" i="14"/>
  <c r="R231" i="14"/>
  <c r="P231" i="14"/>
  <c r="J231" i="14"/>
  <c r="T230" i="14"/>
  <c r="R230" i="14"/>
  <c r="P230" i="14"/>
  <c r="J230" i="14"/>
  <c r="T225" i="14"/>
  <c r="R225" i="14"/>
  <c r="P225" i="14"/>
  <c r="J225" i="14"/>
  <c r="T222" i="14"/>
  <c r="R222" i="14"/>
  <c r="P222" i="14"/>
  <c r="J222" i="14"/>
  <c r="T220" i="14"/>
  <c r="R220" i="14"/>
  <c r="P220" i="14"/>
  <c r="J220" i="14"/>
  <c r="T215" i="14"/>
  <c r="R215" i="14"/>
  <c r="P215" i="14"/>
  <c r="J215" i="14"/>
  <c r="T212" i="14"/>
  <c r="R212" i="14"/>
  <c r="P212" i="14"/>
  <c r="J212" i="14"/>
  <c r="T209" i="14"/>
  <c r="R209" i="14"/>
  <c r="P209" i="14"/>
  <c r="J209" i="14"/>
  <c r="T207" i="14"/>
  <c r="R207" i="14"/>
  <c r="P207" i="14"/>
  <c r="J207" i="14"/>
  <c r="T205" i="14"/>
  <c r="R205" i="14"/>
  <c r="P205" i="14"/>
  <c r="J205" i="14"/>
  <c r="T160" i="14"/>
  <c r="R160" i="14"/>
  <c r="P160" i="14"/>
  <c r="J160" i="14"/>
  <c r="T158" i="14"/>
  <c r="R158" i="14"/>
  <c r="P158" i="14"/>
  <c r="J158" i="14"/>
  <c r="T150" i="14"/>
  <c r="R150" i="14"/>
  <c r="P150" i="14"/>
  <c r="J150" i="14"/>
  <c r="T149" i="14"/>
  <c r="R149" i="14"/>
  <c r="P149" i="14"/>
  <c r="J149" i="14"/>
  <c r="T145" i="14"/>
  <c r="R145" i="14"/>
  <c r="P145" i="14"/>
  <c r="J145" i="14"/>
  <c r="T143" i="14"/>
  <c r="R143" i="14"/>
  <c r="P143" i="14"/>
  <c r="J143" i="14"/>
  <c r="T138" i="14"/>
  <c r="R138" i="14"/>
  <c r="P138" i="14"/>
  <c r="J138" i="14"/>
  <c r="T134" i="14"/>
  <c r="R134" i="14"/>
  <c r="P134" i="14"/>
  <c r="J134" i="14"/>
  <c r="T131" i="14"/>
  <c r="R131" i="14"/>
  <c r="P131" i="14"/>
  <c r="J131" i="14"/>
  <c r="T129" i="14"/>
  <c r="R129" i="14"/>
  <c r="P129" i="14"/>
  <c r="J129" i="14"/>
  <c r="T127" i="14"/>
  <c r="R127" i="14"/>
  <c r="P127" i="14"/>
  <c r="J127" i="14"/>
  <c r="T122" i="14"/>
  <c r="R122" i="14"/>
  <c r="P122" i="14"/>
  <c r="J122" i="14"/>
  <c r="T118" i="14"/>
  <c r="R118" i="14"/>
  <c r="P118" i="14"/>
  <c r="J118" i="14"/>
  <c r="T116" i="14"/>
  <c r="R116" i="14"/>
  <c r="P116" i="14"/>
  <c r="J116" i="14"/>
  <c r="T111" i="14"/>
  <c r="R111" i="14"/>
  <c r="P111" i="14"/>
  <c r="J111" i="14"/>
  <c r="T107" i="14"/>
  <c r="R107" i="14"/>
  <c r="P107" i="14"/>
  <c r="J107" i="14"/>
  <c r="T103" i="14"/>
  <c r="R103" i="14"/>
  <c r="P103" i="14"/>
  <c r="J103" i="14"/>
  <c r="T99" i="14"/>
  <c r="R99" i="14"/>
  <c r="P99" i="14"/>
  <c r="J99" i="14"/>
  <c r="T95" i="14"/>
  <c r="R95" i="14"/>
  <c r="P95" i="14"/>
  <c r="J95" i="14"/>
  <c r="T93" i="14"/>
  <c r="R93" i="14"/>
  <c r="P93" i="14"/>
  <c r="J93" i="14"/>
  <c r="T88" i="14"/>
  <c r="R88" i="14"/>
  <c r="P88" i="14"/>
  <c r="J88" i="14"/>
  <c r="BK87" i="14"/>
  <c r="BK86" i="14" s="1"/>
  <c r="BK85" i="14" s="1"/>
  <c r="BK84" i="14" s="1"/>
  <c r="BI87" i="14"/>
  <c r="F36" i="14" s="1"/>
  <c r="BB58" i="12" s="1"/>
  <c r="BH87" i="14"/>
  <c r="BG87" i="14"/>
  <c r="F34" i="14" s="1"/>
  <c r="AZ58" i="12" s="1"/>
  <c r="BF87" i="14"/>
  <c r="F33" i="14" s="1"/>
  <c r="BE87" i="14"/>
  <c r="J82" i="14"/>
  <c r="F79" i="14"/>
  <c r="E76" i="14"/>
  <c r="J53" i="14"/>
  <c r="F53" i="14"/>
  <c r="J52" i="14"/>
  <c r="F50" i="14"/>
  <c r="E47" i="14"/>
  <c r="J36" i="14"/>
  <c r="AX58" i="12" s="1"/>
  <c r="J35" i="14"/>
  <c r="AW58" i="12" s="1"/>
  <c r="F35" i="14"/>
  <c r="BA58" i="12" s="1"/>
  <c r="J34" i="14"/>
  <c r="AV58" i="12" s="1"/>
  <c r="BK468" i="13"/>
  <c r="BI468" i="13"/>
  <c r="BH468" i="13"/>
  <c r="BG468" i="13"/>
  <c r="BF468" i="13"/>
  <c r="T468" i="13"/>
  <c r="R468" i="13"/>
  <c r="P468" i="13"/>
  <c r="J468" i="13"/>
  <c r="BE468" i="13" s="1"/>
  <c r="BK464" i="13"/>
  <c r="BI464" i="13"/>
  <c r="BH464" i="13"/>
  <c r="BG464" i="13"/>
  <c r="BF464" i="13"/>
  <c r="T464" i="13"/>
  <c r="R464" i="13"/>
  <c r="P464" i="13"/>
  <c r="J464" i="13"/>
  <c r="BE464" i="13" s="1"/>
  <c r="BK460" i="13"/>
  <c r="BI460" i="13"/>
  <c r="BH460" i="13"/>
  <c r="BG460" i="13"/>
  <c r="BF460" i="13"/>
  <c r="T460" i="13"/>
  <c r="R460" i="13"/>
  <c r="P460" i="13"/>
  <c r="J460" i="13"/>
  <c r="BE460" i="13" s="1"/>
  <c r="BK457" i="13"/>
  <c r="BI457" i="13"/>
  <c r="BH457" i="13"/>
  <c r="BG457" i="13"/>
  <c r="BF457" i="13"/>
  <c r="BE457" i="13"/>
  <c r="T457" i="13"/>
  <c r="R457" i="13"/>
  <c r="P457" i="13"/>
  <c r="BK452" i="13"/>
  <c r="BI452" i="13"/>
  <c r="BH452" i="13"/>
  <c r="BG452" i="13"/>
  <c r="BF452" i="13"/>
  <c r="T452" i="13"/>
  <c r="R452" i="13"/>
  <c r="P452" i="13"/>
  <c r="J452" i="13"/>
  <c r="BE452" i="13" s="1"/>
  <c r="BK448" i="13"/>
  <c r="BI448" i="13"/>
  <c r="BH448" i="13"/>
  <c r="BG448" i="13"/>
  <c r="BF448" i="13"/>
  <c r="T448" i="13"/>
  <c r="R448" i="13"/>
  <c r="P448" i="13"/>
  <c r="J448" i="13"/>
  <c r="BE448" i="13" s="1"/>
  <c r="BK444" i="13"/>
  <c r="BI444" i="13"/>
  <c r="BH444" i="13"/>
  <c r="BG444" i="13"/>
  <c r="BF444" i="13"/>
  <c r="T444" i="13"/>
  <c r="R444" i="13"/>
  <c r="P444" i="13"/>
  <c r="J444" i="13"/>
  <c r="BE444" i="13" s="1"/>
  <c r="BK441" i="13"/>
  <c r="BI441" i="13"/>
  <c r="BH441" i="13"/>
  <c r="BG441" i="13"/>
  <c r="BF441" i="13"/>
  <c r="BE441" i="13"/>
  <c r="T441" i="13"/>
  <c r="R441" i="13"/>
  <c r="P441" i="13"/>
  <c r="BK432" i="13"/>
  <c r="BI432" i="13"/>
  <c r="BH432" i="13"/>
  <c r="BG432" i="13"/>
  <c r="BF432" i="13"/>
  <c r="T432" i="13"/>
  <c r="R432" i="13"/>
  <c r="P432" i="13"/>
  <c r="J432" i="13"/>
  <c r="BE432" i="13" s="1"/>
  <c r="BK429" i="13"/>
  <c r="BI429" i="13"/>
  <c r="BH429" i="13"/>
  <c r="BG429" i="13"/>
  <c r="BF429" i="13"/>
  <c r="T429" i="13"/>
  <c r="R429" i="13"/>
  <c r="P429" i="13"/>
  <c r="J429" i="13"/>
  <c r="BE429" i="13" s="1"/>
  <c r="BK422" i="13"/>
  <c r="BI422" i="13"/>
  <c r="BH422" i="13"/>
  <c r="BG422" i="13"/>
  <c r="BF422" i="13"/>
  <c r="T422" i="13"/>
  <c r="R422" i="13"/>
  <c r="P422" i="13"/>
  <c r="J422" i="13"/>
  <c r="BE422" i="13" s="1"/>
  <c r="BK398" i="13"/>
  <c r="BI398" i="13"/>
  <c r="BH398" i="13"/>
  <c r="BG398" i="13"/>
  <c r="BF398" i="13"/>
  <c r="T398" i="13"/>
  <c r="R398" i="13"/>
  <c r="P398" i="13"/>
  <c r="J398" i="13"/>
  <c r="BE398" i="13" s="1"/>
  <c r="BK393" i="13"/>
  <c r="BI393" i="13"/>
  <c r="BH393" i="13"/>
  <c r="BG393" i="13"/>
  <c r="BF393" i="13"/>
  <c r="T393" i="13"/>
  <c r="R393" i="13"/>
  <c r="P393" i="13"/>
  <c r="J393" i="13"/>
  <c r="BE393" i="13" s="1"/>
  <c r="BK388" i="13"/>
  <c r="BI388" i="13"/>
  <c r="BH388" i="13"/>
  <c r="BG388" i="13"/>
  <c r="BF388" i="13"/>
  <c r="T388" i="13"/>
  <c r="R388" i="13"/>
  <c r="P388" i="13"/>
  <c r="J388" i="13"/>
  <c r="BE388" i="13" s="1"/>
  <c r="BK383" i="13"/>
  <c r="BI383" i="13"/>
  <c r="BH383" i="13"/>
  <c r="BG383" i="13"/>
  <c r="BF383" i="13"/>
  <c r="T383" i="13"/>
  <c r="R383" i="13"/>
  <c r="P383" i="13"/>
  <c r="J383" i="13"/>
  <c r="BE383" i="13" s="1"/>
  <c r="BK379" i="13"/>
  <c r="BI379" i="13"/>
  <c r="BH379" i="13"/>
  <c r="BG379" i="13"/>
  <c r="BF379" i="13"/>
  <c r="T379" i="13"/>
  <c r="R379" i="13"/>
  <c r="P379" i="13"/>
  <c r="J379" i="13"/>
  <c r="BE379" i="13" s="1"/>
  <c r="BK374" i="13"/>
  <c r="BI374" i="13"/>
  <c r="BH374" i="13"/>
  <c r="BG374" i="13"/>
  <c r="BF374" i="13"/>
  <c r="T374" i="13"/>
  <c r="R374" i="13"/>
  <c r="P374" i="13"/>
  <c r="J374" i="13"/>
  <c r="BE374" i="13" s="1"/>
  <c r="BK364" i="13"/>
  <c r="BI364" i="13"/>
  <c r="BH364" i="13"/>
  <c r="BG364" i="13"/>
  <c r="BF364" i="13"/>
  <c r="T364" i="13"/>
  <c r="R364" i="13"/>
  <c r="P364" i="13"/>
  <c r="J364" i="13"/>
  <c r="BE364" i="13" s="1"/>
  <c r="BK352" i="13"/>
  <c r="BI352" i="13"/>
  <c r="BH352" i="13"/>
  <c r="BG352" i="13"/>
  <c r="BF352" i="13"/>
  <c r="T352" i="13"/>
  <c r="R352" i="13"/>
  <c r="P352" i="13"/>
  <c r="J352" i="13"/>
  <c r="BE352" i="13" s="1"/>
  <c r="BK345" i="13"/>
  <c r="BI345" i="13"/>
  <c r="BH345" i="13"/>
  <c r="BG345" i="13"/>
  <c r="BF345" i="13"/>
  <c r="T345" i="13"/>
  <c r="R345" i="13"/>
  <c r="P345" i="13"/>
  <c r="J345" i="13"/>
  <c r="BE345" i="13" s="1"/>
  <c r="BK340" i="13"/>
  <c r="BI340" i="13"/>
  <c r="BH340" i="13"/>
  <c r="BG340" i="13"/>
  <c r="BF340" i="13"/>
  <c r="T340" i="13"/>
  <c r="R340" i="13"/>
  <c r="P340" i="13"/>
  <c r="J340" i="13"/>
  <c r="BE340" i="13" s="1"/>
  <c r="BK336" i="13"/>
  <c r="BI336" i="13"/>
  <c r="BH336" i="13"/>
  <c r="BG336" i="13"/>
  <c r="BF336" i="13"/>
  <c r="T336" i="13"/>
  <c r="R336" i="13"/>
  <c r="P336" i="13"/>
  <c r="J336" i="13"/>
  <c r="BE336" i="13" s="1"/>
  <c r="BK326" i="13"/>
  <c r="BI326" i="13"/>
  <c r="BH326" i="13"/>
  <c r="BG326" i="13"/>
  <c r="BF326" i="13"/>
  <c r="T326" i="13"/>
  <c r="R326" i="13"/>
  <c r="P326" i="13"/>
  <c r="J326" i="13"/>
  <c r="BE326" i="13" s="1"/>
  <c r="BK317" i="13"/>
  <c r="BI317" i="13"/>
  <c r="BH317" i="13"/>
  <c r="BG317" i="13"/>
  <c r="BF317" i="13"/>
  <c r="T317" i="13"/>
  <c r="R317" i="13"/>
  <c r="P317" i="13"/>
  <c r="J317" i="13"/>
  <c r="BE317" i="13" s="1"/>
  <c r="BK308" i="13"/>
  <c r="BI308" i="13"/>
  <c r="BH308" i="13"/>
  <c r="BG308" i="13"/>
  <c r="BF308" i="13"/>
  <c r="T308" i="13"/>
  <c r="R308" i="13"/>
  <c r="P308" i="13"/>
  <c r="J308" i="13"/>
  <c r="BE308" i="13" s="1"/>
  <c r="BK303" i="13"/>
  <c r="BI303" i="13"/>
  <c r="BH303" i="13"/>
  <c r="BG303" i="13"/>
  <c r="BF303" i="13"/>
  <c r="T303" i="13"/>
  <c r="R303" i="13"/>
  <c r="P303" i="13"/>
  <c r="J303" i="13"/>
  <c r="BE303" i="13" s="1"/>
  <c r="BK297" i="13"/>
  <c r="BK296" i="13" s="1"/>
  <c r="J296" i="13" s="1"/>
  <c r="J69" i="13" s="1"/>
  <c r="BI297" i="13"/>
  <c r="BH297" i="13"/>
  <c r="BG297" i="13"/>
  <c r="BF297" i="13"/>
  <c r="T297" i="13"/>
  <c r="T296" i="13" s="1"/>
  <c r="R297" i="13"/>
  <c r="R296" i="13" s="1"/>
  <c r="P297" i="13"/>
  <c r="P296" i="13" s="1"/>
  <c r="J297" i="13"/>
  <c r="BE297" i="13" s="1"/>
  <c r="BK293" i="13"/>
  <c r="BI293" i="13"/>
  <c r="BH293" i="13"/>
  <c r="BG293" i="13"/>
  <c r="BF293" i="13"/>
  <c r="T293" i="13"/>
  <c r="R293" i="13"/>
  <c r="P293" i="13"/>
  <c r="J293" i="13"/>
  <c r="BE293" i="13" s="1"/>
  <c r="BK289" i="13"/>
  <c r="BI289" i="13"/>
  <c r="BH289" i="13"/>
  <c r="BG289" i="13"/>
  <c r="BF289" i="13"/>
  <c r="T289" i="13"/>
  <c r="R289" i="13"/>
  <c r="P289" i="13"/>
  <c r="J289" i="13"/>
  <c r="BE289" i="13" s="1"/>
  <c r="BK286" i="13"/>
  <c r="BI286" i="13"/>
  <c r="BH286" i="13"/>
  <c r="BG286" i="13"/>
  <c r="BF286" i="13"/>
  <c r="BE286" i="13"/>
  <c r="T286" i="13"/>
  <c r="R286" i="13"/>
  <c r="P286" i="13"/>
  <c r="BK283" i="13"/>
  <c r="BI283" i="13"/>
  <c r="BH283" i="13"/>
  <c r="BG283" i="13"/>
  <c r="BF283" i="13"/>
  <c r="BE283" i="13"/>
  <c r="T283" i="13"/>
  <c r="R283" i="13"/>
  <c r="P283" i="13"/>
  <c r="BK279" i="13"/>
  <c r="BI279" i="13"/>
  <c r="BH279" i="13"/>
  <c r="BG279" i="13"/>
  <c r="BF279" i="13"/>
  <c r="T279" i="13"/>
  <c r="R279" i="13"/>
  <c r="P279" i="13"/>
  <c r="J279" i="13"/>
  <c r="BE279" i="13" s="1"/>
  <c r="BK273" i="13"/>
  <c r="BI273" i="13"/>
  <c r="BH273" i="13"/>
  <c r="BG273" i="13"/>
  <c r="BF273" i="13"/>
  <c r="T273" i="13"/>
  <c r="R273" i="13"/>
  <c r="P273" i="13"/>
  <c r="J273" i="13"/>
  <c r="BE273" i="13" s="1"/>
  <c r="BK268" i="13"/>
  <c r="BI268" i="13"/>
  <c r="BH268" i="13"/>
  <c r="BG268" i="13"/>
  <c r="BF268" i="13"/>
  <c r="T268" i="13"/>
  <c r="R268" i="13"/>
  <c r="P268" i="13"/>
  <c r="J268" i="13"/>
  <c r="BE268" i="13" s="1"/>
  <c r="BK264" i="13"/>
  <c r="BI264" i="13"/>
  <c r="BH264" i="13"/>
  <c r="BG264" i="13"/>
  <c r="BF264" i="13"/>
  <c r="T264" i="13"/>
  <c r="R264" i="13"/>
  <c r="P264" i="13"/>
  <c r="J264" i="13"/>
  <c r="BE264" i="13" s="1"/>
  <c r="BK258" i="13"/>
  <c r="BI258" i="13"/>
  <c r="BH258" i="13"/>
  <c r="BG258" i="13"/>
  <c r="BF258" i="13"/>
  <c r="T258" i="13"/>
  <c r="R258" i="13"/>
  <c r="P258" i="13"/>
  <c r="J258" i="13"/>
  <c r="BE258" i="13" s="1"/>
  <c r="BK252" i="13"/>
  <c r="BI252" i="13"/>
  <c r="BH252" i="13"/>
  <c r="BG252" i="13"/>
  <c r="BF252" i="13"/>
  <c r="T252" i="13"/>
  <c r="R252" i="13"/>
  <c r="P252" i="13"/>
  <c r="J252" i="13"/>
  <c r="BE252" i="13" s="1"/>
  <c r="BK249" i="13"/>
  <c r="BI249" i="13"/>
  <c r="BH249" i="13"/>
  <c r="BG249" i="13"/>
  <c r="BF249" i="13"/>
  <c r="T249" i="13"/>
  <c r="R249" i="13"/>
  <c r="P249" i="13"/>
  <c r="J249" i="13"/>
  <c r="BE249" i="13" s="1"/>
  <c r="BK246" i="13"/>
  <c r="BI246" i="13"/>
  <c r="BH246" i="13"/>
  <c r="BG246" i="13"/>
  <c r="BF246" i="13"/>
  <c r="T246" i="13"/>
  <c r="R246" i="13"/>
  <c r="P246" i="13"/>
  <c r="J246" i="13"/>
  <c r="BE246" i="13" s="1"/>
  <c r="BK242" i="13"/>
  <c r="BI242" i="13"/>
  <c r="BH242" i="13"/>
  <c r="BG242" i="13"/>
  <c r="BF242" i="13"/>
  <c r="T242" i="13"/>
  <c r="R242" i="13"/>
  <c r="P242" i="13"/>
  <c r="J242" i="13"/>
  <c r="BE242" i="13" s="1"/>
  <c r="BK233" i="13"/>
  <c r="BI233" i="13"/>
  <c r="BH233" i="13"/>
  <c r="BG233" i="13"/>
  <c r="BF233" i="13"/>
  <c r="T233" i="13"/>
  <c r="R233" i="13"/>
  <c r="P233" i="13"/>
  <c r="J233" i="13"/>
  <c r="BE233" i="13" s="1"/>
  <c r="BK213" i="13"/>
  <c r="BI213" i="13"/>
  <c r="BH213" i="13"/>
  <c r="BG213" i="13"/>
  <c r="BF213" i="13"/>
  <c r="T213" i="13"/>
  <c r="R213" i="13"/>
  <c r="P213" i="13"/>
  <c r="J213" i="13"/>
  <c r="BE213" i="13" s="1"/>
  <c r="BK206" i="13"/>
  <c r="BI206" i="13"/>
  <c r="BH206" i="13"/>
  <c r="BG206" i="13"/>
  <c r="BF206" i="13"/>
  <c r="T206" i="13"/>
  <c r="R206" i="13"/>
  <c r="P206" i="13"/>
  <c r="J206" i="13"/>
  <c r="BE206" i="13" s="1"/>
  <c r="BK199" i="13"/>
  <c r="BI199" i="13"/>
  <c r="BH199" i="13"/>
  <c r="BG199" i="13"/>
  <c r="BF199" i="13"/>
  <c r="T199" i="13"/>
  <c r="R199" i="13"/>
  <c r="P199" i="13"/>
  <c r="J199" i="13"/>
  <c r="BE199" i="13" s="1"/>
  <c r="BK193" i="13"/>
  <c r="BI193" i="13"/>
  <c r="BH193" i="13"/>
  <c r="BG193" i="13"/>
  <c r="BF193" i="13"/>
  <c r="T193" i="13"/>
  <c r="R193" i="13"/>
  <c r="P193" i="13"/>
  <c r="J193" i="13"/>
  <c r="BE193" i="13" s="1"/>
  <c r="BK186" i="13"/>
  <c r="BI186" i="13"/>
  <c r="BH186" i="13"/>
  <c r="BG186" i="13"/>
  <c r="BF186" i="13"/>
  <c r="T186" i="13"/>
  <c r="R186" i="13"/>
  <c r="P186" i="13"/>
  <c r="J186" i="13"/>
  <c r="BE186" i="13" s="1"/>
  <c r="BK181" i="13"/>
  <c r="BK180" i="13" s="1"/>
  <c r="J180" i="13" s="1"/>
  <c r="J65" i="13" s="1"/>
  <c r="BI181" i="13"/>
  <c r="BH181" i="13"/>
  <c r="BG181" i="13"/>
  <c r="BF181" i="13"/>
  <c r="T181" i="13"/>
  <c r="T180" i="13" s="1"/>
  <c r="R181" i="13"/>
  <c r="R180" i="13" s="1"/>
  <c r="P181" i="13"/>
  <c r="P180" i="13" s="1"/>
  <c r="J181" i="13"/>
  <c r="BE181" i="13" s="1"/>
  <c r="BK177" i="13"/>
  <c r="BI177" i="13"/>
  <c r="BH177" i="13"/>
  <c r="BG177" i="13"/>
  <c r="BF177" i="13"/>
  <c r="T177" i="13"/>
  <c r="R177" i="13"/>
  <c r="P177" i="13"/>
  <c r="J177" i="13"/>
  <c r="BE177" i="13" s="1"/>
  <c r="BK173" i="13"/>
  <c r="BI173" i="13"/>
  <c r="BH173" i="13"/>
  <c r="BG173" i="13"/>
  <c r="BF173" i="13"/>
  <c r="BE173" i="13"/>
  <c r="T173" i="13"/>
  <c r="R173" i="13"/>
  <c r="P173" i="13"/>
  <c r="J173" i="13"/>
  <c r="BK170" i="13"/>
  <c r="BI170" i="13"/>
  <c r="BH170" i="13"/>
  <c r="BG170" i="13"/>
  <c r="BF170" i="13"/>
  <c r="T170" i="13"/>
  <c r="R170" i="13"/>
  <c r="P170" i="13"/>
  <c r="J170" i="13"/>
  <c r="BE170" i="13" s="1"/>
  <c r="BK167" i="13"/>
  <c r="BI167" i="13"/>
  <c r="BH167" i="13"/>
  <c r="BG167" i="13"/>
  <c r="BF167" i="13"/>
  <c r="T167" i="13"/>
  <c r="R167" i="13"/>
  <c r="P167" i="13"/>
  <c r="J167" i="13"/>
  <c r="BE167" i="13" s="1"/>
  <c r="BK161" i="13"/>
  <c r="BI161" i="13"/>
  <c r="BH161" i="13"/>
  <c r="BG161" i="13"/>
  <c r="BF161" i="13"/>
  <c r="T161" i="13"/>
  <c r="R161" i="13"/>
  <c r="P161" i="13"/>
  <c r="J161" i="13"/>
  <c r="BE161" i="13" s="1"/>
  <c r="BK156" i="13"/>
  <c r="BI156" i="13"/>
  <c r="BH156" i="13"/>
  <c r="BG156" i="13"/>
  <c r="BF156" i="13"/>
  <c r="T156" i="13"/>
  <c r="R156" i="13"/>
  <c r="P156" i="13"/>
  <c r="J156" i="13"/>
  <c r="BE156" i="13" s="1"/>
  <c r="BK149" i="13"/>
  <c r="BI149" i="13"/>
  <c r="BH149" i="13"/>
  <c r="BG149" i="13"/>
  <c r="BF149" i="13"/>
  <c r="T149" i="13"/>
  <c r="R149" i="13"/>
  <c r="P149" i="13"/>
  <c r="J149" i="13"/>
  <c r="BE149" i="13" s="1"/>
  <c r="BK141" i="13"/>
  <c r="BI141" i="13"/>
  <c r="BH141" i="13"/>
  <c r="BG141" i="13"/>
  <c r="BF141" i="13"/>
  <c r="T141" i="13"/>
  <c r="R141" i="13"/>
  <c r="P141" i="13"/>
  <c r="J141" i="13"/>
  <c r="BE141" i="13" s="1"/>
  <c r="BK136" i="13"/>
  <c r="BI136" i="13"/>
  <c r="BH136" i="13"/>
  <c r="BG136" i="13"/>
  <c r="BF136" i="13"/>
  <c r="T136" i="13"/>
  <c r="R136" i="13"/>
  <c r="P136" i="13"/>
  <c r="J136" i="13"/>
  <c r="BE136" i="13" s="1"/>
  <c r="BK129" i="13"/>
  <c r="BI129" i="13"/>
  <c r="BH129" i="13"/>
  <c r="BG129" i="13"/>
  <c r="BF129" i="13"/>
  <c r="T129" i="13"/>
  <c r="R129" i="13"/>
  <c r="P129" i="13"/>
  <c r="J129" i="13"/>
  <c r="BE129" i="13" s="1"/>
  <c r="BK124" i="13"/>
  <c r="BI124" i="13"/>
  <c r="BH124" i="13"/>
  <c r="BG124" i="13"/>
  <c r="BF124" i="13"/>
  <c r="T124" i="13"/>
  <c r="R124" i="13"/>
  <c r="P124" i="13"/>
  <c r="J124" i="13"/>
  <c r="BE124" i="13" s="1"/>
  <c r="BK120" i="13"/>
  <c r="BI120" i="13"/>
  <c r="BH120" i="13"/>
  <c r="BG120" i="13"/>
  <c r="BF120" i="13"/>
  <c r="T120" i="13"/>
  <c r="R120" i="13"/>
  <c r="P120" i="13"/>
  <c r="J120" i="13"/>
  <c r="BE120" i="13" s="1"/>
  <c r="BK115" i="13"/>
  <c r="BI115" i="13"/>
  <c r="BH115" i="13"/>
  <c r="BG115" i="13"/>
  <c r="BF115" i="13"/>
  <c r="T115" i="13"/>
  <c r="R115" i="13"/>
  <c r="P115" i="13"/>
  <c r="J115" i="13"/>
  <c r="BE115" i="13" s="1"/>
  <c r="BK107" i="13"/>
  <c r="BI107" i="13"/>
  <c r="BH107" i="13"/>
  <c r="BG107" i="13"/>
  <c r="BF107" i="13"/>
  <c r="T107" i="13"/>
  <c r="R107" i="13"/>
  <c r="P107" i="13"/>
  <c r="J107" i="13"/>
  <c r="BE107" i="13" s="1"/>
  <c r="BK101" i="13"/>
  <c r="BI101" i="13"/>
  <c r="BH101" i="13"/>
  <c r="BG101" i="13"/>
  <c r="BF101" i="13"/>
  <c r="T101" i="13"/>
  <c r="R101" i="13"/>
  <c r="P101" i="13"/>
  <c r="J101" i="13"/>
  <c r="BE101" i="13" s="1"/>
  <c r="BK96" i="13"/>
  <c r="BI96" i="13"/>
  <c r="BH96" i="13"/>
  <c r="BG96" i="13"/>
  <c r="BF96" i="13"/>
  <c r="T96" i="13"/>
  <c r="R96" i="13"/>
  <c r="P96" i="13"/>
  <c r="J96" i="13"/>
  <c r="BE96" i="13" s="1"/>
  <c r="J90" i="13"/>
  <c r="J89" i="13"/>
  <c r="F89" i="13"/>
  <c r="F87" i="13"/>
  <c r="E85" i="13"/>
  <c r="E83" i="13"/>
  <c r="J55" i="13"/>
  <c r="J54" i="13"/>
  <c r="F54" i="13"/>
  <c r="F52" i="13"/>
  <c r="E50" i="13"/>
  <c r="J37" i="13"/>
  <c r="J36" i="13"/>
  <c r="J35" i="13"/>
  <c r="J18" i="13"/>
  <c r="E18" i="13"/>
  <c r="F90" i="13" s="1"/>
  <c r="J17" i="13"/>
  <c r="J12" i="13"/>
  <c r="J52" i="13" s="1"/>
  <c r="E7" i="13"/>
  <c r="E48" i="13" s="1"/>
  <c r="AY60" i="12"/>
  <c r="BD58" i="12"/>
  <c r="BC58" i="12"/>
  <c r="AY58" i="12"/>
  <c r="AU58" i="12"/>
  <c r="AY57" i="12"/>
  <c r="AX57" i="12"/>
  <c r="AS56" i="12"/>
  <c r="AM52" i="12"/>
  <c r="L52" i="12"/>
  <c r="AM51" i="12"/>
  <c r="L51" i="12"/>
  <c r="AM49" i="12"/>
  <c r="L49" i="12"/>
  <c r="L47" i="12"/>
  <c r="L46" i="12"/>
  <c r="J108" i="2"/>
  <c r="L46" i="1"/>
  <c r="B3" i="8"/>
  <c r="H437" i="8"/>
  <c r="H434" i="8"/>
  <c r="H431" i="8"/>
  <c r="H428" i="8"/>
  <c r="H425" i="8"/>
  <c r="H422" i="8"/>
  <c r="H419" i="8"/>
  <c r="H416" i="8"/>
  <c r="H415" i="8"/>
  <c r="H412" i="8"/>
  <c r="H409" i="8"/>
  <c r="H406" i="8"/>
  <c r="H403" i="8"/>
  <c r="H402" i="8"/>
  <c r="H399" i="8"/>
  <c r="H398" i="8"/>
  <c r="H395" i="8"/>
  <c r="H394" i="8"/>
  <c r="H391" i="8"/>
  <c r="H390" i="8"/>
  <c r="H387" i="8"/>
  <c r="H386" i="8"/>
  <c r="H383" i="8"/>
  <c r="H382" i="8"/>
  <c r="H379" i="8"/>
  <c r="H378" i="8"/>
  <c r="H375" i="8"/>
  <c r="H374" i="8"/>
  <c r="H371" i="8"/>
  <c r="H370" i="8"/>
  <c r="H367" i="8"/>
  <c r="H366" i="8"/>
  <c r="H363" i="8"/>
  <c r="H362" i="8"/>
  <c r="H359" i="8"/>
  <c r="H358" i="8"/>
  <c r="H355" i="8"/>
  <c r="H354" i="8"/>
  <c r="H351" i="8"/>
  <c r="H350" i="8"/>
  <c r="H347" i="8"/>
  <c r="A347" i="8"/>
  <c r="A350" i="8" s="1"/>
  <c r="A351" i="8" s="1"/>
  <c r="A354" i="8" s="1"/>
  <c r="A355" i="8" s="1"/>
  <c r="A358" i="8" s="1"/>
  <c r="A359" i="8" s="1"/>
  <c r="A362" i="8" s="1"/>
  <c r="A363" i="8" s="1"/>
  <c r="A366" i="8" s="1"/>
  <c r="A367" i="8" s="1"/>
  <c r="A370" i="8" s="1"/>
  <c r="A371" i="8" s="1"/>
  <c r="A374" i="8" s="1"/>
  <c r="A375" i="8" s="1"/>
  <c r="A378" i="8" s="1"/>
  <c r="A379" i="8" s="1"/>
  <c r="A382" i="8" s="1"/>
  <c r="A383" i="8" s="1"/>
  <c r="A386" i="8" s="1"/>
  <c r="A387" i="8" s="1"/>
  <c r="A390" i="8" s="1"/>
  <c r="A391" i="8" s="1"/>
  <c r="A394" i="8" s="1"/>
  <c r="A395" i="8" s="1"/>
  <c r="A398" i="8" s="1"/>
  <c r="A399" i="8" s="1"/>
  <c r="A402" i="8" s="1"/>
  <c r="A403" i="8" s="1"/>
  <c r="A406" i="8" s="1"/>
  <c r="A409" i="8" s="1"/>
  <c r="A412" i="8" s="1"/>
  <c r="A415" i="8" s="1"/>
  <c r="A416" i="8" s="1"/>
  <c r="A419" i="8" s="1"/>
  <c r="A422" i="8" s="1"/>
  <c r="A425" i="8" s="1"/>
  <c r="A428" i="8" s="1"/>
  <c r="A431" i="8" s="1"/>
  <c r="A434" i="8" s="1"/>
  <c r="A437" i="8" s="1"/>
  <c r="H346" i="8"/>
  <c r="H335" i="8"/>
  <c r="H332" i="8"/>
  <c r="H329" i="8"/>
  <c r="H326" i="8"/>
  <c r="H323" i="8"/>
  <c r="H320" i="8"/>
  <c r="H317" i="8"/>
  <c r="H314" i="8"/>
  <c r="H311" i="8"/>
  <c r="H310" i="8"/>
  <c r="H307" i="8"/>
  <c r="H304" i="8"/>
  <c r="H301" i="8"/>
  <c r="H298" i="8"/>
  <c r="H297" i="8"/>
  <c r="H294" i="8"/>
  <c r="H293" i="8"/>
  <c r="H290" i="8"/>
  <c r="H289" i="8"/>
  <c r="H286" i="8"/>
  <c r="H285" i="8"/>
  <c r="H282" i="8"/>
  <c r="H281" i="8"/>
  <c r="H278" i="8"/>
  <c r="H277" i="8"/>
  <c r="H274" i="8"/>
  <c r="H273" i="8"/>
  <c r="A273" i="8"/>
  <c r="A274" i="8" s="1"/>
  <c r="A277" i="8" s="1"/>
  <c r="A278" i="8" s="1"/>
  <c r="A281" i="8" s="1"/>
  <c r="A282" i="8" s="1"/>
  <c r="A285" i="8" s="1"/>
  <c r="A286" i="8" s="1"/>
  <c r="A289" i="8" s="1"/>
  <c r="A290" i="8" s="1"/>
  <c r="A293" i="8" s="1"/>
  <c r="A294" i="8" s="1"/>
  <c r="A297" i="8" s="1"/>
  <c r="A298" i="8" s="1"/>
  <c r="A301" i="8" s="1"/>
  <c r="A304" i="8" s="1"/>
  <c r="A307" i="8" s="1"/>
  <c r="A310" i="8" s="1"/>
  <c r="A311" i="8" s="1"/>
  <c r="A314" i="8" s="1"/>
  <c r="A317" i="8" s="1"/>
  <c r="A320" i="8" s="1"/>
  <c r="A323" i="8" s="1"/>
  <c r="A326" i="8" s="1"/>
  <c r="A329" i="8" s="1"/>
  <c r="A332" i="8" s="1"/>
  <c r="A335" i="8" s="1"/>
  <c r="H264" i="8"/>
  <c r="H261" i="8"/>
  <c r="H258" i="8"/>
  <c r="H255" i="8"/>
  <c r="H252" i="8"/>
  <c r="H249" i="8"/>
  <c r="H246" i="8"/>
  <c r="H243" i="8"/>
  <c r="H242" i="8"/>
  <c r="H239" i="8"/>
  <c r="H236" i="8"/>
  <c r="H233" i="8"/>
  <c r="H230" i="8"/>
  <c r="H227" i="8"/>
  <c r="H224" i="8"/>
  <c r="H223" i="8"/>
  <c r="H220" i="8"/>
  <c r="H219" i="8"/>
  <c r="H216" i="8"/>
  <c r="H215" i="8"/>
  <c r="H212" i="8"/>
  <c r="H211" i="8"/>
  <c r="H208" i="8"/>
  <c r="H207" i="8"/>
  <c r="H204" i="8"/>
  <c r="H203" i="8"/>
  <c r="H200" i="8"/>
  <c r="H199" i="8"/>
  <c r="H196" i="8"/>
  <c r="H195" i="8"/>
  <c r="H192" i="8"/>
  <c r="A192" i="8"/>
  <c r="A195" i="8" s="1"/>
  <c r="A196" i="8" s="1"/>
  <c r="A199" i="8" s="1"/>
  <c r="A200" i="8" s="1"/>
  <c r="A203" i="8" s="1"/>
  <c r="A204" i="8" s="1"/>
  <c r="A207" i="8" s="1"/>
  <c r="A208" i="8" s="1"/>
  <c r="A211" i="8" s="1"/>
  <c r="A212" i="8" s="1"/>
  <c r="A215" i="8" s="1"/>
  <c r="A216" i="8" s="1"/>
  <c r="A219" i="8" s="1"/>
  <c r="A220" i="8" s="1"/>
  <c r="A223" i="8" s="1"/>
  <c r="A224" i="8" s="1"/>
  <c r="A227" i="8" s="1"/>
  <c r="A230" i="8" s="1"/>
  <c r="A233" i="8" s="1"/>
  <c r="A236" i="8" s="1"/>
  <c r="A239" i="8" s="1"/>
  <c r="A242" i="8" s="1"/>
  <c r="A243" i="8" s="1"/>
  <c r="A246" i="8" s="1"/>
  <c r="A249" i="8" s="1"/>
  <c r="A252" i="8" s="1"/>
  <c r="A255" i="8" s="1"/>
  <c r="A258" i="8" s="1"/>
  <c r="A261" i="8" s="1"/>
  <c r="A264" i="8" s="1"/>
  <c r="H191" i="8"/>
  <c r="H179" i="8"/>
  <c r="H176" i="8"/>
  <c r="H173" i="8"/>
  <c r="H170" i="8"/>
  <c r="H167" i="8"/>
  <c r="H164" i="8"/>
  <c r="H163" i="8"/>
  <c r="H160" i="8"/>
  <c r="H157" i="8"/>
  <c r="H154" i="8"/>
  <c r="H151" i="8"/>
  <c r="H148" i="8"/>
  <c r="H145" i="8"/>
  <c r="H144" i="8"/>
  <c r="H141" i="8"/>
  <c r="H140" i="8"/>
  <c r="H137" i="8"/>
  <c r="H136" i="8"/>
  <c r="H133" i="8"/>
  <c r="H132" i="8"/>
  <c r="H129" i="8"/>
  <c r="H128" i="8"/>
  <c r="H125" i="8"/>
  <c r="H124" i="8"/>
  <c r="H121" i="8"/>
  <c r="H120" i="8"/>
  <c r="H117" i="8"/>
  <c r="H116" i="8"/>
  <c r="H113" i="8"/>
  <c r="H112" i="8"/>
  <c r="H109" i="8"/>
  <c r="H108" i="8"/>
  <c r="H105" i="8"/>
  <c r="H104" i="8"/>
  <c r="H101" i="8"/>
  <c r="H100" i="8"/>
  <c r="H97" i="8"/>
  <c r="H96" i="8"/>
  <c r="H93" i="8"/>
  <c r="H92" i="8"/>
  <c r="H89" i="8"/>
  <c r="H88" i="8"/>
  <c r="H85" i="8"/>
  <c r="H84" i="8"/>
  <c r="H81" i="8"/>
  <c r="H80" i="8"/>
  <c r="H76" i="8"/>
  <c r="H75" i="8"/>
  <c r="H71" i="8"/>
  <c r="H70" i="8"/>
  <c r="H67" i="8"/>
  <c r="H66" i="8"/>
  <c r="H63" i="8"/>
  <c r="H60" i="8"/>
  <c r="H59" i="8"/>
  <c r="H56" i="8"/>
  <c r="H55" i="8"/>
  <c r="H52" i="8"/>
  <c r="H51" i="8"/>
  <c r="H48" i="8"/>
  <c r="H47" i="8"/>
  <c r="H44" i="8"/>
  <c r="H43" i="8"/>
  <c r="H40" i="8"/>
  <c r="H39" i="8"/>
  <c r="H36" i="8"/>
  <c r="H35" i="8"/>
  <c r="H32" i="8"/>
  <c r="H31" i="8"/>
  <c r="H28" i="8"/>
  <c r="H27" i="8"/>
  <c r="H24" i="8"/>
  <c r="H23" i="8"/>
  <c r="A23" i="8"/>
  <c r="A24" i="8" s="1"/>
  <c r="A27" i="8" s="1"/>
  <c r="A28" i="8" s="1"/>
  <c r="A31" i="8" s="1"/>
  <c r="A32" i="8" s="1"/>
  <c r="A35" i="8" s="1"/>
  <c r="A36" i="8" s="1"/>
  <c r="A39" i="8" s="1"/>
  <c r="A40" i="8" s="1"/>
  <c r="A43" i="8" s="1"/>
  <c r="A44" i="8" s="1"/>
  <c r="A47" i="8" s="1"/>
  <c r="A48" i="8" s="1"/>
  <c r="A51" i="8" s="1"/>
  <c r="A52" i="8" s="1"/>
  <c r="A55" i="8" s="1"/>
  <c r="A56" i="8" s="1"/>
  <c r="A59" i="8" s="1"/>
  <c r="A60" i="8" s="1"/>
  <c r="A63" i="8" s="1"/>
  <c r="A66" i="8" s="1"/>
  <c r="A67" i="8" s="1"/>
  <c r="A70" i="8" s="1"/>
  <c r="A71" i="8" s="1"/>
  <c r="A75" i="8" s="1"/>
  <c r="A76" i="8" s="1"/>
  <c r="A80" i="8" s="1"/>
  <c r="A81" i="8" s="1"/>
  <c r="A84" i="8" s="1"/>
  <c r="A85" i="8" s="1"/>
  <c r="A88" i="8" s="1"/>
  <c r="A89" i="8" s="1"/>
  <c r="A92" i="8" s="1"/>
  <c r="A93" i="8" s="1"/>
  <c r="A96" i="8" s="1"/>
  <c r="A97" i="8" s="1"/>
  <c r="A100" i="8" s="1"/>
  <c r="A101" i="8" s="1"/>
  <c r="A104" i="8" s="1"/>
  <c r="A105" i="8" s="1"/>
  <c r="A108" i="8" s="1"/>
  <c r="A109" i="8" s="1"/>
  <c r="A112" i="8" s="1"/>
  <c r="A113" i="8" s="1"/>
  <c r="A116" i="8" s="1"/>
  <c r="A117" i="8" s="1"/>
  <c r="A120" i="8" s="1"/>
  <c r="A121" i="8" s="1"/>
  <c r="A124" i="8" s="1"/>
  <c r="A125" i="8" s="1"/>
  <c r="A128" i="8" s="1"/>
  <c r="A129" i="8" s="1"/>
  <c r="A132" i="8" s="1"/>
  <c r="A133" i="8" s="1"/>
  <c r="A136" i="8" s="1"/>
  <c r="A137" i="8" s="1"/>
  <c r="A140" i="8" s="1"/>
  <c r="A141" i="8" s="1"/>
  <c r="A144" i="8" s="1"/>
  <c r="A145" i="8" s="1"/>
  <c r="A148" i="8" s="1"/>
  <c r="A151" i="8" s="1"/>
  <c r="A154" i="8" s="1"/>
  <c r="A157" i="8" s="1"/>
  <c r="A160" i="8" s="1"/>
  <c r="A163" i="8" s="1"/>
  <c r="A164" i="8" s="1"/>
  <c r="A167" i="8" s="1"/>
  <c r="A170" i="8" s="1"/>
  <c r="A173" i="8" s="1"/>
  <c r="A176" i="8" s="1"/>
  <c r="A179" i="8" s="1"/>
  <c r="J87" i="13" l="1"/>
  <c r="R106" i="13"/>
  <c r="T106" i="13"/>
  <c r="T95" i="13"/>
  <c r="J78" i="17"/>
  <c r="J137" i="14"/>
  <c r="J63" i="14" s="1"/>
  <c r="AT58" i="12"/>
  <c r="T283" i="14"/>
  <c r="J126" i="14"/>
  <c r="J61" i="14" s="1"/>
  <c r="J87" i="14"/>
  <c r="J59" i="14" s="1"/>
  <c r="P94" i="14"/>
  <c r="R94" i="14"/>
  <c r="R282" i="13"/>
  <c r="T282" i="13"/>
  <c r="R95" i="13"/>
  <c r="P106" i="13"/>
  <c r="R302" i="13"/>
  <c r="P185" i="13"/>
  <c r="P95" i="13"/>
  <c r="R166" i="13"/>
  <c r="R185" i="13"/>
  <c r="P440" i="13"/>
  <c r="T166" i="13"/>
  <c r="T185" i="13"/>
  <c r="R440" i="13"/>
  <c r="R382" i="13"/>
  <c r="T440" i="13"/>
  <c r="T382" i="13"/>
  <c r="P456" i="13"/>
  <c r="J75" i="17"/>
  <c r="F54" i="15"/>
  <c r="F78" i="17"/>
  <c r="BK95" i="13"/>
  <c r="J95" i="13" s="1"/>
  <c r="J61" i="13" s="1"/>
  <c r="F33" i="15"/>
  <c r="BA59" i="12" s="1"/>
  <c r="P87" i="14"/>
  <c r="P126" i="14"/>
  <c r="P86" i="14" s="1"/>
  <c r="J283" i="14"/>
  <c r="J64" i="14" s="1"/>
  <c r="R87" i="14"/>
  <c r="R86" i="14" s="1"/>
  <c r="R126" i="14"/>
  <c r="P283" i="14"/>
  <c r="T137" i="14"/>
  <c r="R283" i="14"/>
  <c r="T126" i="14"/>
  <c r="P137" i="14"/>
  <c r="R137" i="14"/>
  <c r="R136" i="14" s="1"/>
  <c r="J33" i="14"/>
  <c r="J81" i="14" s="1"/>
  <c r="F82" i="14" s="1"/>
  <c r="F52" i="14" s="1"/>
  <c r="J50" i="14" s="1"/>
  <c r="T94" i="14"/>
  <c r="P304" i="14"/>
  <c r="J109" i="10"/>
  <c r="J101" i="10"/>
  <c r="J87" i="10"/>
  <c r="J86" i="10" s="1"/>
  <c r="J85" i="10" s="1"/>
  <c r="J94" i="14"/>
  <c r="J60" i="14" s="1"/>
  <c r="J304" i="14"/>
  <c r="J65" i="14" s="1"/>
  <c r="BK185" i="13"/>
  <c r="J185" i="13" s="1"/>
  <c r="J67" i="13" s="1"/>
  <c r="BK282" i="13"/>
  <c r="J282" i="13" s="1"/>
  <c r="J68" i="13" s="1"/>
  <c r="BK440" i="13"/>
  <c r="J440" i="13" s="1"/>
  <c r="J72" i="13" s="1"/>
  <c r="BK302" i="13"/>
  <c r="J302" i="13" s="1"/>
  <c r="J70" i="13" s="1"/>
  <c r="BK106" i="13"/>
  <c r="J106" i="13" s="1"/>
  <c r="J62" i="13" s="1"/>
  <c r="BK382" i="13"/>
  <c r="J382" i="13" s="1"/>
  <c r="J71" i="13" s="1"/>
  <c r="BK166" i="13"/>
  <c r="J166" i="13" s="1"/>
  <c r="J64" i="13" s="1"/>
  <c r="E70" i="15"/>
  <c r="J74" i="15"/>
  <c r="E48" i="17"/>
  <c r="F33" i="13"/>
  <c r="AZ57" i="12" s="1"/>
  <c r="J34" i="13"/>
  <c r="AW57" i="12" s="1"/>
  <c r="F34" i="17"/>
  <c r="BA60" i="12" s="1"/>
  <c r="P166" i="13"/>
  <c r="T302" i="13"/>
  <c r="BK456" i="13"/>
  <c r="J456" i="13" s="1"/>
  <c r="J73" i="13" s="1"/>
  <c r="F34" i="13"/>
  <c r="BA57" i="12" s="1"/>
  <c r="F55" i="13"/>
  <c r="P382" i="13"/>
  <c r="T87" i="14"/>
  <c r="F35" i="13"/>
  <c r="BB57" i="12" s="1"/>
  <c r="T119" i="13"/>
  <c r="T94" i="13" s="1"/>
  <c r="P282" i="13"/>
  <c r="F37" i="13"/>
  <c r="BD57" i="12" s="1"/>
  <c r="R456" i="13"/>
  <c r="BK119" i="13"/>
  <c r="J119" i="13" s="1"/>
  <c r="J63" i="13" s="1"/>
  <c r="T456" i="13"/>
  <c r="F36" i="13"/>
  <c r="BC57" i="12" s="1"/>
  <c r="R119" i="13"/>
  <c r="T304" i="14"/>
  <c r="P119" i="13"/>
  <c r="J33" i="13"/>
  <c r="AV57" i="12" s="1"/>
  <c r="P302" i="13"/>
  <c r="J79" i="14"/>
  <c r="F81" i="14"/>
  <c r="H190" i="8"/>
  <c r="H189" i="8" s="1"/>
  <c r="F9" i="8" s="1"/>
  <c r="H272" i="8"/>
  <c r="H271" i="8" s="1"/>
  <c r="F10" i="8" s="1"/>
  <c r="H22" i="8"/>
  <c r="H21" i="8" s="1"/>
  <c r="F8" i="8" s="1"/>
  <c r="H345" i="8"/>
  <c r="H344" i="8" s="1"/>
  <c r="F11" i="8" s="1"/>
  <c r="T184" i="13" l="1"/>
  <c r="P94" i="13"/>
  <c r="P93" i="13" s="1"/>
  <c r="AU57" i="12" s="1"/>
  <c r="AU56" i="12" s="1"/>
  <c r="J136" i="14"/>
  <c r="J62" i="14" s="1"/>
  <c r="J86" i="14"/>
  <c r="J85" i="14" s="1"/>
  <c r="AG58" i="12" s="1"/>
  <c r="T136" i="14"/>
  <c r="P184" i="13"/>
  <c r="R184" i="13"/>
  <c r="R94" i="13"/>
  <c r="P136" i="14"/>
  <c r="P85" i="14" s="1"/>
  <c r="R85" i="14"/>
  <c r="T86" i="14"/>
  <c r="T85" i="14" s="1"/>
  <c r="BK84" i="17"/>
  <c r="BK83" i="17" s="1"/>
  <c r="BA56" i="12"/>
  <c r="AW56" i="12" s="1"/>
  <c r="AK32" i="12" s="1"/>
  <c r="BK184" i="13"/>
  <c r="J184" i="13" s="1"/>
  <c r="J66" i="13" s="1"/>
  <c r="F13" i="8"/>
  <c r="AG62" i="1" s="1"/>
  <c r="AZ62" i="1" s="1"/>
  <c r="AT57" i="12"/>
  <c r="BC56" i="12"/>
  <c r="AY56" i="12" s="1"/>
  <c r="T93" i="13"/>
  <c r="BD56" i="12"/>
  <c r="W35" i="12" s="1"/>
  <c r="BK94" i="13"/>
  <c r="BB56" i="12"/>
  <c r="R93" i="13" l="1"/>
  <c r="J58" i="14"/>
  <c r="J84" i="17"/>
  <c r="BE84" i="17" s="1"/>
  <c r="J33" i="17" s="1"/>
  <c r="AV60" i="12" s="1"/>
  <c r="AT60" i="12" s="1"/>
  <c r="W32" i="12"/>
  <c r="F14" i="8"/>
  <c r="F15" i="8" s="1"/>
  <c r="AN62" i="1" s="1"/>
  <c r="W34" i="12"/>
  <c r="W33" i="12"/>
  <c r="AX56" i="12"/>
  <c r="J29" i="14"/>
  <c r="J57" i="14"/>
  <c r="J94" i="13"/>
  <c r="J60" i="13" s="1"/>
  <c r="BK93" i="13"/>
  <c r="J93" i="13" s="1"/>
  <c r="AG57" i="12" s="1"/>
  <c r="J83" i="17"/>
  <c r="J61" i="17" s="1"/>
  <c r="BK82" i="17"/>
  <c r="F33" i="17" l="1"/>
  <c r="AZ60" i="12" s="1"/>
  <c r="BK83" i="15"/>
  <c r="BK82" i="15" s="1"/>
  <c r="J83" i="15"/>
  <c r="BE83" i="15" s="1"/>
  <c r="J82" i="17"/>
  <c r="J60" i="17" s="1"/>
  <c r="BK81" i="17"/>
  <c r="J81" i="17" s="1"/>
  <c r="J30" i="13"/>
  <c r="J59" i="13"/>
  <c r="F32" i="14"/>
  <c r="J32" i="14" s="1"/>
  <c r="J38" i="14" s="1"/>
  <c r="AN58" i="12" s="1"/>
  <c r="F24" i="6"/>
  <c r="F14" i="6"/>
  <c r="F9" i="6"/>
  <c r="F5" i="6"/>
  <c r="G34" i="5"/>
  <c r="G33" i="5"/>
  <c r="G32" i="5"/>
  <c r="G31" i="5"/>
  <c r="G30" i="5"/>
  <c r="G29" i="5"/>
  <c r="G28" i="5"/>
  <c r="G26" i="5"/>
  <c r="G25" i="5"/>
  <c r="G24" i="5"/>
  <c r="G23" i="5"/>
  <c r="G22" i="5"/>
  <c r="G21" i="5"/>
  <c r="G20" i="5"/>
  <c r="G19" i="5"/>
  <c r="G18" i="5"/>
  <c r="G17" i="5"/>
  <c r="G16" i="5"/>
  <c r="G15" i="5"/>
  <c r="G14" i="5"/>
  <c r="G13" i="5"/>
  <c r="G12" i="5"/>
  <c r="G11" i="5"/>
  <c r="G10" i="5"/>
  <c r="G9" i="5"/>
  <c r="G8" i="5"/>
  <c r="G27" i="5" l="1"/>
  <c r="F32" i="15"/>
  <c r="AZ59" i="12" s="1"/>
  <c r="AZ56" i="12" s="1"/>
  <c r="AV56" i="12" s="1"/>
  <c r="AK31" i="12" s="1"/>
  <c r="J32" i="15"/>
  <c r="AV59" i="12" s="1"/>
  <c r="AT59" i="12" s="1"/>
  <c r="J82" i="15"/>
  <c r="J60" i="15" s="1"/>
  <c r="BK81" i="15"/>
  <c r="G7" i="5"/>
  <c r="G35" i="5" s="1"/>
  <c r="AG59" i="1" s="1"/>
  <c r="AN59" i="1" s="1"/>
  <c r="F36" i="6"/>
  <c r="F37" i="6" s="1"/>
  <c r="F50" i="6"/>
  <c r="J39" i="13"/>
  <c r="J30" i="17"/>
  <c r="AG60" i="12" s="1"/>
  <c r="J59" i="17"/>
  <c r="G194" i="4"/>
  <c r="G193" i="4"/>
  <c r="G189" i="4"/>
  <c r="G186" i="4"/>
  <c r="G183" i="4"/>
  <c r="G180" i="4"/>
  <c r="G177" i="4"/>
  <c r="G174" i="4"/>
  <c r="G171" i="4"/>
  <c r="G168" i="4"/>
  <c r="G165" i="4"/>
  <c r="G162" i="4"/>
  <c r="G159" i="4"/>
  <c r="G156" i="4"/>
  <c r="G153" i="4"/>
  <c r="G150" i="4"/>
  <c r="G147" i="4"/>
  <c r="G144" i="4"/>
  <c r="G141" i="4"/>
  <c r="G138" i="4"/>
  <c r="G135" i="4"/>
  <c r="G132" i="4"/>
  <c r="G129" i="4"/>
  <c r="G126" i="4"/>
  <c r="G123" i="4"/>
  <c r="G120" i="4"/>
  <c r="G118" i="4"/>
  <c r="G116" i="4"/>
  <c r="G113" i="4"/>
  <c r="G110" i="4"/>
  <c r="G108" i="4"/>
  <c r="G105" i="4"/>
  <c r="G102" i="4"/>
  <c r="G99" i="4"/>
  <c r="G96" i="4"/>
  <c r="G93" i="4"/>
  <c r="G90" i="4"/>
  <c r="G87" i="4"/>
  <c r="G85" i="4"/>
  <c r="G84" i="4"/>
  <c r="G83" i="4"/>
  <c r="G82" i="4"/>
  <c r="G79" i="4"/>
  <c r="G76" i="4"/>
  <c r="G73" i="4"/>
  <c r="G70" i="4"/>
  <c r="G67" i="4"/>
  <c r="G64" i="4"/>
  <c r="G61" i="4"/>
  <c r="G58" i="4"/>
  <c r="G55" i="4"/>
  <c r="E54" i="4"/>
  <c r="G52" i="4"/>
  <c r="G50" i="4"/>
  <c r="G49" i="4"/>
  <c r="G46" i="4"/>
  <c r="G45" i="4"/>
  <c r="G44" i="4"/>
  <c r="G43" i="4"/>
  <c r="G42" i="4"/>
  <c r="G41" i="4"/>
  <c r="G40" i="4"/>
  <c r="G39" i="4"/>
  <c r="G38" i="4"/>
  <c r="G37" i="4"/>
  <c r="G36" i="4"/>
  <c r="G35" i="4"/>
  <c r="G34" i="4"/>
  <c r="G33" i="4"/>
  <c r="G32" i="4"/>
  <c r="G28" i="4"/>
  <c r="G27" i="4"/>
  <c r="G24" i="4"/>
  <c r="G21" i="4"/>
  <c r="G18" i="4"/>
  <c r="G15" i="4"/>
  <c r="G12" i="4"/>
  <c r="E11" i="4"/>
  <c r="G9" i="4"/>
  <c r="W31" i="12" l="1"/>
  <c r="AT56" i="12"/>
  <c r="G192" i="4"/>
  <c r="BK80" i="15"/>
  <c r="J80" i="15" s="1"/>
  <c r="J81" i="15"/>
  <c r="J59" i="15" s="1"/>
  <c r="F52" i="6"/>
  <c r="AG60" i="1" s="1"/>
  <c r="AN60" i="1" s="1"/>
  <c r="G31" i="4"/>
  <c r="AN60" i="12"/>
  <c r="J39" i="17"/>
  <c r="AN57" i="12"/>
  <c r="G8" i="4"/>
  <c r="G122" i="4"/>
  <c r="G86" i="4"/>
  <c r="G51" i="4"/>
  <c r="G198" i="4" l="1"/>
  <c r="AG58" i="1" s="1"/>
  <c r="AN58" i="1" s="1"/>
  <c r="J58" i="15"/>
  <c r="J29" i="15"/>
  <c r="AY57" i="1"/>
  <c r="J37" i="10"/>
  <c r="J36" i="10"/>
  <c r="J35" i="10"/>
  <c r="BI88" i="10"/>
  <c r="BH88" i="10"/>
  <c r="BG88" i="10"/>
  <c r="BF88" i="10"/>
  <c r="T88" i="10"/>
  <c r="T87" i="10" s="1"/>
  <c r="R88" i="10"/>
  <c r="R87" i="10" s="1"/>
  <c r="P88" i="10"/>
  <c r="P87" i="10" s="1"/>
  <c r="J82" i="10"/>
  <c r="J81" i="10"/>
  <c r="F81" i="10"/>
  <c r="F79" i="10"/>
  <c r="E77" i="10"/>
  <c r="J55" i="10"/>
  <c r="J54" i="10"/>
  <c r="F54" i="10"/>
  <c r="F52" i="10"/>
  <c r="E50" i="10"/>
  <c r="J18" i="10"/>
  <c r="E18" i="10"/>
  <c r="F55" i="10" s="1"/>
  <c r="J17" i="10"/>
  <c r="J12" i="10"/>
  <c r="J79" i="10"/>
  <c r="E7" i="10"/>
  <c r="E75" i="10" s="1"/>
  <c r="AY62" i="1"/>
  <c r="AX62" i="1"/>
  <c r="BC62" i="1"/>
  <c r="AU62" i="1"/>
  <c r="AY61" i="1"/>
  <c r="AX61" i="1"/>
  <c r="AU61" i="1"/>
  <c r="AY60" i="1"/>
  <c r="AX60" i="1"/>
  <c r="BD60" i="1"/>
  <c r="BB60" i="1"/>
  <c r="BA60" i="1"/>
  <c r="AU60" i="1"/>
  <c r="AY59" i="1"/>
  <c r="AX59" i="1"/>
  <c r="AU59" i="1"/>
  <c r="AY58" i="1"/>
  <c r="AX58" i="1"/>
  <c r="BD57" i="1"/>
  <c r="BC57" i="1"/>
  <c r="BA57" i="1"/>
  <c r="AU57" i="1"/>
  <c r="J37" i="2"/>
  <c r="J36" i="2"/>
  <c r="AY56" i="1"/>
  <c r="J35" i="2"/>
  <c r="AX56" i="1" s="1"/>
  <c r="BI961" i="2"/>
  <c r="BH961" i="2"/>
  <c r="BG961" i="2"/>
  <c r="BF961" i="2"/>
  <c r="T961" i="2"/>
  <c r="T960" i="2" s="1"/>
  <c r="R961" i="2"/>
  <c r="R960" i="2" s="1"/>
  <c r="P961" i="2"/>
  <c r="P960" i="2" s="1"/>
  <c r="BI957" i="2"/>
  <c r="BH957" i="2"/>
  <c r="BG957" i="2"/>
  <c r="BF957" i="2"/>
  <c r="T957" i="2"/>
  <c r="R957" i="2"/>
  <c r="P957" i="2"/>
  <c r="BI955" i="2"/>
  <c r="BH955" i="2"/>
  <c r="BG955" i="2"/>
  <c r="BF955" i="2"/>
  <c r="T955" i="2"/>
  <c r="R955" i="2"/>
  <c r="P955" i="2"/>
  <c r="BI953" i="2"/>
  <c r="BH953" i="2"/>
  <c r="BG953" i="2"/>
  <c r="BF953" i="2"/>
  <c r="T953" i="2"/>
  <c r="R953" i="2"/>
  <c r="P953" i="2"/>
  <c r="BI951" i="2"/>
  <c r="BH951" i="2"/>
  <c r="BG951" i="2"/>
  <c r="BF951" i="2"/>
  <c r="T951" i="2"/>
  <c r="R951" i="2"/>
  <c r="P951" i="2"/>
  <c r="BI949" i="2"/>
  <c r="BH949" i="2"/>
  <c r="BG949" i="2"/>
  <c r="BF949" i="2"/>
  <c r="T949" i="2"/>
  <c r="R949" i="2"/>
  <c r="P949" i="2"/>
  <c r="BI947" i="2"/>
  <c r="BH947" i="2"/>
  <c r="BG947" i="2"/>
  <c r="BF947" i="2"/>
  <c r="T947" i="2"/>
  <c r="R947" i="2"/>
  <c r="P947" i="2"/>
  <c r="BI945" i="2"/>
  <c r="BH945" i="2"/>
  <c r="BG945" i="2"/>
  <c r="BF945" i="2"/>
  <c r="T945" i="2"/>
  <c r="R945" i="2"/>
  <c r="P945" i="2"/>
  <c r="BI941" i="2"/>
  <c r="BH941" i="2"/>
  <c r="BG941" i="2"/>
  <c r="BF941" i="2"/>
  <c r="T941" i="2"/>
  <c r="R941" i="2"/>
  <c r="P941" i="2"/>
  <c r="BI939" i="2"/>
  <c r="BH939" i="2"/>
  <c r="BG939" i="2"/>
  <c r="BF939" i="2"/>
  <c r="T939" i="2"/>
  <c r="R939" i="2"/>
  <c r="P939" i="2"/>
  <c r="BI934" i="2"/>
  <c r="BH934" i="2"/>
  <c r="BG934" i="2"/>
  <c r="BF934" i="2"/>
  <c r="T934" i="2"/>
  <c r="R934" i="2"/>
  <c r="P934" i="2"/>
  <c r="BI931" i="2"/>
  <c r="BH931" i="2"/>
  <c r="BG931" i="2"/>
  <c r="BF931" i="2"/>
  <c r="T931" i="2"/>
  <c r="R931" i="2"/>
  <c r="P931" i="2"/>
  <c r="BI929" i="2"/>
  <c r="BH929" i="2"/>
  <c r="BG929" i="2"/>
  <c r="BF929" i="2"/>
  <c r="T929" i="2"/>
  <c r="R929" i="2"/>
  <c r="P929" i="2"/>
  <c r="BI923" i="2"/>
  <c r="BH923" i="2"/>
  <c r="BG923" i="2"/>
  <c r="BF923" i="2"/>
  <c r="T923" i="2"/>
  <c r="R923" i="2"/>
  <c r="P923" i="2"/>
  <c r="BI919" i="2"/>
  <c r="BH919" i="2"/>
  <c r="BG919" i="2"/>
  <c r="BF919" i="2"/>
  <c r="T919" i="2"/>
  <c r="R919" i="2"/>
  <c r="P919" i="2"/>
  <c r="BI915" i="2"/>
  <c r="BH915" i="2"/>
  <c r="BG915" i="2"/>
  <c r="BF915" i="2"/>
  <c r="T915" i="2"/>
  <c r="R915" i="2"/>
  <c r="P915" i="2"/>
  <c r="BI910" i="2"/>
  <c r="BH910" i="2"/>
  <c r="BG910" i="2"/>
  <c r="BF910" i="2"/>
  <c r="T910" i="2"/>
  <c r="R910" i="2"/>
  <c r="P910" i="2"/>
  <c r="BI898" i="2"/>
  <c r="BH898" i="2"/>
  <c r="BG898" i="2"/>
  <c r="BF898" i="2"/>
  <c r="T898" i="2"/>
  <c r="R898" i="2"/>
  <c r="P898" i="2"/>
  <c r="BI894" i="2"/>
  <c r="BH894" i="2"/>
  <c r="BG894" i="2"/>
  <c r="BF894" i="2"/>
  <c r="T894" i="2"/>
  <c r="R894" i="2"/>
  <c r="P894" i="2"/>
  <c r="BI890" i="2"/>
  <c r="BH890" i="2"/>
  <c r="BG890" i="2"/>
  <c r="BF890" i="2"/>
  <c r="T890" i="2"/>
  <c r="R890" i="2"/>
  <c r="P890" i="2"/>
  <c r="BI886" i="2"/>
  <c r="BH886" i="2"/>
  <c r="BG886" i="2"/>
  <c r="BF886" i="2"/>
  <c r="T886" i="2"/>
  <c r="R886" i="2"/>
  <c r="P886" i="2"/>
  <c r="BI882" i="2"/>
  <c r="BH882" i="2"/>
  <c r="BG882" i="2"/>
  <c r="BF882" i="2"/>
  <c r="T882" i="2"/>
  <c r="R882" i="2"/>
  <c r="P882" i="2"/>
  <c r="BI879" i="2"/>
  <c r="BH879" i="2"/>
  <c r="BG879" i="2"/>
  <c r="BF879" i="2"/>
  <c r="T879" i="2"/>
  <c r="R879" i="2"/>
  <c r="P879" i="2"/>
  <c r="BI875" i="2"/>
  <c r="BH875" i="2"/>
  <c r="BG875" i="2"/>
  <c r="BF875" i="2"/>
  <c r="T875" i="2"/>
  <c r="R875" i="2"/>
  <c r="P875" i="2"/>
  <c r="BI872" i="2"/>
  <c r="BH872" i="2"/>
  <c r="BG872" i="2"/>
  <c r="BF872" i="2"/>
  <c r="T872" i="2"/>
  <c r="R872" i="2"/>
  <c r="P872" i="2"/>
  <c r="BI868" i="2"/>
  <c r="BH868" i="2"/>
  <c r="BG868" i="2"/>
  <c r="BF868" i="2"/>
  <c r="T868" i="2"/>
  <c r="R868" i="2"/>
  <c r="P868" i="2"/>
  <c r="BI860" i="2"/>
  <c r="BH860" i="2"/>
  <c r="BG860" i="2"/>
  <c r="BF860" i="2"/>
  <c r="T860" i="2"/>
  <c r="R860" i="2"/>
  <c r="P860" i="2"/>
  <c r="BI852" i="2"/>
  <c r="BH852" i="2"/>
  <c r="BG852" i="2"/>
  <c r="BF852" i="2"/>
  <c r="T852" i="2"/>
  <c r="R852" i="2"/>
  <c r="P852" i="2"/>
  <c r="BI848" i="2"/>
  <c r="BH848" i="2"/>
  <c r="BG848" i="2"/>
  <c r="BF848" i="2"/>
  <c r="T848" i="2"/>
  <c r="R848" i="2"/>
  <c r="P848" i="2"/>
  <c r="BI843" i="2"/>
  <c r="BH843" i="2"/>
  <c r="BG843" i="2"/>
  <c r="BF843" i="2"/>
  <c r="T843" i="2"/>
  <c r="R843" i="2"/>
  <c r="P843" i="2"/>
  <c r="BI839" i="2"/>
  <c r="BH839" i="2"/>
  <c r="BG839" i="2"/>
  <c r="BF839" i="2"/>
  <c r="T839" i="2"/>
  <c r="R839" i="2"/>
  <c r="P839" i="2"/>
  <c r="BI834" i="2"/>
  <c r="BH834" i="2"/>
  <c r="BG834" i="2"/>
  <c r="BF834" i="2"/>
  <c r="T834" i="2"/>
  <c r="R834" i="2"/>
  <c r="P834" i="2"/>
  <c r="BI830" i="2"/>
  <c r="BH830" i="2"/>
  <c r="BG830" i="2"/>
  <c r="BF830" i="2"/>
  <c r="T830" i="2"/>
  <c r="R830" i="2"/>
  <c r="P830" i="2"/>
  <c r="BI825" i="2"/>
  <c r="BH825" i="2"/>
  <c r="BG825" i="2"/>
  <c r="BF825" i="2"/>
  <c r="T825" i="2"/>
  <c r="R825" i="2"/>
  <c r="P825" i="2"/>
  <c r="BI820" i="2"/>
  <c r="BH820" i="2"/>
  <c r="BG820" i="2"/>
  <c r="BF820" i="2"/>
  <c r="T820" i="2"/>
  <c r="R820" i="2"/>
  <c r="P820" i="2"/>
  <c r="BI810" i="2"/>
  <c r="BH810" i="2"/>
  <c r="BG810" i="2"/>
  <c r="BF810" i="2"/>
  <c r="T810" i="2"/>
  <c r="R810" i="2"/>
  <c r="P810" i="2"/>
  <c r="BI806" i="2"/>
  <c r="BH806" i="2"/>
  <c r="BG806" i="2"/>
  <c r="BF806" i="2"/>
  <c r="T806" i="2"/>
  <c r="R806" i="2"/>
  <c r="P806" i="2"/>
  <c r="BI801" i="2"/>
  <c r="BH801" i="2"/>
  <c r="BG801" i="2"/>
  <c r="BF801" i="2"/>
  <c r="T801" i="2"/>
  <c r="R801" i="2"/>
  <c r="P801" i="2"/>
  <c r="BI795" i="2"/>
  <c r="BH795" i="2"/>
  <c r="BG795" i="2"/>
  <c r="BF795" i="2"/>
  <c r="T795" i="2"/>
  <c r="R795" i="2"/>
  <c r="P795" i="2"/>
  <c r="BI769" i="2"/>
  <c r="BH769" i="2"/>
  <c r="BG769" i="2"/>
  <c r="BF769" i="2"/>
  <c r="T769" i="2"/>
  <c r="R769" i="2"/>
  <c r="P769" i="2"/>
  <c r="BI763" i="2"/>
  <c r="BH763" i="2"/>
  <c r="BG763" i="2"/>
  <c r="BF763" i="2"/>
  <c r="T763" i="2"/>
  <c r="R763" i="2"/>
  <c r="P763" i="2"/>
  <c r="BI760" i="2"/>
  <c r="BH760" i="2"/>
  <c r="BG760" i="2"/>
  <c r="BF760" i="2"/>
  <c r="T760" i="2"/>
  <c r="R760" i="2"/>
  <c r="P760" i="2"/>
  <c r="BI756" i="2"/>
  <c r="BH756" i="2"/>
  <c r="BG756" i="2"/>
  <c r="BF756" i="2"/>
  <c r="T756" i="2"/>
  <c r="R756" i="2"/>
  <c r="P756" i="2"/>
  <c r="BI753" i="2"/>
  <c r="BH753" i="2"/>
  <c r="BG753" i="2"/>
  <c r="BF753" i="2"/>
  <c r="T753" i="2"/>
  <c r="R753" i="2"/>
  <c r="P753" i="2"/>
  <c r="BI750" i="2"/>
  <c r="BH750" i="2"/>
  <c r="BG750" i="2"/>
  <c r="BF750" i="2"/>
  <c r="T750" i="2"/>
  <c r="R750" i="2"/>
  <c r="P750" i="2"/>
  <c r="BI747" i="2"/>
  <c r="BH747" i="2"/>
  <c r="BG747" i="2"/>
  <c r="BF747" i="2"/>
  <c r="T747" i="2"/>
  <c r="R747" i="2"/>
  <c r="P747" i="2"/>
  <c r="BI744" i="2"/>
  <c r="BH744" i="2"/>
  <c r="BG744" i="2"/>
  <c r="BF744" i="2"/>
  <c r="T744" i="2"/>
  <c r="R744" i="2"/>
  <c r="P744" i="2"/>
  <c r="BI741" i="2"/>
  <c r="BH741" i="2"/>
  <c r="BG741" i="2"/>
  <c r="BF741" i="2"/>
  <c r="T741" i="2"/>
  <c r="R741" i="2"/>
  <c r="P741" i="2"/>
  <c r="BI736" i="2"/>
  <c r="BH736" i="2"/>
  <c r="BG736" i="2"/>
  <c r="BF736" i="2"/>
  <c r="T736" i="2"/>
  <c r="R736" i="2"/>
  <c r="P736" i="2"/>
  <c r="BI733" i="2"/>
  <c r="BH733" i="2"/>
  <c r="BG733" i="2"/>
  <c r="BF733" i="2"/>
  <c r="T733" i="2"/>
  <c r="R733" i="2"/>
  <c r="P733" i="2"/>
  <c r="BI731" i="2"/>
  <c r="BH731" i="2"/>
  <c r="BG731" i="2"/>
  <c r="BF731" i="2"/>
  <c r="T731" i="2"/>
  <c r="R731" i="2"/>
  <c r="P731" i="2"/>
  <c r="BI717" i="2"/>
  <c r="BH717" i="2"/>
  <c r="BG717" i="2"/>
  <c r="BF717" i="2"/>
  <c r="T717" i="2"/>
  <c r="R717" i="2"/>
  <c r="P717" i="2"/>
  <c r="BI713" i="2"/>
  <c r="BH713" i="2"/>
  <c r="BG713" i="2"/>
  <c r="BF713" i="2"/>
  <c r="T713" i="2"/>
  <c r="R713" i="2"/>
  <c r="P713" i="2"/>
  <c r="BI708" i="2"/>
  <c r="BH708" i="2"/>
  <c r="BG708" i="2"/>
  <c r="BF708" i="2"/>
  <c r="T708" i="2"/>
  <c r="R708" i="2"/>
  <c r="P708" i="2"/>
  <c r="BI700" i="2"/>
  <c r="BH700" i="2"/>
  <c r="BG700" i="2"/>
  <c r="BF700" i="2"/>
  <c r="T700" i="2"/>
  <c r="R700" i="2"/>
  <c r="P700" i="2"/>
  <c r="BI692" i="2"/>
  <c r="BH692" i="2"/>
  <c r="BG692" i="2"/>
  <c r="BF692" i="2"/>
  <c r="T692" i="2"/>
  <c r="R692" i="2"/>
  <c r="P692" i="2"/>
  <c r="BI688" i="2"/>
  <c r="BH688" i="2"/>
  <c r="BG688" i="2"/>
  <c r="BF688" i="2"/>
  <c r="T688" i="2"/>
  <c r="R688" i="2"/>
  <c r="P688" i="2"/>
  <c r="BI681" i="2"/>
  <c r="BH681" i="2"/>
  <c r="BG681" i="2"/>
  <c r="BF681" i="2"/>
  <c r="T681" i="2"/>
  <c r="R681" i="2"/>
  <c r="P681" i="2"/>
  <c r="BI672" i="2"/>
  <c r="BH672" i="2"/>
  <c r="BG672" i="2"/>
  <c r="BF672" i="2"/>
  <c r="T672" i="2"/>
  <c r="R672" i="2"/>
  <c r="P672" i="2"/>
  <c r="BI664" i="2"/>
  <c r="BH664" i="2"/>
  <c r="BG664" i="2"/>
  <c r="BF664" i="2"/>
  <c r="T664" i="2"/>
  <c r="R664" i="2"/>
  <c r="P664" i="2"/>
  <c r="BI659" i="2"/>
  <c r="BH659" i="2"/>
  <c r="BG659" i="2"/>
  <c r="BF659" i="2"/>
  <c r="T659" i="2"/>
  <c r="R659" i="2"/>
  <c r="P659" i="2"/>
  <c r="BI651" i="2"/>
  <c r="BH651" i="2"/>
  <c r="BG651" i="2"/>
  <c r="BF651" i="2"/>
  <c r="T651" i="2"/>
  <c r="R651" i="2"/>
  <c r="P651" i="2"/>
  <c r="BI648" i="2"/>
  <c r="BH648" i="2"/>
  <c r="BG648" i="2"/>
  <c r="BF648" i="2"/>
  <c r="T648" i="2"/>
  <c r="R648" i="2"/>
  <c r="P648" i="2"/>
  <c r="BI643" i="2"/>
  <c r="BH643" i="2"/>
  <c r="BG643" i="2"/>
  <c r="BF643" i="2"/>
  <c r="T643" i="2"/>
  <c r="R643" i="2"/>
  <c r="P643" i="2"/>
  <c r="BI640" i="2"/>
  <c r="BH640" i="2"/>
  <c r="BG640" i="2"/>
  <c r="BF640" i="2"/>
  <c r="T640" i="2"/>
  <c r="R640" i="2"/>
  <c r="P640" i="2"/>
  <c r="BI637" i="2"/>
  <c r="BH637" i="2"/>
  <c r="BG637" i="2"/>
  <c r="BF637" i="2"/>
  <c r="T637" i="2"/>
  <c r="R637" i="2"/>
  <c r="P637" i="2"/>
  <c r="BI632" i="2"/>
  <c r="BH632" i="2"/>
  <c r="BG632" i="2"/>
  <c r="BF632" i="2"/>
  <c r="T632" i="2"/>
  <c r="R632" i="2"/>
  <c r="P632" i="2"/>
  <c r="BI629" i="2"/>
  <c r="BH629" i="2"/>
  <c r="BG629" i="2"/>
  <c r="BF629" i="2"/>
  <c r="T629" i="2"/>
  <c r="R629" i="2"/>
  <c r="P629" i="2"/>
  <c r="BI624" i="2"/>
  <c r="BH624" i="2"/>
  <c r="BG624" i="2"/>
  <c r="BF624" i="2"/>
  <c r="T624" i="2"/>
  <c r="R624" i="2"/>
  <c r="P624" i="2"/>
  <c r="BI619" i="2"/>
  <c r="BH619" i="2"/>
  <c r="BG619" i="2"/>
  <c r="BF619" i="2"/>
  <c r="T619" i="2"/>
  <c r="R619" i="2"/>
  <c r="P619" i="2"/>
  <c r="BI614" i="2"/>
  <c r="BH614" i="2"/>
  <c r="BG614" i="2"/>
  <c r="BF614" i="2"/>
  <c r="T614" i="2"/>
  <c r="R614" i="2"/>
  <c r="P614" i="2"/>
  <c r="BI609" i="2"/>
  <c r="BH609" i="2"/>
  <c r="BG609" i="2"/>
  <c r="BF609" i="2"/>
  <c r="T609" i="2"/>
  <c r="R609" i="2"/>
  <c r="P609" i="2"/>
  <c r="BI605" i="2"/>
  <c r="BH605" i="2"/>
  <c r="BG605" i="2"/>
  <c r="BF605" i="2"/>
  <c r="T605" i="2"/>
  <c r="R605" i="2"/>
  <c r="P605" i="2"/>
  <c r="BI600" i="2"/>
  <c r="BH600" i="2"/>
  <c r="BG600" i="2"/>
  <c r="BF600" i="2"/>
  <c r="T600" i="2"/>
  <c r="R600" i="2"/>
  <c r="P600" i="2"/>
  <c r="BI595" i="2"/>
  <c r="BH595" i="2"/>
  <c r="BG595" i="2"/>
  <c r="BF595" i="2"/>
  <c r="T595" i="2"/>
  <c r="R595" i="2"/>
  <c r="P595" i="2"/>
  <c r="BI589" i="2"/>
  <c r="BH589" i="2"/>
  <c r="BG589" i="2"/>
  <c r="BF589" i="2"/>
  <c r="T589" i="2"/>
  <c r="R589" i="2"/>
  <c r="P589" i="2"/>
  <c r="BI578" i="2"/>
  <c r="BH578" i="2"/>
  <c r="BG578" i="2"/>
  <c r="BF578" i="2"/>
  <c r="T578" i="2"/>
  <c r="R578" i="2"/>
  <c r="P578" i="2"/>
  <c r="BI565" i="2"/>
  <c r="BH565" i="2"/>
  <c r="BG565" i="2"/>
  <c r="BF565" i="2"/>
  <c r="T565" i="2"/>
  <c r="R565" i="2"/>
  <c r="P565" i="2"/>
  <c r="BI554" i="2"/>
  <c r="BH554" i="2"/>
  <c r="BG554" i="2"/>
  <c r="BF554" i="2"/>
  <c r="T554" i="2"/>
  <c r="R554" i="2"/>
  <c r="P554" i="2"/>
  <c r="BI549" i="2"/>
  <c r="BH549" i="2"/>
  <c r="BG549" i="2"/>
  <c r="BF549" i="2"/>
  <c r="T549" i="2"/>
  <c r="R549" i="2"/>
  <c r="P549" i="2"/>
  <c r="BI545" i="2"/>
  <c r="BH545" i="2"/>
  <c r="BG545" i="2"/>
  <c r="BF545" i="2"/>
  <c r="T545" i="2"/>
  <c r="R545" i="2"/>
  <c r="P545" i="2"/>
  <c r="BI540" i="2"/>
  <c r="BH540" i="2"/>
  <c r="BG540" i="2"/>
  <c r="BF540" i="2"/>
  <c r="T540" i="2"/>
  <c r="R540" i="2"/>
  <c r="P540" i="2"/>
  <c r="BI527" i="2"/>
  <c r="BH527" i="2"/>
  <c r="BG527" i="2"/>
  <c r="BF527" i="2"/>
  <c r="T527" i="2"/>
  <c r="R527" i="2"/>
  <c r="P527" i="2"/>
  <c r="BI518" i="2"/>
  <c r="BH518" i="2"/>
  <c r="BG518" i="2"/>
  <c r="BF518" i="2"/>
  <c r="T518" i="2"/>
  <c r="R518" i="2"/>
  <c r="P518" i="2"/>
  <c r="BI498" i="2"/>
  <c r="BH498" i="2"/>
  <c r="BG498" i="2"/>
  <c r="BF498" i="2"/>
  <c r="T498" i="2"/>
  <c r="R498" i="2"/>
  <c r="P498" i="2"/>
  <c r="BI490" i="2"/>
  <c r="BH490" i="2"/>
  <c r="BG490" i="2"/>
  <c r="BF490" i="2"/>
  <c r="T490" i="2"/>
  <c r="R490" i="2"/>
  <c r="P490" i="2"/>
  <c r="BI485" i="2"/>
  <c r="BH485" i="2"/>
  <c r="BG485" i="2"/>
  <c r="BF485" i="2"/>
  <c r="T485" i="2"/>
  <c r="R485" i="2"/>
  <c r="P485" i="2"/>
  <c r="BI480" i="2"/>
  <c r="BH480" i="2"/>
  <c r="BG480" i="2"/>
  <c r="BF480" i="2"/>
  <c r="T480" i="2"/>
  <c r="R480" i="2"/>
  <c r="P480" i="2"/>
  <c r="BI472" i="2"/>
  <c r="BH472" i="2"/>
  <c r="BG472" i="2"/>
  <c r="BF472" i="2"/>
  <c r="T472" i="2"/>
  <c r="R472" i="2"/>
  <c r="P472" i="2"/>
  <c r="BI467" i="2"/>
  <c r="BH467" i="2"/>
  <c r="BG467" i="2"/>
  <c r="BF467" i="2"/>
  <c r="T467" i="2"/>
  <c r="R467" i="2"/>
  <c r="P467" i="2"/>
  <c r="BI463" i="2"/>
  <c r="BH463" i="2"/>
  <c r="BG463" i="2"/>
  <c r="BF463" i="2"/>
  <c r="T463" i="2"/>
  <c r="R463" i="2"/>
  <c r="P463" i="2"/>
  <c r="BI454" i="2"/>
  <c r="BH454" i="2"/>
  <c r="BG454" i="2"/>
  <c r="BF454" i="2"/>
  <c r="T454" i="2"/>
  <c r="R454" i="2"/>
  <c r="P454" i="2"/>
  <c r="BI450" i="2"/>
  <c r="BH450" i="2"/>
  <c r="BG450" i="2"/>
  <c r="BF450" i="2"/>
  <c r="T450" i="2"/>
  <c r="R450" i="2"/>
  <c r="P450" i="2"/>
  <c r="BI446" i="2"/>
  <c r="BH446" i="2"/>
  <c r="BG446" i="2"/>
  <c r="BF446" i="2"/>
  <c r="T446" i="2"/>
  <c r="R446" i="2"/>
  <c r="P446" i="2"/>
  <c r="BI444" i="2"/>
  <c r="BH444" i="2"/>
  <c r="BG444" i="2"/>
  <c r="BF444" i="2"/>
  <c r="T444" i="2"/>
  <c r="R444" i="2"/>
  <c r="P444" i="2"/>
  <c r="BI441" i="2"/>
  <c r="BH441" i="2"/>
  <c r="BG441" i="2"/>
  <c r="BF441" i="2"/>
  <c r="T441" i="2"/>
  <c r="R441" i="2"/>
  <c r="P441" i="2"/>
  <c r="BI439" i="2"/>
  <c r="BH439" i="2"/>
  <c r="BG439" i="2"/>
  <c r="BF439" i="2"/>
  <c r="T439" i="2"/>
  <c r="R439" i="2"/>
  <c r="P439" i="2"/>
  <c r="BI436" i="2"/>
  <c r="BH436" i="2"/>
  <c r="BG436" i="2"/>
  <c r="BF436" i="2"/>
  <c r="T436" i="2"/>
  <c r="R436" i="2"/>
  <c r="P436" i="2"/>
  <c r="BI434" i="2"/>
  <c r="BH434" i="2"/>
  <c r="BG434" i="2"/>
  <c r="BF434" i="2"/>
  <c r="T434" i="2"/>
  <c r="R434" i="2"/>
  <c r="P434" i="2"/>
  <c r="BI431" i="2"/>
  <c r="BH431" i="2"/>
  <c r="BG431" i="2"/>
  <c r="BF431" i="2"/>
  <c r="T431" i="2"/>
  <c r="R431" i="2"/>
  <c r="P431" i="2"/>
  <c r="BI429" i="2"/>
  <c r="BH429" i="2"/>
  <c r="BG429" i="2"/>
  <c r="BF429" i="2"/>
  <c r="T429" i="2"/>
  <c r="R429" i="2"/>
  <c r="P429" i="2"/>
  <c r="BI423" i="2"/>
  <c r="BH423" i="2"/>
  <c r="BG423" i="2"/>
  <c r="BF423" i="2"/>
  <c r="T423" i="2"/>
  <c r="R423" i="2"/>
  <c r="P423" i="2"/>
  <c r="BI421" i="2"/>
  <c r="BH421" i="2"/>
  <c r="BG421" i="2"/>
  <c r="BF421" i="2"/>
  <c r="T421" i="2"/>
  <c r="R421" i="2"/>
  <c r="P421" i="2"/>
  <c r="BI418" i="2"/>
  <c r="BH418" i="2"/>
  <c r="BG418" i="2"/>
  <c r="BF418" i="2"/>
  <c r="T418" i="2"/>
  <c r="R418" i="2"/>
  <c r="P418" i="2"/>
  <c r="BI416" i="2"/>
  <c r="BH416" i="2"/>
  <c r="BG416" i="2"/>
  <c r="BF416" i="2"/>
  <c r="T416" i="2"/>
  <c r="R416" i="2"/>
  <c r="P416" i="2"/>
  <c r="BI413" i="2"/>
  <c r="BH413" i="2"/>
  <c r="BG413" i="2"/>
  <c r="BF413" i="2"/>
  <c r="T413" i="2"/>
  <c r="R413" i="2"/>
  <c r="P413" i="2"/>
  <c r="BI411" i="2"/>
  <c r="BH411" i="2"/>
  <c r="BG411" i="2"/>
  <c r="BF411" i="2"/>
  <c r="T411" i="2"/>
  <c r="R411" i="2"/>
  <c r="P411" i="2"/>
  <c r="BI408" i="2"/>
  <c r="BH408" i="2"/>
  <c r="BG408" i="2"/>
  <c r="BF408" i="2"/>
  <c r="T408" i="2"/>
  <c r="R408" i="2"/>
  <c r="P408" i="2"/>
  <c r="BI402" i="2"/>
  <c r="BH402" i="2"/>
  <c r="BG402" i="2"/>
  <c r="BF402" i="2"/>
  <c r="T402" i="2"/>
  <c r="T401" i="2" s="1"/>
  <c r="R402" i="2"/>
  <c r="R401" i="2"/>
  <c r="P402" i="2"/>
  <c r="P401" i="2" s="1"/>
  <c r="BI398" i="2"/>
  <c r="BH398" i="2"/>
  <c r="BG398" i="2"/>
  <c r="BF398" i="2"/>
  <c r="T398" i="2"/>
  <c r="R398" i="2"/>
  <c r="P398" i="2"/>
  <c r="BI395" i="2"/>
  <c r="BH395" i="2"/>
  <c r="BG395" i="2"/>
  <c r="BF395" i="2"/>
  <c r="T395" i="2"/>
  <c r="R395" i="2"/>
  <c r="P395" i="2"/>
  <c r="BI391" i="2"/>
  <c r="BH391" i="2"/>
  <c r="BG391" i="2"/>
  <c r="BF391" i="2"/>
  <c r="T391" i="2"/>
  <c r="R391" i="2"/>
  <c r="P391" i="2"/>
  <c r="BI381" i="2"/>
  <c r="BH381" i="2"/>
  <c r="BG381" i="2"/>
  <c r="BF381" i="2"/>
  <c r="T381" i="2"/>
  <c r="R381" i="2"/>
  <c r="P381" i="2"/>
  <c r="BI376" i="2"/>
  <c r="BH376" i="2"/>
  <c r="BG376" i="2"/>
  <c r="BF376" i="2"/>
  <c r="T376" i="2"/>
  <c r="T375" i="2" s="1"/>
  <c r="R376" i="2"/>
  <c r="R375" i="2" s="1"/>
  <c r="P376" i="2"/>
  <c r="P375" i="2" s="1"/>
  <c r="BI370" i="2"/>
  <c r="BH370" i="2"/>
  <c r="BG370" i="2"/>
  <c r="BF370" i="2"/>
  <c r="T370" i="2"/>
  <c r="R370" i="2"/>
  <c r="P370" i="2"/>
  <c r="BI365" i="2"/>
  <c r="BH365" i="2"/>
  <c r="BG365" i="2"/>
  <c r="BF365" i="2"/>
  <c r="T365" i="2"/>
  <c r="R365" i="2"/>
  <c r="P365" i="2"/>
  <c r="BI360" i="2"/>
  <c r="BH360" i="2"/>
  <c r="BG360" i="2"/>
  <c r="BF360" i="2"/>
  <c r="T360" i="2"/>
  <c r="R360" i="2"/>
  <c r="P360" i="2"/>
  <c r="BI356" i="2"/>
  <c r="BH356" i="2"/>
  <c r="BG356" i="2"/>
  <c r="BF356" i="2"/>
  <c r="T356" i="2"/>
  <c r="R356" i="2"/>
  <c r="P356" i="2"/>
  <c r="BI353" i="2"/>
  <c r="BH353" i="2"/>
  <c r="BG353" i="2"/>
  <c r="BF353" i="2"/>
  <c r="T353" i="2"/>
  <c r="R353" i="2"/>
  <c r="P353" i="2"/>
  <c r="BI350" i="2"/>
  <c r="BH350" i="2"/>
  <c r="BG350" i="2"/>
  <c r="BF350" i="2"/>
  <c r="T350" i="2"/>
  <c r="R350" i="2"/>
  <c r="P350" i="2"/>
  <c r="BI346" i="2"/>
  <c r="BH346" i="2"/>
  <c r="BG346" i="2"/>
  <c r="BF346" i="2"/>
  <c r="T346" i="2"/>
  <c r="R346" i="2"/>
  <c r="P346" i="2"/>
  <c r="BI343" i="2"/>
  <c r="BH343" i="2"/>
  <c r="BG343" i="2"/>
  <c r="BF343" i="2"/>
  <c r="T343" i="2"/>
  <c r="R343" i="2"/>
  <c r="P343" i="2"/>
  <c r="BI339" i="2"/>
  <c r="BH339" i="2"/>
  <c r="BG339" i="2"/>
  <c r="BF339" i="2"/>
  <c r="T339" i="2"/>
  <c r="R339" i="2"/>
  <c r="P339" i="2"/>
  <c r="BI327" i="2"/>
  <c r="BH327" i="2"/>
  <c r="BG327" i="2"/>
  <c r="BF327" i="2"/>
  <c r="T327" i="2"/>
  <c r="R327" i="2"/>
  <c r="P327" i="2"/>
  <c r="BI316" i="2"/>
  <c r="BH316" i="2"/>
  <c r="BG316" i="2"/>
  <c r="BF316" i="2"/>
  <c r="T316" i="2"/>
  <c r="R316" i="2"/>
  <c r="P316" i="2"/>
  <c r="BI297" i="2"/>
  <c r="BH297" i="2"/>
  <c r="BG297" i="2"/>
  <c r="BF297" i="2"/>
  <c r="T297" i="2"/>
  <c r="R297" i="2"/>
  <c r="P297" i="2"/>
  <c r="BI292" i="2"/>
  <c r="BH292" i="2"/>
  <c r="BG292" i="2"/>
  <c r="BF292" i="2"/>
  <c r="T292" i="2"/>
  <c r="R292" i="2"/>
  <c r="P292" i="2"/>
  <c r="BI287" i="2"/>
  <c r="BH287" i="2"/>
  <c r="BG287" i="2"/>
  <c r="BF287" i="2"/>
  <c r="T287" i="2"/>
  <c r="R287" i="2"/>
  <c r="P287" i="2"/>
  <c r="BI280" i="2"/>
  <c r="BH280" i="2"/>
  <c r="BG280" i="2"/>
  <c r="BF280" i="2"/>
  <c r="T280" i="2"/>
  <c r="R280" i="2"/>
  <c r="P280" i="2"/>
  <c r="BI275" i="2"/>
  <c r="BH275" i="2"/>
  <c r="BG275" i="2"/>
  <c r="BF275" i="2"/>
  <c r="T275" i="2"/>
  <c r="R275" i="2"/>
  <c r="P275" i="2"/>
  <c r="BI270" i="2"/>
  <c r="BH270" i="2"/>
  <c r="BG270" i="2"/>
  <c r="BF270" i="2"/>
  <c r="T270" i="2"/>
  <c r="R270" i="2"/>
  <c r="P270" i="2"/>
  <c r="BI262" i="2"/>
  <c r="BH262" i="2"/>
  <c r="BG262" i="2"/>
  <c r="BF262" i="2"/>
  <c r="T262" i="2"/>
  <c r="R262" i="2"/>
  <c r="P262" i="2"/>
  <c r="BI257" i="2"/>
  <c r="BH257" i="2"/>
  <c r="BG257" i="2"/>
  <c r="BF257" i="2"/>
  <c r="T257" i="2"/>
  <c r="R257" i="2"/>
  <c r="P257" i="2"/>
  <c r="BI248" i="2"/>
  <c r="BH248" i="2"/>
  <c r="BG248" i="2"/>
  <c r="BF248" i="2"/>
  <c r="T248" i="2"/>
  <c r="R248" i="2"/>
  <c r="P248" i="2"/>
  <c r="BI243" i="2"/>
  <c r="BH243" i="2"/>
  <c r="BG243" i="2"/>
  <c r="BF243" i="2"/>
  <c r="T243" i="2"/>
  <c r="R243" i="2"/>
  <c r="P243" i="2"/>
  <c r="BI233" i="2"/>
  <c r="BH233" i="2"/>
  <c r="BG233" i="2"/>
  <c r="BF233" i="2"/>
  <c r="T233" i="2"/>
  <c r="R233" i="2"/>
  <c r="P233" i="2"/>
  <c r="BI223" i="2"/>
  <c r="BH223" i="2"/>
  <c r="BG223" i="2"/>
  <c r="BF223" i="2"/>
  <c r="T223" i="2"/>
  <c r="R223" i="2"/>
  <c r="P223" i="2"/>
  <c r="BI215" i="2"/>
  <c r="BH215" i="2"/>
  <c r="BG215" i="2"/>
  <c r="BF215" i="2"/>
  <c r="T215" i="2"/>
  <c r="R215" i="2"/>
  <c r="P215" i="2"/>
  <c r="BI213" i="2"/>
  <c r="BH213" i="2"/>
  <c r="BG213" i="2"/>
  <c r="BF213" i="2"/>
  <c r="T213" i="2"/>
  <c r="R213" i="2"/>
  <c r="P213" i="2"/>
  <c r="BI210" i="2"/>
  <c r="BH210" i="2"/>
  <c r="BG210" i="2"/>
  <c r="BF210" i="2"/>
  <c r="T210" i="2"/>
  <c r="R210" i="2"/>
  <c r="P210" i="2"/>
  <c r="BI204" i="2"/>
  <c r="BH204" i="2"/>
  <c r="BG204" i="2"/>
  <c r="BF204" i="2"/>
  <c r="T204" i="2"/>
  <c r="R204" i="2"/>
  <c r="P204" i="2"/>
  <c r="BI199" i="2"/>
  <c r="BH199" i="2"/>
  <c r="BG199" i="2"/>
  <c r="BF199" i="2"/>
  <c r="T199" i="2"/>
  <c r="R199" i="2"/>
  <c r="P199" i="2"/>
  <c r="BI194" i="2"/>
  <c r="BH194" i="2"/>
  <c r="BG194" i="2"/>
  <c r="BF194" i="2"/>
  <c r="T194" i="2"/>
  <c r="R194" i="2"/>
  <c r="P194" i="2"/>
  <c r="BI191" i="2"/>
  <c r="BH191" i="2"/>
  <c r="BG191" i="2"/>
  <c r="BF191" i="2"/>
  <c r="T191" i="2"/>
  <c r="R191" i="2"/>
  <c r="P191" i="2"/>
  <c r="BI187" i="2"/>
  <c r="BH187" i="2"/>
  <c r="BG187" i="2"/>
  <c r="BF187" i="2"/>
  <c r="T187" i="2"/>
  <c r="R187" i="2"/>
  <c r="P187" i="2"/>
  <c r="BI182" i="2"/>
  <c r="BH182" i="2"/>
  <c r="BG182" i="2"/>
  <c r="BF182" i="2"/>
  <c r="T182" i="2"/>
  <c r="R182" i="2"/>
  <c r="P182" i="2"/>
  <c r="BI177" i="2"/>
  <c r="BH177" i="2"/>
  <c r="BG177" i="2"/>
  <c r="BF177" i="2"/>
  <c r="T177" i="2"/>
  <c r="R177" i="2"/>
  <c r="P177" i="2"/>
  <c r="BI174" i="2"/>
  <c r="BH174" i="2"/>
  <c r="BG174" i="2"/>
  <c r="BF174" i="2"/>
  <c r="T174" i="2"/>
  <c r="R174" i="2"/>
  <c r="P174" i="2"/>
  <c r="BI165" i="2"/>
  <c r="BH165" i="2"/>
  <c r="BG165" i="2"/>
  <c r="BF165" i="2"/>
  <c r="T165" i="2"/>
  <c r="R165" i="2"/>
  <c r="P165" i="2"/>
  <c r="BI155" i="2"/>
  <c r="BH155" i="2"/>
  <c r="BG155" i="2"/>
  <c r="BF155" i="2"/>
  <c r="T155" i="2"/>
  <c r="R155" i="2"/>
  <c r="P155" i="2"/>
  <c r="BI133" i="2"/>
  <c r="BH133" i="2"/>
  <c r="BG133" i="2"/>
  <c r="BF133" i="2"/>
  <c r="T133" i="2"/>
  <c r="R133" i="2"/>
  <c r="P133" i="2"/>
  <c r="BI129" i="2"/>
  <c r="BH129" i="2"/>
  <c r="BG129" i="2"/>
  <c r="BF129" i="2"/>
  <c r="T129" i="2"/>
  <c r="R129" i="2"/>
  <c r="P129" i="2"/>
  <c r="BI121" i="2"/>
  <c r="BH121" i="2"/>
  <c r="BG121" i="2"/>
  <c r="BF121" i="2"/>
  <c r="T121" i="2"/>
  <c r="R121" i="2"/>
  <c r="P121" i="2"/>
  <c r="BI116" i="2"/>
  <c r="BH116" i="2"/>
  <c r="BG116" i="2"/>
  <c r="BF116" i="2"/>
  <c r="T116" i="2"/>
  <c r="R116" i="2"/>
  <c r="P116" i="2"/>
  <c r="BI108" i="2"/>
  <c r="BH108" i="2"/>
  <c r="BG108" i="2"/>
  <c r="BF108" i="2"/>
  <c r="T108" i="2"/>
  <c r="R108" i="2"/>
  <c r="P108" i="2"/>
  <c r="J55" i="2"/>
  <c r="J54" i="2"/>
  <c r="F54" i="2"/>
  <c r="F52" i="2"/>
  <c r="E50" i="2"/>
  <c r="J18" i="2"/>
  <c r="E18" i="2"/>
  <c r="F102" i="2" s="1"/>
  <c r="J17" i="2"/>
  <c r="J12" i="2"/>
  <c r="J99" i="2" s="1"/>
  <c r="E7" i="2"/>
  <c r="L51" i="1"/>
  <c r="AM51" i="1"/>
  <c r="AM50" i="1"/>
  <c r="L50" i="1"/>
  <c r="AM48" i="1"/>
  <c r="L48" i="1"/>
  <c r="L45" i="1"/>
  <c r="J953" i="2"/>
  <c r="BK753" i="2"/>
  <c r="BK485" i="2"/>
  <c r="J292" i="2"/>
  <c r="J121" i="2"/>
  <c r="J890" i="2"/>
  <c r="J756" i="2"/>
  <c r="BK643" i="2"/>
  <c r="J485" i="2"/>
  <c r="J182" i="2"/>
  <c r="BK955" i="2"/>
  <c r="J868" i="2"/>
  <c r="BK733" i="2"/>
  <c r="BK629" i="2"/>
  <c r="J287" i="2"/>
  <c r="J947" i="2"/>
  <c r="BK875" i="2"/>
  <c r="J830" i="2"/>
  <c r="J681" i="2"/>
  <c r="BK472" i="2"/>
  <c r="BK365" i="2"/>
  <c r="BB61" i="1"/>
  <c r="J945" i="2"/>
  <c r="J763" i="2"/>
  <c r="J411" i="2"/>
  <c r="J350" i="2"/>
  <c r="J233" i="2"/>
  <c r="BK177" i="2"/>
  <c r="BK951" i="2"/>
  <c r="J760" i="2"/>
  <c r="J204" i="2"/>
  <c r="J949" i="2"/>
  <c r="J825" i="2"/>
  <c r="J717" i="2"/>
  <c r="J659" i="2"/>
  <c r="J199" i="2"/>
  <c r="BK744" i="2"/>
  <c r="J609" i="2"/>
  <c r="J467" i="2"/>
  <c r="BK411" i="2"/>
  <c r="BK350" i="2"/>
  <c r="BK213" i="2"/>
  <c r="BC60" i="1"/>
  <c r="BK934" i="2"/>
  <c r="BK825" i="2"/>
  <c r="J648" i="2"/>
  <c r="BK391" i="2"/>
  <c r="BK215" i="2"/>
  <c r="BK945" i="2"/>
  <c r="J872" i="2"/>
  <c r="BK664" i="2"/>
  <c r="BK565" i="2"/>
  <c r="BK957" i="2"/>
  <c r="BK890" i="2"/>
  <c r="J741" i="2"/>
  <c r="J672" i="2"/>
  <c r="BK480" i="2"/>
  <c r="J316" i="2"/>
  <c r="BK204" i="2"/>
  <c r="BK810" i="2"/>
  <c r="BK632" i="2"/>
  <c r="BK463" i="2"/>
  <c r="J346" i="2"/>
  <c r="BK199" i="2"/>
  <c r="J957" i="2"/>
  <c r="BK769" i="2"/>
  <c r="BK651" i="2"/>
  <c r="J441" i="2"/>
  <c r="J360" i="2"/>
  <c r="BK187" i="2"/>
  <c r="BK941" i="2"/>
  <c r="BK848" i="2"/>
  <c r="BK717" i="2"/>
  <c r="BK595" i="2"/>
  <c r="J444" i="2"/>
  <c r="BK353" i="2"/>
  <c r="BK121" i="2"/>
  <c r="BK919" i="2"/>
  <c r="BK830" i="2"/>
  <c r="BK713" i="2"/>
  <c r="J632" i="2"/>
  <c r="BK343" i="2"/>
  <c r="J191" i="2"/>
  <c r="J839" i="2"/>
  <c r="J640" i="2"/>
  <c r="J423" i="2"/>
  <c r="J194" i="2"/>
  <c r="BB57" i="1"/>
  <c r="BK806" i="2"/>
  <c r="BK554" i="2"/>
  <c r="J450" i="2"/>
  <c r="J353" i="2"/>
  <c r="J934" i="2"/>
  <c r="BK747" i="2"/>
  <c r="J578" i="2"/>
  <c r="BK416" i="2"/>
  <c r="BK280" i="2"/>
  <c r="J879" i="2"/>
  <c r="J744" i="2"/>
  <c r="J643" i="2"/>
  <c r="BK429" i="2"/>
  <c r="J262" i="2"/>
  <c r="J177" i="2"/>
  <c r="BK961" i="2"/>
  <c r="BK756" i="2"/>
  <c r="BK614" i="2"/>
  <c r="BK446" i="2"/>
  <c r="J343" i="2"/>
  <c r="J210" i="2"/>
  <c r="J923" i="2"/>
  <c r="J688" i="2"/>
  <c r="BK540" i="2"/>
  <c r="J257" i="2"/>
  <c r="BK129" i="2"/>
  <c r="BK915" i="2"/>
  <c r="BK700" i="2"/>
  <c r="J549" i="2"/>
  <c r="J446" i="2"/>
  <c r="BK882" i="2"/>
  <c r="J769" i="2"/>
  <c r="BK681" i="2"/>
  <c r="BK624" i="2"/>
  <c r="J439" i="2"/>
  <c r="BK292" i="2"/>
  <c r="J431" i="2"/>
  <c r="BK376" i="2"/>
  <c r="BK327" i="2"/>
  <c r="BK182" i="2"/>
  <c r="J733" i="2"/>
  <c r="J595" i="2"/>
  <c r="J454" i="2"/>
  <c r="J165" i="2"/>
  <c r="J931" i="2"/>
  <c r="J753" i="2"/>
  <c r="BK605" i="2"/>
  <c r="BK450" i="2"/>
  <c r="J408" i="2"/>
  <c r="BK257" i="2"/>
  <c r="BK795" i="2"/>
  <c r="BK648" i="2"/>
  <c r="BK441" i="2"/>
  <c r="J280" i="2"/>
  <c r="J187" i="2"/>
  <c r="J919" i="2"/>
  <c r="J527" i="2"/>
  <c r="BK370" i="2"/>
  <c r="BK248" i="2"/>
  <c r="BK939" i="2"/>
  <c r="J747" i="2"/>
  <c r="J480" i="2"/>
  <c r="BK398" i="2"/>
  <c r="J436" i="2"/>
  <c r="J213" i="2"/>
  <c r="BK929" i="2"/>
  <c r="BK820" i="2"/>
  <c r="BK490" i="2"/>
  <c r="J356" i="2"/>
  <c r="BK243" i="2"/>
  <c r="J852" i="2"/>
  <c r="BK672" i="2"/>
  <c r="J421" i="2"/>
  <c r="J223" i="2"/>
  <c r="BK868" i="2"/>
  <c r="J713" i="2"/>
  <c r="BK527" i="2"/>
  <c r="BK381" i="2"/>
  <c r="BK116" i="2"/>
  <c r="BK894" i="2"/>
  <c r="J664" i="2"/>
  <c r="J472" i="2"/>
  <c r="BK360" i="2"/>
  <c r="BK843" i="2"/>
  <c r="BK741" i="2"/>
  <c r="J545" i="2"/>
  <c r="BK413" i="2"/>
  <c r="J270" i="2"/>
  <c r="J820" i="2"/>
  <c r="J600" i="2"/>
  <c r="J463" i="2"/>
  <c r="BK879" i="2"/>
  <c r="J843" i="2"/>
  <c r="BK619" i="2"/>
  <c r="J490" i="2"/>
  <c r="J395" i="2"/>
  <c r="J327" i="2"/>
  <c r="BK637" i="2"/>
  <c r="BK467" i="2"/>
  <c r="J381" i="2"/>
  <c r="BK223" i="2"/>
  <c r="AS55" i="1"/>
  <c r="BK275" i="2"/>
  <c r="BK133" i="2"/>
  <c r="J961" i="2"/>
  <c r="J801" i="2"/>
  <c r="BK609" i="2"/>
  <c r="BK431" i="2"/>
  <c r="BK346" i="2"/>
  <c r="BK886" i="2"/>
  <c r="BK640" i="2"/>
  <c r="J518" i="2"/>
  <c r="J434" i="2"/>
  <c r="J339" i="2"/>
  <c r="J951" i="2"/>
  <c r="BK692" i="2"/>
  <c r="J540" i="2"/>
  <c r="J391" i="2"/>
  <c r="J215" i="2"/>
  <c r="J955" i="2"/>
  <c r="BK852" i="2"/>
  <c r="J795" i="2"/>
  <c r="J402" i="2"/>
  <c r="BK165" i="2"/>
  <c r="BD62" i="1"/>
  <c r="BK898" i="2"/>
  <c r="J605" i="2"/>
  <c r="J418" i="2"/>
  <c r="BK297" i="2"/>
  <c r="BK108" i="2"/>
  <c r="J910" i="2"/>
  <c r="BK763" i="2"/>
  <c r="BK659" i="2"/>
  <c r="J554" i="2"/>
  <c r="J413" i="2"/>
  <c r="BK262" i="2"/>
  <c r="BK953" i="2"/>
  <c r="J886" i="2"/>
  <c r="BK760" i="2"/>
  <c r="BK688" i="2"/>
  <c r="J565" i="2"/>
  <c r="BK444" i="2"/>
  <c r="J275" i="2"/>
  <c r="BK174" i="2"/>
  <c r="J898" i="2"/>
  <c r="J750" i="2"/>
  <c r="BK454" i="2"/>
  <c r="BK339" i="2"/>
  <c r="J155" i="2"/>
  <c r="AW61" i="1"/>
  <c r="BK910" i="2"/>
  <c r="J619" i="2"/>
  <c r="BK402" i="2"/>
  <c r="J174" i="2"/>
  <c r="BK947" i="2"/>
  <c r="BK839" i="2"/>
  <c r="J614" i="2"/>
  <c r="BK439" i="2"/>
  <c r="BK356" i="2"/>
  <c r="J939" i="2"/>
  <c r="BK801" i="2"/>
  <c r="J708" i="2"/>
  <c r="BK545" i="2"/>
  <c r="J416" i="2"/>
  <c r="BK210" i="2"/>
  <c r="BK923" i="2"/>
  <c r="J297" i="2"/>
  <c r="BK191" i="2"/>
  <c r="J860" i="2"/>
  <c r="J624" i="2"/>
  <c r="BK434" i="2"/>
  <c r="BK395" i="2"/>
  <c r="BK736" i="2"/>
  <c r="J589" i="2"/>
  <c r="BK436" i="2"/>
  <c r="J365" i="2"/>
  <c r="J133" i="2"/>
  <c r="J915" i="2"/>
  <c r="BK872" i="2"/>
  <c r="BK421" i="2"/>
  <c r="BK270" i="2"/>
  <c r="J806" i="2"/>
  <c r="J692" i="2"/>
  <c r="BK578" i="2"/>
  <c r="J894" i="2"/>
  <c r="BK518" i="2"/>
  <c r="BK408" i="2"/>
  <c r="J248" i="2"/>
  <c r="J116" i="2"/>
  <c r="J810" i="2"/>
  <c r="J731" i="2"/>
  <c r="J370" i="2"/>
  <c r="J129" i="2"/>
  <c r="J929" i="2"/>
  <c r="J834" i="2"/>
  <c r="BK731" i="2"/>
  <c r="J629" i="2"/>
  <c r="BK423" i="2"/>
  <c r="BK931" i="2"/>
  <c r="BK834" i="2"/>
  <c r="J700" i="2"/>
  <c r="BK600" i="2"/>
  <c r="J429" i="2"/>
  <c r="BK316" i="2"/>
  <c r="BC61" i="1"/>
  <c r="BK88" i="10"/>
  <c r="J848" i="2"/>
  <c r="BK549" i="2"/>
  <c r="J243" i="2"/>
  <c r="BK155" i="2"/>
  <c r="J882" i="2"/>
  <c r="BK750" i="2"/>
  <c r="J637" i="2"/>
  <c r="BK498" i="2"/>
  <c r="J376" i="2"/>
  <c r="BK194" i="2"/>
  <c r="J941" i="2"/>
  <c r="J875" i="2"/>
  <c r="J736" i="2"/>
  <c r="J651" i="2"/>
  <c r="J498" i="2"/>
  <c r="BK418" i="2"/>
  <c r="BK233" i="2"/>
  <c r="BK949" i="2"/>
  <c r="BK860" i="2"/>
  <c r="BK708" i="2"/>
  <c r="BK589" i="2"/>
  <c r="J398" i="2"/>
  <c r="BK287" i="2"/>
  <c r="BD61" i="1"/>
  <c r="AG59" i="12" l="1"/>
  <c r="J38" i="15"/>
  <c r="E48" i="2"/>
  <c r="E95" i="2"/>
  <c r="T86" i="10"/>
  <c r="T85" i="10" s="1"/>
  <c r="P86" i="10"/>
  <c r="P85" i="10" s="1"/>
  <c r="AX57" i="1"/>
  <c r="AU58" i="1"/>
  <c r="R86" i="10"/>
  <c r="R85" i="10" s="1"/>
  <c r="R449" i="2"/>
  <c r="P449" i="2"/>
  <c r="T449" i="2"/>
  <c r="R107" i="2"/>
  <c r="R173" i="2"/>
  <c r="BK181" i="2"/>
  <c r="J181" i="2" s="1"/>
  <c r="J63" i="2" s="1"/>
  <c r="T209" i="2"/>
  <c r="P342" i="2"/>
  <c r="T380" i="2"/>
  <c r="R407" i="2"/>
  <c r="BK466" i="2"/>
  <c r="J466" i="2" s="1"/>
  <c r="J72" i="2" s="1"/>
  <c r="BK479" i="2"/>
  <c r="J479" i="2" s="1"/>
  <c r="J73" i="2" s="1"/>
  <c r="BK608" i="2"/>
  <c r="J608" i="2" s="1"/>
  <c r="J74" i="2" s="1"/>
  <c r="R716" i="2"/>
  <c r="P740" i="2"/>
  <c r="BK759" i="2"/>
  <c r="J759" i="2" s="1"/>
  <c r="J77" i="2" s="1"/>
  <c r="P809" i="2"/>
  <c r="P833" i="2"/>
  <c r="P842" i="2"/>
  <c r="P851" i="2"/>
  <c r="T878" i="2"/>
  <c r="R928" i="2"/>
  <c r="BK944" i="2"/>
  <c r="J944" i="2" s="1"/>
  <c r="J84" i="2" s="1"/>
  <c r="P107" i="2"/>
  <c r="P173" i="2"/>
  <c r="R181" i="2"/>
  <c r="R209" i="2"/>
  <c r="T342" i="2"/>
  <c r="R380" i="2"/>
  <c r="P407" i="2"/>
  <c r="T466" i="2"/>
  <c r="T479" i="2"/>
  <c r="T608" i="2"/>
  <c r="P716" i="2"/>
  <c r="BK740" i="2"/>
  <c r="J740" i="2" s="1"/>
  <c r="J76" i="2" s="1"/>
  <c r="R759" i="2"/>
  <c r="R809" i="2"/>
  <c r="R833" i="2"/>
  <c r="R842" i="2"/>
  <c r="R851" i="2"/>
  <c r="BK878" i="2"/>
  <c r="J878" i="2" s="1"/>
  <c r="J82" i="2" s="1"/>
  <c r="T928" i="2"/>
  <c r="P944" i="2"/>
  <c r="BK107" i="2"/>
  <c r="J107" i="2" s="1"/>
  <c r="J61" i="2" s="1"/>
  <c r="BK173" i="2"/>
  <c r="J173" i="2" s="1"/>
  <c r="J62" i="2" s="1"/>
  <c r="P181" i="2"/>
  <c r="BK209" i="2"/>
  <c r="J209" i="2" s="1"/>
  <c r="J64" i="2" s="1"/>
  <c r="BK342" i="2"/>
  <c r="J342" i="2"/>
  <c r="J65" i="2" s="1"/>
  <c r="P380" i="2"/>
  <c r="BK407" i="2"/>
  <c r="J407" i="2" s="1"/>
  <c r="J70" i="2" s="1"/>
  <c r="P466" i="2"/>
  <c r="P479" i="2"/>
  <c r="R608" i="2"/>
  <c r="BK716" i="2"/>
  <c r="J716" i="2" s="1"/>
  <c r="J75" i="2" s="1"/>
  <c r="R740" i="2"/>
  <c r="T759" i="2"/>
  <c r="T809" i="2"/>
  <c r="T833" i="2"/>
  <c r="T842" i="2"/>
  <c r="BK851" i="2"/>
  <c r="J851" i="2" s="1"/>
  <c r="J81" i="2" s="1"/>
  <c r="P878" i="2"/>
  <c r="BK928" i="2"/>
  <c r="J928" i="2" s="1"/>
  <c r="J83" i="2" s="1"/>
  <c r="T944" i="2"/>
  <c r="T107" i="2"/>
  <c r="T173" i="2"/>
  <c r="T181" i="2"/>
  <c r="P209" i="2"/>
  <c r="R342" i="2"/>
  <c r="BK380" i="2"/>
  <c r="J380" i="2" s="1"/>
  <c r="J68" i="2" s="1"/>
  <c r="T407" i="2"/>
  <c r="R466" i="2"/>
  <c r="R479" i="2"/>
  <c r="P608" i="2"/>
  <c r="T716" i="2"/>
  <c r="T740" i="2"/>
  <c r="P759" i="2"/>
  <c r="BK809" i="2"/>
  <c r="J809" i="2" s="1"/>
  <c r="J78" i="2" s="1"/>
  <c r="BK833" i="2"/>
  <c r="J833" i="2" s="1"/>
  <c r="J79" i="2" s="1"/>
  <c r="BK842" i="2"/>
  <c r="J842" i="2" s="1"/>
  <c r="J80" i="2" s="1"/>
  <c r="T851" i="2"/>
  <c r="R878" i="2"/>
  <c r="P928" i="2"/>
  <c r="R944" i="2"/>
  <c r="BK449" i="2"/>
  <c r="J449" i="2" s="1"/>
  <c r="J71" i="2" s="1"/>
  <c r="BK87" i="10"/>
  <c r="J61" i="10"/>
  <c r="J63" i="10"/>
  <c r="BK375" i="2"/>
  <c r="J375" i="2" s="1"/>
  <c r="J66" i="2" s="1"/>
  <c r="J64" i="10"/>
  <c r="BK401" i="2"/>
  <c r="J401" i="2" s="1"/>
  <c r="J69" i="2" s="1"/>
  <c r="BK960" i="2"/>
  <c r="J960" i="2" s="1"/>
  <c r="J85" i="2" s="1"/>
  <c r="J62" i="10"/>
  <c r="J65" i="10"/>
  <c r="E48" i="10"/>
  <c r="J52" i="10"/>
  <c r="BE88" i="10"/>
  <c r="F82" i="10"/>
  <c r="AZ60" i="1"/>
  <c r="AZ57" i="1"/>
  <c r="F55" i="2"/>
  <c r="BE116" i="2"/>
  <c r="BE215" i="2"/>
  <c r="BE257" i="2"/>
  <c r="BE353" i="2"/>
  <c r="BE381" i="2"/>
  <c r="BE391" i="2"/>
  <c r="BE416" i="2"/>
  <c r="BE434" i="2"/>
  <c r="BE439" i="2"/>
  <c r="BE441" i="2"/>
  <c r="BE498" i="2"/>
  <c r="BE527" i="2"/>
  <c r="BE554" i="2"/>
  <c r="BE595" i="2"/>
  <c r="BE624" i="2"/>
  <c r="BE643" i="2"/>
  <c r="BE651" i="2"/>
  <c r="BE664" i="2"/>
  <c r="BE713" i="2"/>
  <c r="BE731" i="2"/>
  <c r="BE733" i="2"/>
  <c r="BE753" i="2"/>
  <c r="BE760" i="2"/>
  <c r="BE763" i="2"/>
  <c r="BE769" i="2"/>
  <c r="BE825" i="2"/>
  <c r="BE886" i="2"/>
  <c r="BE890" i="2"/>
  <c r="BE894" i="2"/>
  <c r="BE934" i="2"/>
  <c r="BE939" i="2"/>
  <c r="BE941" i="2"/>
  <c r="BE951" i="2"/>
  <c r="BE955" i="2"/>
  <c r="BE961" i="2"/>
  <c r="J52" i="2"/>
  <c r="BE108" i="2"/>
  <c r="BE121" i="2"/>
  <c r="BE129" i="2"/>
  <c r="BE133" i="2"/>
  <c r="BE177" i="2"/>
  <c r="BE182" i="2"/>
  <c r="BE194" i="2"/>
  <c r="BE243" i="2"/>
  <c r="BE248" i="2"/>
  <c r="BE327" i="2"/>
  <c r="BE339" i="2"/>
  <c r="BE346" i="2"/>
  <c r="BE350" i="2"/>
  <c r="BE356" i="2"/>
  <c r="BE360" i="2"/>
  <c r="BE365" i="2"/>
  <c r="BE370" i="2"/>
  <c r="BE395" i="2"/>
  <c r="BE398" i="2"/>
  <c r="BE402" i="2"/>
  <c r="BE411" i="2"/>
  <c r="BE431" i="2"/>
  <c r="BE446" i="2"/>
  <c r="BE450" i="2"/>
  <c r="BE454" i="2"/>
  <c r="BE485" i="2"/>
  <c r="BE490" i="2"/>
  <c r="BE518" i="2"/>
  <c r="BE549" i="2"/>
  <c r="BE589" i="2"/>
  <c r="BE600" i="2"/>
  <c r="BE605" i="2"/>
  <c r="BE609" i="2"/>
  <c r="BE614" i="2"/>
  <c r="BE744" i="2"/>
  <c r="BE750" i="2"/>
  <c r="BE756" i="2"/>
  <c r="BE806" i="2"/>
  <c r="BE910" i="2"/>
  <c r="BE931" i="2"/>
  <c r="BE945" i="2"/>
  <c r="BE155" i="2"/>
  <c r="BE165" i="2"/>
  <c r="BE174" i="2"/>
  <c r="BE187" i="2"/>
  <c r="BE213" i="2"/>
  <c r="BE223" i="2"/>
  <c r="BE233" i="2"/>
  <c r="BE287" i="2"/>
  <c r="BE292" i="2"/>
  <c r="BE297" i="2"/>
  <c r="BE408" i="2"/>
  <c r="BE418" i="2"/>
  <c r="BE421" i="2"/>
  <c r="BE423" i="2"/>
  <c r="BE429" i="2"/>
  <c r="BE463" i="2"/>
  <c r="BE467" i="2"/>
  <c r="BE472" i="2"/>
  <c r="BE480" i="2"/>
  <c r="BE540" i="2"/>
  <c r="BE619" i="2"/>
  <c r="BE629" i="2"/>
  <c r="BE640" i="2"/>
  <c r="BE648" i="2"/>
  <c r="BE672" i="2"/>
  <c r="BE681" i="2"/>
  <c r="BE688" i="2"/>
  <c r="BE700" i="2"/>
  <c r="BE741" i="2"/>
  <c r="BE795" i="2"/>
  <c r="BE801" i="2"/>
  <c r="BE810" i="2"/>
  <c r="BE820" i="2"/>
  <c r="BE834" i="2"/>
  <c r="BE868" i="2"/>
  <c r="BE898" i="2"/>
  <c r="BE923" i="2"/>
  <c r="BE929" i="2"/>
  <c r="BE949" i="2"/>
  <c r="BE953" i="2"/>
  <c r="BE957" i="2"/>
  <c r="BE191" i="2"/>
  <c r="BE199" i="2"/>
  <c r="BE204" i="2"/>
  <c r="BE210" i="2"/>
  <c r="BE262" i="2"/>
  <c r="BE270" i="2"/>
  <c r="BE275" i="2"/>
  <c r="BE280" i="2"/>
  <c r="BE316" i="2"/>
  <c r="BE343" i="2"/>
  <c r="BE376" i="2"/>
  <c r="BE413" i="2"/>
  <c r="BE436" i="2"/>
  <c r="BE444" i="2"/>
  <c r="BE545" i="2"/>
  <c r="BE565" i="2"/>
  <c r="BE578" i="2"/>
  <c r="BE632" i="2"/>
  <c r="BE637" i="2"/>
  <c r="BE659" i="2"/>
  <c r="BE692" i="2"/>
  <c r="BE708" i="2"/>
  <c r="BE717" i="2"/>
  <c r="BE736" i="2"/>
  <c r="BE747" i="2"/>
  <c r="BE830" i="2"/>
  <c r="BE839" i="2"/>
  <c r="BE843" i="2"/>
  <c r="BE848" i="2"/>
  <c r="BE852" i="2"/>
  <c r="BE860" i="2"/>
  <c r="BE872" i="2"/>
  <c r="BE875" i="2"/>
  <c r="BE879" i="2"/>
  <c r="BE882" i="2"/>
  <c r="BE915" i="2"/>
  <c r="BE919" i="2"/>
  <c r="BE947" i="2"/>
  <c r="AW58" i="1"/>
  <c r="J34" i="2"/>
  <c r="AW56" i="1" s="1"/>
  <c r="BB58" i="1"/>
  <c r="F35" i="10"/>
  <c r="AW60" i="1"/>
  <c r="F36" i="10"/>
  <c r="F34" i="2"/>
  <c r="BA56" i="1" s="1"/>
  <c r="BC58" i="1"/>
  <c r="AW57" i="1"/>
  <c r="BD58" i="1"/>
  <c r="BA59" i="1"/>
  <c r="F34" i="10"/>
  <c r="F37" i="2"/>
  <c r="BD56" i="1" s="1"/>
  <c r="BC59" i="1"/>
  <c r="AV62" i="1"/>
  <c r="F36" i="2"/>
  <c r="BC56" i="1" s="1"/>
  <c r="AW59" i="1"/>
  <c r="BB59" i="1"/>
  <c r="BA61" i="1"/>
  <c r="F37" i="10"/>
  <c r="F35" i="2"/>
  <c r="BB56" i="1" s="1"/>
  <c r="AZ61" i="1"/>
  <c r="J34" i="10"/>
  <c r="BA58" i="1"/>
  <c r="BD59" i="1"/>
  <c r="AW62" i="1"/>
  <c r="AN59" i="12" l="1"/>
  <c r="AG56" i="12"/>
  <c r="AN57" i="1"/>
  <c r="T106" i="2"/>
  <c r="T379" i="2"/>
  <c r="T105" i="2" s="1"/>
  <c r="R379" i="2"/>
  <c r="P379" i="2"/>
  <c r="P106" i="2"/>
  <c r="R106" i="2"/>
  <c r="R105" i="2" s="1"/>
  <c r="BK106" i="2"/>
  <c r="J106" i="2" s="1"/>
  <c r="J60" i="2" s="1"/>
  <c r="BK379" i="2"/>
  <c r="J379" i="2" s="1"/>
  <c r="J67" i="2" s="1"/>
  <c r="BK86" i="10"/>
  <c r="J60" i="10" s="1"/>
  <c r="AZ59" i="1"/>
  <c r="BC55" i="1"/>
  <c r="W33" i="1" s="1"/>
  <c r="AV59" i="1"/>
  <c r="AT59" i="1" s="1"/>
  <c r="J33" i="10"/>
  <c r="AV57" i="1"/>
  <c r="AT57" i="1" s="1"/>
  <c r="BD55" i="1"/>
  <c r="W34" i="1" s="1"/>
  <c r="AV61" i="1"/>
  <c r="AT61" i="1" s="1"/>
  <c r="J33" i="2"/>
  <c r="AV56" i="1" s="1"/>
  <c r="AT56" i="1" s="1"/>
  <c r="AV60" i="1"/>
  <c r="AT60" i="1" s="1"/>
  <c r="F33" i="10"/>
  <c r="AT62" i="1"/>
  <c r="F33" i="2"/>
  <c r="AZ56" i="1" s="1"/>
  <c r="AV58" i="1"/>
  <c r="AT58" i="1" s="1"/>
  <c r="BB55" i="1"/>
  <c r="W32" i="1" s="1"/>
  <c r="AZ58" i="1"/>
  <c r="BA55" i="1"/>
  <c r="AN56" i="12" l="1"/>
  <c r="AK28" i="12"/>
  <c r="P105" i="2"/>
  <c r="AU56" i="1" s="1"/>
  <c r="AU55" i="1" s="1"/>
  <c r="BK105" i="2"/>
  <c r="J105" i="2" s="1"/>
  <c r="J59" i="2" s="1"/>
  <c r="BK85" i="10"/>
  <c r="J59" i="10"/>
  <c r="AZ55" i="1"/>
  <c r="AW55" i="1"/>
  <c r="AX55" i="1"/>
  <c r="AY55" i="1"/>
  <c r="E32" i="20" l="1" a="1"/>
  <c r="E32" i="20" s="1"/>
  <c r="AK37" i="12"/>
  <c r="AV55" i="1"/>
  <c r="J30" i="2"/>
  <c r="AG56" i="1" s="1"/>
  <c r="AN56" i="1" s="1"/>
  <c r="J30" i="10"/>
  <c r="E33" i="20" s="1"/>
  <c r="J39" i="2" l="1"/>
  <c r="J39" i="10"/>
  <c r="AN55" i="1"/>
  <c r="AK36" i="1" s="1"/>
  <c r="AG55" i="1"/>
  <c r="AK27" i="1" s="1"/>
  <c r="E31" i="20" s="1" a="1"/>
  <c r="E31" i="20" s="1"/>
  <c r="E34" i="20" s="1"/>
  <c r="D22" i="20" s="1"/>
  <c r="D24" i="20" s="1"/>
  <c r="E24" i="20" s="1"/>
  <c r="D26" i="20" s="1"/>
  <c r="AT5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<sst xmlns="http://schemas.openxmlformats.org/spreadsheetml/2006/main" count="15625" uniqueCount="3105">
  <si>
    <t>Export Komplet</t>
  </si>
  <si>
    <t>VZ</t>
  </si>
  <si>
    <t>2.0</t>
  </si>
  <si>
    <t/>
  </si>
  <si>
    <t>False</t>
  </si>
  <si>
    <t>{aa102616-2229-498a-8ac7-b2db7362bb80}</t>
  </si>
  <si>
    <t>&gt;&gt;  skryté sloupce  &lt;&lt;</t>
  </si>
  <si>
    <t>0,01</t>
  </si>
  <si>
    <t>21</t>
  </si>
  <si>
    <t>12</t>
  </si>
  <si>
    <t>REKAPITULACE STAVBY</t>
  </si>
  <si>
    <t>v ---  níže se nacházejí doplnkové a pomocné údaje k sestavám  --- v</t>
  </si>
  <si>
    <t>0,001</t>
  </si>
  <si>
    <t>Kód:</t>
  </si>
  <si>
    <t>25041</t>
  </si>
  <si>
    <t>Stavba:</t>
  </si>
  <si>
    <t>KSO:</t>
  </si>
  <si>
    <t>CC-CZ:</t>
  </si>
  <si>
    <t>Místo:</t>
  </si>
  <si>
    <t>Univerzita Palackého v Olomouci</t>
  </si>
  <si>
    <t>Datum:</t>
  </si>
  <si>
    <t>1. 11. 2025</t>
  </si>
  <si>
    <t>Zadavatel:</t>
  </si>
  <si>
    <t>IČ:</t>
  </si>
  <si>
    <t>Univerzita Palackého v Olomouci,Kžížkovského 511/8</t>
  </si>
  <si>
    <t>DIČ:</t>
  </si>
  <si>
    <t>Zhotovitel:</t>
  </si>
  <si>
    <t xml:space="preserve"> </t>
  </si>
  <si>
    <t>Projektant:</t>
  </si>
  <si>
    <t>ArchiBIM,Sokolská třída 1331/13, Moravská Ostrava</t>
  </si>
  <si>
    <t>True</t>
  </si>
  <si>
    <t>Zpracovatel:</t>
  </si>
  <si>
    <t>Anna Mužná</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</si>
  <si>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</si>
  <si>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</si>
  <si>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</si>
  <si>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</si>
  <si>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</si>
  <si>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</si>
  <si>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</si>
  <si>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</si>
  <si>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</si>
  <si>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</si>
  <si>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</si>
  <si>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</si>
  <si>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</si>
  <si>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</si>
  <si>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</si>
  <si>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</si>
  <si>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</si>
  <si>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</si>
  <si>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</si>
  <si>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</si>
  <si>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</si>
  <si>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</si>
  <si>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</si>
  <si>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</si>
  <si>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</si>
  <si>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</si>
  <si>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</si>
  <si>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</si>
  <si>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</si>
  <si>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</si>
  <si>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</si>
  <si>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</si>
  <si>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</si>
  <si>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</si>
  <si>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</si>
  <si>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</si>
  <si>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</si>
  <si>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</si>
  <si>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</si>
  <si>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</si>
  <si>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</si>
  <si>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Rekonstrukce vybraných prostor děkanátu - Stavební část</t>
  </si>
  <si>
    <t>STA</t>
  </si>
  <si>
    <t>1</t>
  </si>
  <si>
    <t>{35525268-2543-46ef-a0fd-f5ee885182c8}</t>
  </si>
  <si>
    <t>2</t>
  </si>
  <si>
    <t>Zdravotechnická instalace</t>
  </si>
  <si>
    <t>{8aade1ee-d2ae-4a36-bb16-4d7316b3da72}</t>
  </si>
  <si>
    <t xml:space="preserve">Vytápění </t>
  </si>
  <si>
    <t>{4f7f58de-03b8-4c69-8081-3bf3e7bf2eb5}</t>
  </si>
  <si>
    <t>Chlazení</t>
  </si>
  <si>
    <t>{0795a935-ee8b-4fdb-8320-e1d2a6d14b98}</t>
  </si>
  <si>
    <t>Měření a regulace</t>
  </si>
  <si>
    <t>{2f47a916-89c5-452e-b371-d26602495002}</t>
  </si>
  <si>
    <t>Silnoproud</t>
  </si>
  <si>
    <t>{6643d127-f2c0-4816-b95e-0e69955bb028}</t>
  </si>
  <si>
    <t>Elektronické komunikace</t>
  </si>
  <si>
    <t>{da993bd0-d3d9-4e71-88d9-cc6a6056a52d}</t>
  </si>
  <si>
    <t>Vedlejší a ostatní náklady</t>
  </si>
  <si>
    <t>{74ce1d87-9141-4905-a9ed-07a94783f65a}</t>
  </si>
  <si>
    <t>KRYCÍ LIST SOUPISU PRACÍ</t>
  </si>
  <si>
    <t>Objekt:</t>
  </si>
  <si>
    <t>REKAPITULACE ČLENĚNÍ SOUPISU PRACÍ</t>
  </si>
  <si>
    <t>Kód dílu - Popis</t>
  </si>
  <si>
    <t>Cena celkem [CZK]</t>
  </si>
  <si>
    <t>-1</t>
  </si>
  <si>
    <t>HSV - Práce a dodávky HSV</t>
  </si>
  <si>
    <t xml:space="preserve">    3 - Svislé a kompletní konstrukce</t>
  </si>
  <si>
    <t xml:space="preserve">    4 - Vodorovné konstrukce</t>
  </si>
  <si>
    <t xml:space="preserve">    6 - Úpravy povrchů, podlahy a osazování výplní</t>
  </si>
  <si>
    <t xml:space="preserve">    9 - Ostatní konstrukce a práce, bourání</t>
  </si>
  <si>
    <t xml:space="preserve">    997 - Doprava suti a vybouraných hmot</t>
  </si>
  <si>
    <t xml:space="preserve">    998 - Přesun hmot</t>
  </si>
  <si>
    <t>PSV - Práce a dodávky PSV</t>
  </si>
  <si>
    <t xml:space="preserve">    714 - Akustická a protiotřesová opatření</t>
  </si>
  <si>
    <t xml:space="preserve">    726 - Zdravotechnika - předstěnové instalace</t>
  </si>
  <si>
    <t xml:space="preserve">    751 - Vzduchotechnika</t>
  </si>
  <si>
    <t xml:space="preserve">    761 - Konstrukce prosvětlovací</t>
  </si>
  <si>
    <t xml:space="preserve">    762 - Konstrukce tesařské</t>
  </si>
  <si>
    <t xml:space="preserve">    763 - Konstrukce suché výstavby</t>
  </si>
  <si>
    <t xml:space="preserve">    766 - Konstrukce truhlářské</t>
  </si>
  <si>
    <t xml:space="preserve">    767 - Konstrukce zámečnické</t>
  </si>
  <si>
    <t xml:space="preserve">    773 - Podlahy z litého teraca</t>
  </si>
  <si>
    <t xml:space="preserve">    775 - Podlahy skládané</t>
  </si>
  <si>
    <t xml:space="preserve">    776 - Podlahy povlakové</t>
  </si>
  <si>
    <t xml:space="preserve">    777 - Podlahy lité</t>
  </si>
  <si>
    <t xml:space="preserve">    781 - Dokončovací práce - obklady</t>
  </si>
  <si>
    <t xml:space="preserve">    783 - Dokončovací práce - nátěry</t>
  </si>
  <si>
    <t xml:space="preserve">    784 - Dokončovací práce - malby a tapety</t>
  </si>
  <si>
    <t xml:space="preserve">    786 - Dokončovací práce - čalounické úpravy</t>
  </si>
  <si>
    <t xml:space="preserve">    787 - Dokončovací práce - zasklívání</t>
  </si>
  <si>
    <t xml:space="preserve">    789 - Povrchové úpravy ocelových konstrukcí a technologických zařízení</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</si>
  <si>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</si>
  <si>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</si>
  <si>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</si>
  <si>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</si>
  <si>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</si>
  <si>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</si>
  <si>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</si>
  <si>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</si>
  <si>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</si>
  <si>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</si>
  <si>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</si>
  <si>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</si>
  <si>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</si>
  <si>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</si>
  <si>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</si>
  <si>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</si>
  <si>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3</t>
  </si>
  <si>
    <t>Svislé a kompletní konstrukce</t>
  </si>
  <si>
    <t>K</t>
  </si>
  <si>
    <t>310271055</t>
  </si>
  <si>
    <t>Zazdívka otvorů ve zdivu nadzákladovém pl přes 1 do 4 m2 pórobetonovými tvárnicemi přes P2 do P4 na tenkovrstvou maltu tl 200 mm</t>
  </si>
  <si>
    <t>m2</t>
  </si>
  <si>
    <t>CS ÚRS 2025 02</t>
  </si>
  <si>
    <t>4</t>
  </si>
  <si>
    <t>-132686003</t>
  </si>
  <si>
    <t>PP</t>
  </si>
  <si>
    <t>Zazdívka otvorů ve zdivu nadzákladovém pórobetonovými tvárnicemi plochy přes 1 do 4 m2, tl. zdiva 200 mm, pevnost tvárnic přes P2 do P4</t>
  </si>
  <si>
    <t>Online PSC</t>
  </si>
  <si>
    <t>https://podminky.urs.cz/item/CS_URS_2025_02/310271055</t>
  </si>
  <si>
    <t>VV</t>
  </si>
  <si>
    <t>2.NP</t>
  </si>
  <si>
    <t>1,0*2,1+(1,62+1,143)*0,6</t>
  </si>
  <si>
    <t>3.NP</t>
  </si>
  <si>
    <t>0,9*2,02</t>
  </si>
  <si>
    <t>Součet</t>
  </si>
  <si>
    <t>310271065</t>
  </si>
  <si>
    <t>Zazdívka otvorů ve zdivu nadzákladovém pl přes 1 do 4 m2 pórobetonovými tvárnicemi přes P2 do P4 na tenkovrstvou maltu tl 250 mm</t>
  </si>
  <si>
    <t>367015830</t>
  </si>
  <si>
    <t>Zazdívka otvorů ve zdivu nadzákladovém pórobetonovými tvárnicemi plochy přes 1 do 4 m2, tl. zdiva 250 mm, pevnost tvárnic přes P2 do P4</t>
  </si>
  <si>
    <t>https://podminky.urs.cz/item/CS_URS_2025_02/310271065</t>
  </si>
  <si>
    <t>2.np</t>
  </si>
  <si>
    <t>1,63*2,02</t>
  </si>
  <si>
    <t>310279842</t>
  </si>
  <si>
    <t xml:space="preserve">Zazdívka otvorů pl přes 1 do 4 m2 ve zdivu nadzákladovém z nepálených tvárnic </t>
  </si>
  <si>
    <t>m3</t>
  </si>
  <si>
    <t>-789318964</t>
  </si>
  <si>
    <t xml:space="preserve">Zazdívka otvorů ve zdivu nadzákladovém nepálenými tvárnicemi plochy přes 1 m2 do 4 m2 </t>
  </si>
  <si>
    <t>https://podminky.urs.cz/item/CS_URS_2025_02/310279842</t>
  </si>
  <si>
    <t>(1,0+0,4*1,2)*2,1*0,66+1,391*2,01*0,66</t>
  </si>
  <si>
    <t>0,9*2,02*0,66</t>
  </si>
  <si>
    <t>317234410</t>
  </si>
  <si>
    <t>Vyzdívka mezi nosníky z cihel pálených na MC</t>
  </si>
  <si>
    <t>1223141470</t>
  </si>
  <si>
    <t>Vyzdívka mezi nosníky cihlami pálenými na maltu cementovou</t>
  </si>
  <si>
    <t>https://podminky.urs.cz/item/CS_URS_2025_02/317234410</t>
  </si>
  <si>
    <t>1,2*0,66*0,2*(16+2)</t>
  </si>
  <si>
    <t>5</t>
  </si>
  <si>
    <t>317944323</t>
  </si>
  <si>
    <t>Válcované nosníky výšky přes 120 do 240 mm dodatečně osazované do připravených otvorů</t>
  </si>
  <si>
    <t>t</t>
  </si>
  <si>
    <t>417917664</t>
  </si>
  <si>
    <t>Válcované nosníky dodatečně osazované do připravených otvorů bez zazdění hlav, výšky přes 120 do 220 mm</t>
  </si>
  <si>
    <t>https://podminky.urs.cz/item/CS_URS_2025_02/317944323</t>
  </si>
  <si>
    <t>P1-16</t>
  </si>
  <si>
    <t>2,128</t>
  </si>
  <si>
    <t>P2-2</t>
  </si>
  <si>
    <t>0,130</t>
  </si>
  <si>
    <t>V2-10</t>
  </si>
  <si>
    <t>4,084</t>
  </si>
  <si>
    <t>V3-1</t>
  </si>
  <si>
    <t>0,148</t>
  </si>
  <si>
    <t>Mezisoučet</t>
  </si>
  <si>
    <t>3.np</t>
  </si>
  <si>
    <t>P1-2</t>
  </si>
  <si>
    <t>0,266</t>
  </si>
  <si>
    <t>V1-1</t>
  </si>
  <si>
    <t>0,147</t>
  </si>
  <si>
    <t>V2-2</t>
  </si>
  <si>
    <t>0,817</t>
  </si>
  <si>
    <t>6</t>
  </si>
  <si>
    <t>346244382</t>
  </si>
  <si>
    <t>Plentování jednostranné v přes 200 do 300 mm válcovaných nosníků cihlami</t>
  </si>
  <si>
    <t>240255453</t>
  </si>
  <si>
    <t>Plentování ocelových válcovaných nosníků jednostranné cihlami na maltu, výška stojiny přes 200 do 300 mm</t>
  </si>
  <si>
    <t>https://podminky.urs.cz/item/CS_URS_2025_02/346244382</t>
  </si>
  <si>
    <t>1,4*0,2*(16+2)*2+2,89*0,2*2</t>
  </si>
  <si>
    <t>5,99*0,25*10*2</t>
  </si>
  <si>
    <t>1,4*0,2*2*2+2,985*0,2*2</t>
  </si>
  <si>
    <t>5,99*0,25*2*2</t>
  </si>
  <si>
    <t>7</t>
  </si>
  <si>
    <t>349231811</t>
  </si>
  <si>
    <t>Přizdívka ostění  z cihel  min.na MC100tl přes 80 do 150 mm</t>
  </si>
  <si>
    <t>-956065648</t>
  </si>
  <si>
    <t>Přizdívka z cihel ostění min na MC100 ve vybouraných otvorech, s vysekáním kapes pro zavázaní přes 80 do 150 mm</t>
  </si>
  <si>
    <t>https://podminky.urs.cz/item/CS_URS_2025_02/349231811</t>
  </si>
  <si>
    <t>0,66*2,02*32</t>
  </si>
  <si>
    <t>0,66*2,02*4</t>
  </si>
  <si>
    <t>Vodorovné konstrukce</t>
  </si>
  <si>
    <t>8</t>
  </si>
  <si>
    <t>411388621</t>
  </si>
  <si>
    <t>Zabetonování otvorů tl do 150 mm ze suchých směsí pl do 0,25 m2 ve stropech</t>
  </si>
  <si>
    <t>kus</t>
  </si>
  <si>
    <t>-888416799</t>
  </si>
  <si>
    <t>Zabetonování otvorů ve stropech nebo v klenbách včetně lešení, bednění, odbednění a výztuže (materiál v ceně) ze suchých směsí, tl. do 150 mm ve stropech železobetonových, tvárnicových a prefabrikovaných plochy do 0,25 m2</t>
  </si>
  <si>
    <t>https://podminky.urs.cz/item/CS_URS_2025_02/411388621</t>
  </si>
  <si>
    <t>9</t>
  </si>
  <si>
    <t>413232221</t>
  </si>
  <si>
    <t>Zazdívka zhlaví válcovaných nosníků v přes 150 do 300 mm</t>
  </si>
  <si>
    <t>-125336934</t>
  </si>
  <si>
    <t>Zazdívka zhlaví stropních trámů nebo válcovaných nosníků pálenými cihlami válcovaných nosníků, výšky přes 150 do 300 mm</t>
  </si>
  <si>
    <t>https://podminky.urs.cz/item/CS_URS_2025_02/413232221</t>
  </si>
  <si>
    <t>(16+2)*2</t>
  </si>
  <si>
    <t>Úpravy povrchů, podlahy a osazování výplní</t>
  </si>
  <si>
    <t>10</t>
  </si>
  <si>
    <t>611325417</t>
  </si>
  <si>
    <t>Oprava vnitřní vápenocementové hladké omítky tl do 20 mm stropů v rozsahu plochy přes 10 do 30 % s celoplošným přeštukováním tl do 3 mm</t>
  </si>
  <si>
    <t>-1770215715</t>
  </si>
  <si>
    <t>Oprava vápenocementové omítky vnitřních ploch hladké, tl. do 20 mm, s celoplošným přeštukováním, tl. štuku do 3 mm stropů, v rozsahu opravované plochy přes 10 do 30%</t>
  </si>
  <si>
    <t>https://podminky.urs.cz/item/CS_URS_2025_02/611325417</t>
  </si>
  <si>
    <t>schodiště</t>
  </si>
  <si>
    <t>5,454*3,178*4</t>
  </si>
  <si>
    <t>11</t>
  </si>
  <si>
    <t>612135101</t>
  </si>
  <si>
    <t>Hrubá výplň rýh ve stěnách maltou jakékoli šířky rýhy</t>
  </si>
  <si>
    <t>-705274679</t>
  </si>
  <si>
    <t>Hrubá výplň rýh maltou jakékoli šířky rýhy ve stěnách</t>
  </si>
  <si>
    <t>https://podminky.urs.cz/item/CS_URS_2025_02/612135101</t>
  </si>
  <si>
    <t>11,0*0,3</t>
  </si>
  <si>
    <t>612315102</t>
  </si>
  <si>
    <t>Vápenná hrubá omítka rýh ve stěnách š přes 150 do 300 mm</t>
  </si>
  <si>
    <t>1222678191</t>
  </si>
  <si>
    <t>Vápenná omítka rýh hrubá ve stěnách, šířky rýhy přes 150 do 300 mm</t>
  </si>
  <si>
    <t>https://podminky.urs.cz/item/CS_URS_2025_02/612315102</t>
  </si>
  <si>
    <t>13</t>
  </si>
  <si>
    <t>612325417</t>
  </si>
  <si>
    <t>Oprava vnitřní vápenocementové hladké omítky tl do 20 mm stěn v rozsahu plochy přes 10 do 30 % s celoplošným přeštukováním tl do 3 mm</t>
  </si>
  <si>
    <t>496006933</t>
  </si>
  <si>
    <t>Oprava vápenocementové omítky vnitřních ploch hladké, tl. do 20 mm, s celoplošným přeštukováním, tl. štuku do 3 mm stěn, v rozsahu opravované plochy přes 10 do 30%</t>
  </si>
  <si>
    <t>https://podminky.urs.cz/item/CS_URS_2025_02/612325417</t>
  </si>
  <si>
    <t>(5,454+3,178)*2*3,35*4</t>
  </si>
  <si>
    <t>14</t>
  </si>
  <si>
    <t>632451023</t>
  </si>
  <si>
    <t>Vyrovnávací potěr tl přes 30 do 40 mm z MC 15 provedený v pásu</t>
  </si>
  <si>
    <t>1519543608</t>
  </si>
  <si>
    <t>Potěr cementový vyrovnávací z malty (MC-15) v pásu o průměrné (střední) tl. přes 30 do 40 mm</t>
  </si>
  <si>
    <t>https://podminky.urs.cz/item/CS_URS_2025_02/632451023</t>
  </si>
  <si>
    <t>m.č.2.11</t>
  </si>
  <si>
    <t>1,2*0,4</t>
  </si>
  <si>
    <t>15</t>
  </si>
  <si>
    <t>632452451</t>
  </si>
  <si>
    <t>Doplnění cementového potěru hlazeného pl přes 1 do 4 m2 tl přes 40 do 50 mm</t>
  </si>
  <si>
    <t>16</t>
  </si>
  <si>
    <t>965923642</t>
  </si>
  <si>
    <t>Doplnění cementového potěru na mazaninách a betonových podkladech (s dodáním hmot), hlazeného dřevěným nebo ocelovým hladítkem, plochy jednotlivě přes 1 m2 do 4 m2 a tl. přes 40 do 50 mm</t>
  </si>
  <si>
    <t>https://podminky.urs.cz/item/CS_URS_2025_02/632452451</t>
  </si>
  <si>
    <t>oprava podlahy po vybourání zdiva v 1.+2.poschodí</t>
  </si>
  <si>
    <t>2,5*2</t>
  </si>
  <si>
    <t>Ostatní konstrukce a práce, bourání</t>
  </si>
  <si>
    <t>953942121</t>
  </si>
  <si>
    <t>Osazování ochranných úhelníků</t>
  </si>
  <si>
    <t>-2011244615</t>
  </si>
  <si>
    <t>Osazování drobných kovových předmětů se zalitím maltou cementovou, do vysekaných kapes nebo připravených otvorů ochranných úhelníků</t>
  </si>
  <si>
    <t>https://podminky.urs.cz/item/CS_URS_2025_02/953942121</t>
  </si>
  <si>
    <t>17</t>
  </si>
  <si>
    <t>M</t>
  </si>
  <si>
    <t>59055008R</t>
  </si>
  <si>
    <t>profil Al pro systém skrytého spoje 60x20x2mm dl 3m</t>
  </si>
  <si>
    <t>m</t>
  </si>
  <si>
    <t>-828810923</t>
  </si>
  <si>
    <t xml:space="preserve">profil Al pro systém skrytého spoje 52,5x10x2,5mm </t>
  </si>
  <si>
    <t>18</t>
  </si>
  <si>
    <t>962031143</t>
  </si>
  <si>
    <t>Bourání příček nebo přizdívek z cihel pálených dutých tl přes 100 do 150 mm</t>
  </si>
  <si>
    <t>723055203</t>
  </si>
  <si>
    <t>Bourání příček nebo přizdívek z cihel pálených dutých, tl. přes 100 do 150 mm</t>
  </si>
  <si>
    <t>https://podminky.urs.cz/item/CS_URS_2025_02/962031143</t>
  </si>
  <si>
    <t>(5,427+2,5+1,615+2,425+1,915+5,39+2,392+1,437+1,247)*3,55-(0,7*2+0,8*2)*2,0</t>
  </si>
  <si>
    <t>(5,65+2,585+1,921+3,009+1,102)*3,55-(0,7*2+0,8*2)*2,0</t>
  </si>
  <si>
    <t>19</t>
  </si>
  <si>
    <t>962032230</t>
  </si>
  <si>
    <t>Bourání zdiva z cihel pálených nebo vápenopískových na MV nebo MVC do 1 m3</t>
  </si>
  <si>
    <t>-1208852707</t>
  </si>
  <si>
    <t>Bourání zdiva nadzákladového z cihel pálených plných nebo lícových nebo vápenopískových na maltu vápennou nebo vápenocementovou, objemu do 1 m3</t>
  </si>
  <si>
    <t>https://podminky.urs.cz/item/CS_URS_2025_02/962032230</t>
  </si>
  <si>
    <t>(2,446+4,196+3,183)*0,66*3,55+2,346*0,4*3,55-0,9*2,02*0,66</t>
  </si>
  <si>
    <t>3,979*0,66*3,55-1,78*2,01*0,66</t>
  </si>
  <si>
    <t>(3,401+1,88+0,262+1,154+0,9+1,114+1,9)*0,66*3,0-0,9*2,02*0,66*4</t>
  </si>
  <si>
    <t>(2,418+0,15+3,009)*3,0*0,5-0,9*2,02*0,5</t>
  </si>
  <si>
    <t>20</t>
  </si>
  <si>
    <t>962032431</t>
  </si>
  <si>
    <t>Bourání zdiva z cihel pálených děrovaných nebo lehčených na MV nebo MVC do 1 m3</t>
  </si>
  <si>
    <t>-16509607</t>
  </si>
  <si>
    <t>Bourání zdiva nadzákladového z cihel pálených děrovaných nebo lehčených na maltu vápennou nebo vápenocementovou, objemu do 1 m3</t>
  </si>
  <si>
    <t>https://podminky.urs.cz/item/CS_URS_2025_02/962032431</t>
  </si>
  <si>
    <t>(5,427*3+4,663+5,39+2,441*2+2,346+5,504*3)*0,2*3,55</t>
  </si>
  <si>
    <t>5,429*4*0,18*3,55+(2,906+2,448)*0,175*3,55-1,63*2,01*0,175</t>
  </si>
  <si>
    <t>-(1,53*2,01+0,8*2,0*4)*0,2</t>
  </si>
  <si>
    <t>(5,587*2+2,521+2,585*2)*0,2*3,55-0,8*2,0*2*0,2</t>
  </si>
  <si>
    <t>965043331</t>
  </si>
  <si>
    <t>Bourání podkladů pod dlažby betonových s potěrem nebo teracem tl do 100 mm pl do 4 m2</t>
  </si>
  <si>
    <t>-99007289</t>
  </si>
  <si>
    <t>Bourání mazanin betonových s potěrem nebo teracem tl. do 100 mm, plochy do 4 m2</t>
  </si>
  <si>
    <t>https://podminky.urs.cz/item/CS_URS_2025_02/965043331</t>
  </si>
  <si>
    <t>B3+B4</t>
  </si>
  <si>
    <t>(32,24+29,66)*0,09</t>
  </si>
  <si>
    <t>22</t>
  </si>
  <si>
    <t>965081113</t>
  </si>
  <si>
    <t>Bourání dlažby z dlaždic půdních plochy přes 1 m2</t>
  </si>
  <si>
    <t>-1111772748</t>
  </si>
  <si>
    <t>Bourání podlah z dlaždic bez podkladního lože nebo mazaniny, s jakoukoliv výplní spár půdních, plochy přes 1 m2</t>
  </si>
  <si>
    <t>https://podminky.urs.cz/item/CS_URS_2025_02/965081113</t>
  </si>
  <si>
    <t>B3</t>
  </si>
  <si>
    <t>m.č.B218,219,222,223</t>
  </si>
  <si>
    <t>7,4+2,64+5,92+5,73</t>
  </si>
  <si>
    <t>m.č.B306,307,308</t>
  </si>
  <si>
    <t>2,91++1,99+5,65</t>
  </si>
  <si>
    <t>23</t>
  </si>
  <si>
    <t>965083122</t>
  </si>
  <si>
    <t>Odstranění násypů pod podlahami mezi trámy tl do 200 mm pl přes 2 m2</t>
  </si>
  <si>
    <t>-2114422041</t>
  </si>
  <si>
    <t>Odstranění násypu mezi stropními trámy tl. do 200 mm, plochy přes 2 m2</t>
  </si>
  <si>
    <t>https://podminky.urs.cz/item/CS_URS_2025_02/965083122</t>
  </si>
  <si>
    <t>B1-5</t>
  </si>
  <si>
    <t>(315,59+70,87+32,24+29,66+264,27+63,7)*0,15</t>
  </si>
  <si>
    <t>24</t>
  </si>
  <si>
    <t>968072455</t>
  </si>
  <si>
    <t>Vybourání kovových dveřních zárubní pl do 2 m2</t>
  </si>
  <si>
    <t>2114415895</t>
  </si>
  <si>
    <t>Vybourání kovových rámů oken s křídly, dveřních zárubní, vrat, stěn, ostění nebo obkladů dveřních zárubní, plochy do 2 m2</t>
  </si>
  <si>
    <t>https://podminky.urs.cz/item/CS_URS_2025_02/968072455</t>
  </si>
  <si>
    <t>(0,7*5+0,8*16)*2,0</t>
  </si>
  <si>
    <t>(0,7*3+0,8*10)*2,0</t>
  </si>
  <si>
    <t>25</t>
  </si>
  <si>
    <t>968072456</t>
  </si>
  <si>
    <t>Vybourání kovových dveřních zárubní pl přes 2 m2</t>
  </si>
  <si>
    <t>897643824</t>
  </si>
  <si>
    <t>Vybourání kovových rámů oken s křídly, dveřních zárubní, vrat, stěn, ostění nebo obkladů dveřních zárubní, plochy přes 2 m2</t>
  </si>
  <si>
    <t>https://podminky.urs.cz/item/CS_URS_2025_02/968072456</t>
  </si>
  <si>
    <t>(1,55*2+1,7+1,45)*2,0</t>
  </si>
  <si>
    <t>26</t>
  </si>
  <si>
    <t>971033361</t>
  </si>
  <si>
    <t>Vybourání otvorů ve zdivu cihelném pl do 0,09 m2 na MVC nebo MV tl do 600 mm</t>
  </si>
  <si>
    <t>-1635244483</t>
  </si>
  <si>
    <t>Vybourání otvorů ve zdivu základovém nebo nadzákladovém z cihel, tvárnic, příčkovek z cihel pálených na maltu vápennou nebo vápenocementovou plochy do 0,09 m2, tl. do 600 mm</t>
  </si>
  <si>
    <t>https://podminky.urs.cz/item/CS_URS_2025_02/971033361</t>
  </si>
  <si>
    <t>pro větrací potrubí</t>
  </si>
  <si>
    <t>27</t>
  </si>
  <si>
    <t>971033681</t>
  </si>
  <si>
    <t>Vybourání otvorů ve zdivu cihelném pl do 4 m2 na MVC nebo MV tl do 900 mm</t>
  </si>
  <si>
    <t>125029185</t>
  </si>
  <si>
    <t>Vybourání otvorů ve zdivu základovém nebo nadzákladovém z cihel, tvárnic, příčkovek z cihel pálených na maltu vápennou nebo vápenocementovou plochy do 4 m2, tl. do 900 mm</t>
  </si>
  <si>
    <t>https://podminky.urs.cz/item/CS_URS_2025_02/971033681</t>
  </si>
  <si>
    <t>1,0*3,0*0,66*10-0,9*2,02*0,66</t>
  </si>
  <si>
    <t>(0,611+1,78+1,588)*3,0*0,66-1,78*2,01*0,66</t>
  </si>
  <si>
    <t>28</t>
  </si>
  <si>
    <t>972054241</t>
  </si>
  <si>
    <t>Vybourání otvorů v ŽB stropech nebo klenbách pl do 0,09 m2 tl do 150 mm</t>
  </si>
  <si>
    <t>702919955</t>
  </si>
  <si>
    <t>Vybourání otvorů ve stropech nebo klenbách železobetonových bez odstranění podlahy a násypu, plochy do 0,09 m2, tl. do 150 mm</t>
  </si>
  <si>
    <t>https://podminky.urs.cz/item/CS_URS_2025_02/972054241</t>
  </si>
  <si>
    <t>pro ZTI</t>
  </si>
  <si>
    <t>29</t>
  </si>
  <si>
    <t>974031167</t>
  </si>
  <si>
    <t>Vysekání rýh ve zdivu cihelném hl do 150 mm š do 300 mm</t>
  </si>
  <si>
    <t>2001065886</t>
  </si>
  <si>
    <t>Vysekání rýh ve zdivu cihelném na maltu vápennou nebo vápenocementovou do hl. 150 mm a šířky do 300 mm</t>
  </si>
  <si>
    <t>https://podminky.urs.cz/item/CS_URS_2025_02/974031167</t>
  </si>
  <si>
    <t>11,0</t>
  </si>
  <si>
    <t>30</t>
  </si>
  <si>
    <t>974031666</t>
  </si>
  <si>
    <t>Vysekání rýh ve zdivu cihelném pro vtahování nosníků hl do 150 mm v do 250 mm</t>
  </si>
  <si>
    <t>1893589935</t>
  </si>
  <si>
    <t>Vysekání rýh ve zdivu cihelném na maltu vápennou nebo vápenocementovou pro vtahování nosníků do zdí, před vybouráním otvoru do hl. 150 mm, při v. nosníku do 250 mm</t>
  </si>
  <si>
    <t>https://podminky.urs.cz/item/CS_URS_2025_02/974031666</t>
  </si>
  <si>
    <t>pro překlady a výměny</t>
  </si>
  <si>
    <t>1,4*(4*16+2*2)+2,89*2*1</t>
  </si>
  <si>
    <t>5,99*2*10</t>
  </si>
  <si>
    <t>1,4*4*2+2,985*1</t>
  </si>
  <si>
    <t>5,99*2*2</t>
  </si>
  <si>
    <t>pro rámy</t>
  </si>
  <si>
    <t>R1+R2+R3+R4+R6</t>
  </si>
  <si>
    <t>5,21*2</t>
  </si>
  <si>
    <t>1,29*4+3,15*4+0,62*6+0,48*6</t>
  </si>
  <si>
    <t>3,17*4+3,35*8</t>
  </si>
  <si>
    <t>2,85*2</t>
  </si>
  <si>
    <t>5,26*2</t>
  </si>
  <si>
    <t>31</t>
  </si>
  <si>
    <t>975021311</t>
  </si>
  <si>
    <t>Podchycení nadzákladového zdiva pod stropem tl zdiva přes 450 do 600 mm</t>
  </si>
  <si>
    <t>113185434</t>
  </si>
  <si>
    <t>Podchycení nadzákladového zdiva pod stropem dřevěnou výztuhou nad vybouraným otvorem, pro jakoukoliv délku podchycení, při tl. zdiva přes 450 do 600 mm</t>
  </si>
  <si>
    <t>https://podminky.urs.cz/item/CS_URS_2025_02/975021311</t>
  </si>
  <si>
    <t>pro ocelové rámy</t>
  </si>
  <si>
    <t>6,21*2</t>
  </si>
  <si>
    <t>5,5*2</t>
  </si>
  <si>
    <t>4,8*2</t>
  </si>
  <si>
    <t>3,85*2</t>
  </si>
  <si>
    <t>6,26*2</t>
  </si>
  <si>
    <t>32</t>
  </si>
  <si>
    <t>978059541</t>
  </si>
  <si>
    <t>Odsekání a odebrání obkladů stěn z vnitřních obkládaček plochy přes 1 m2</t>
  </si>
  <si>
    <t>1012459133</t>
  </si>
  <si>
    <t>Odsekání obkladů stěn včetně otlučení podkladní omítky až na zdivo z obkládaček vnitřních, z jakýchkoliv materiálů, plochy přes 1 m2</t>
  </si>
  <si>
    <t>https://podminky.urs.cz/item/CS_URS_2025_02/978059541</t>
  </si>
  <si>
    <t>(1,95*4+1,339*2+0,966*2)*2,04-(0,8+0,7*2)*2,0</t>
  </si>
  <si>
    <t>(2,392*2+5,504*2)*1,8+(0,94+2,04*2)*0,6-0,94*1,8</t>
  </si>
  <si>
    <t>(2,521+2,224)*2*2,04+(3,858+2,585+1,921*2+2,485*2)*2*1,5</t>
  </si>
  <si>
    <t>-(0,7*4+0,8*3)*1,5</t>
  </si>
  <si>
    <t>(2,392+2,418+3,009*2+1,189+1,102*2)*2*2,04</t>
  </si>
  <si>
    <t>-(0,9+0,7*4)*2,04+(0,9+2,02*2)*0,6</t>
  </si>
  <si>
    <t>33</t>
  </si>
  <si>
    <t>985324221</t>
  </si>
  <si>
    <t xml:space="preserve">Ochranný akrylátový nátěr betonu  purolast dvojnásobný se stěrkou </t>
  </si>
  <si>
    <t>-1158131556</t>
  </si>
  <si>
    <t xml:space="preserve">Ochranný akrylátový nátěr betonu purolast dvojnásobný se stěrkou </t>
  </si>
  <si>
    <t>https://podminky.urs.cz/item/CS_URS_2025_02/985324221</t>
  </si>
  <si>
    <t>997</t>
  </si>
  <si>
    <t>Doprava suti a vybouraných hmot</t>
  </si>
  <si>
    <t>34</t>
  </si>
  <si>
    <t>997013153</t>
  </si>
  <si>
    <t>Vnitrostaveništní doprava suti a vybouraných hmot pro budovy v přes 9 do 12 m s omezením mechanizace</t>
  </si>
  <si>
    <t>1366295619</t>
  </si>
  <si>
    <t>Vnitrostaveništní doprava suti a vybouraných hmot vodorovně do 50 m s naložením s omezením mechanizace pro budovy a haly výšky přes 9 do 12 m</t>
  </si>
  <si>
    <t>https://podminky.urs.cz/item/CS_URS_2025_02/997013153</t>
  </si>
  <si>
    <t>35</t>
  </si>
  <si>
    <t>997013509</t>
  </si>
  <si>
    <t>Příplatek k odvozu suti a vybouraných hmot na skládku ZKD 1 km přes 1 km</t>
  </si>
  <si>
    <t>-131207103</t>
  </si>
  <si>
    <t>Odvoz suti a vybouraných hmot na skládku nebo meziskládku se složením, na vzdálenost Příplatek k ceně za každý další započatý 1 km přes 1 km</t>
  </si>
  <si>
    <t>https://podminky.urs.cz/item/CS_URS_2025_02/997013509</t>
  </si>
  <si>
    <t>534,29*9</t>
  </si>
  <si>
    <t>36</t>
  </si>
  <si>
    <t>997013511</t>
  </si>
  <si>
    <t>Odvoz suti a vybouraných hmot z meziskládky na skládku do 1 km s naložením a se složením</t>
  </si>
  <si>
    <t>382087029</t>
  </si>
  <si>
    <t>Odvoz suti a vybouraných hmot z meziskládky na skládku s naložením a se složením, na vzdálenost do 1 km</t>
  </si>
  <si>
    <t>https://podminky.urs.cz/item/CS_URS_2025_02/997013511</t>
  </si>
  <si>
    <t>37</t>
  </si>
  <si>
    <t>997013861</t>
  </si>
  <si>
    <t>Poplatek za uložení stavebního odpadu na recyklační skládce (skládkovné) z prostého betonu kód odpadu 17 01 01</t>
  </si>
  <si>
    <t>-1370399020</t>
  </si>
  <si>
    <t>Poplatek za uložení stavebního odpadu na recyklační skládce (skládkovné) z prostého betonu zatříděného do Katalogu odpadů pod kódem 17 01 01</t>
  </si>
  <si>
    <t>https://podminky.urs.cz/item/CS_URS_2025_02/997013861</t>
  </si>
  <si>
    <t>38</t>
  </si>
  <si>
    <t>997013863</t>
  </si>
  <si>
    <t>Poplatek za uložení stavebního odpadu na recyklační skládce (skládkovné) cihelného kód odpadu 17 01 02</t>
  </si>
  <si>
    <t>1935507619</t>
  </si>
  <si>
    <t>Poplatek za uložení stavebního odpadu na recyklační skládce (skládkovné) cihelného zatříděného do Katalogu odpadů pod kódem 17 01 02</t>
  </si>
  <si>
    <t>https://podminky.urs.cz/item/CS_URS_2025_02/997013863</t>
  </si>
  <si>
    <t>482,447-(12,256+1,451+163,03+10,977)</t>
  </si>
  <si>
    <t>39</t>
  </si>
  <si>
    <t>997013869</t>
  </si>
  <si>
    <t>Poplatek za uložení stavebního odpadu na recyklační skládce (skládkovné) ze směsí betonu, cihel a keramických výrobků kód odpadu 17 01 07</t>
  </si>
  <si>
    <t>1917380257</t>
  </si>
  <si>
    <t>Poplatek za uložení stavebního odpadu na recyklační skládce (skládkovné) ze směsí nebo oddělených frakcí betonu, cihel a keramických výrobků zatříděného do Katalogu odpadů pod kódem 17 01 07</t>
  </si>
  <si>
    <t>https://podminky.urs.cz/item/CS_URS_2025_02/997013869</t>
  </si>
  <si>
    <t>obklady a dlažby</t>
  </si>
  <si>
    <t>1,451+10,977</t>
  </si>
  <si>
    <t>40</t>
  </si>
  <si>
    <t>997013871</t>
  </si>
  <si>
    <t>Poplatek za uložení stavebního odpadu na recyklační skládce (skládkovné) směsného stavebního a demoličního kód odpadu 17 09 04</t>
  </si>
  <si>
    <t>975907887</t>
  </si>
  <si>
    <t>Poplatek za uložení stavebního odpadu na recyklační skládce (skládkovné) směsného stavebního a demoličního zatříděného do Katalogu odpadů pod kódem 17 09 04</t>
  </si>
  <si>
    <t>https://podminky.urs.cz/item/CS_URS_2025_02/997013871</t>
  </si>
  <si>
    <t>PSV</t>
  </si>
  <si>
    <t>51,843</t>
  </si>
  <si>
    <t>41</t>
  </si>
  <si>
    <t>997013873</t>
  </si>
  <si>
    <t>Poplatek za uložení stavebního odpadu na recyklační skládce (skládkovné) zeminy a kamení zatříděného do Katalogu odpadů pod kódem 17 05 04</t>
  </si>
  <si>
    <t>1668994861</t>
  </si>
  <si>
    <t>https://podminky.urs.cz/item/CS_URS_2025_02/997013873</t>
  </si>
  <si>
    <t>škvára</t>
  </si>
  <si>
    <t>163,03</t>
  </si>
  <si>
    <t>998</t>
  </si>
  <si>
    <t>Přesun hmot</t>
  </si>
  <si>
    <t>42</t>
  </si>
  <si>
    <t>998011010</t>
  </si>
  <si>
    <t>Přesun hmot pro budovy zděné s omezením mechanizace pro budovy v přes 12 do 24 m</t>
  </si>
  <si>
    <t>1241832967</t>
  </si>
  <si>
    <t>Přesun hmot pro budovy občanské výstavby, bydlení, výrobu a služby s nosnou svislou konstrukcí zděnou z cihel, tvárnic nebo kamene vodorovná dopravní vzdálenost do 100 m s omezením mechanizace pro budovy výšky přes 12 do 24 m</t>
  </si>
  <si>
    <t>https://podminky.urs.cz/item/CS_URS_2025_02/998011010</t>
  </si>
  <si>
    <t>Práce a dodávky PSV</t>
  </si>
  <si>
    <t>714</t>
  </si>
  <si>
    <t>Akustická a protiotřesová opatření</t>
  </si>
  <si>
    <t>43</t>
  </si>
  <si>
    <t>714113101</t>
  </si>
  <si>
    <t>Montáž akustických obkladů stěn z dřevěných lamelových panelů navrtaných do zdiva</t>
  </si>
  <si>
    <t>-620110139</t>
  </si>
  <si>
    <t>Montáž akustických obkladů z dřevěných akustických lamelových obkladů stěn, ukotvených do zdiva navrtáním</t>
  </si>
  <si>
    <t>https://podminky.urs.cz/item/CS_URS_2025_02/714113101</t>
  </si>
  <si>
    <t>akustická drážkovaná deska přírodní dýha bříza</t>
  </si>
  <si>
    <t>m.č. 2.04-2.06+2,15-2.16</t>
  </si>
  <si>
    <t>36,0+12,0+13,2+8,9+8,3</t>
  </si>
  <si>
    <t>akustická drážkovaná deska - laminát šedý</t>
  </si>
  <si>
    <t>m.č.2.04+2.05+2.12-2.14</t>
  </si>
  <si>
    <t>31,0+9,2+8,3*3</t>
  </si>
  <si>
    <t>44</t>
  </si>
  <si>
    <t>60712000</t>
  </si>
  <si>
    <t>panel lamelový akustický na stěny a strop z dřevovláknitých desek s nalisovanou přírodní dřevěnou dýhou</t>
  </si>
  <si>
    <t>415016036</t>
  </si>
  <si>
    <t>78,4</t>
  </si>
  <si>
    <t>78,4*1,08 'Přepočtené koeficientem množství</t>
  </si>
  <si>
    <t>45</t>
  </si>
  <si>
    <t>PRC</t>
  </si>
  <si>
    <t>Akustická drážkovaná deska - laminát šedý,bílý</t>
  </si>
  <si>
    <t>vlastní</t>
  </si>
  <si>
    <t>183244975</t>
  </si>
  <si>
    <t>65,1</t>
  </si>
  <si>
    <t>46</t>
  </si>
  <si>
    <t>998714113</t>
  </si>
  <si>
    <t>Přesun hmot tonážní pro akustická a protiotřesová opatření s omezením mechanizace v objektech v do 24 m</t>
  </si>
  <si>
    <t>1538867835</t>
  </si>
  <si>
    <t>Přesun hmot pro akustická a protiotřesová opatření stanovený z hmotnosti přesunovaného materiálu vodorovná dopravní vzdálenost do 50 m s omezením mechanizace v objektech výšky přes 12 do 24 m</t>
  </si>
  <si>
    <t>https://podminky.urs.cz/item/CS_URS_2025_02/998714113</t>
  </si>
  <si>
    <t>726</t>
  </si>
  <si>
    <t>Zdravotechnika - předstěnové instalace</t>
  </si>
  <si>
    <t>47</t>
  </si>
  <si>
    <t>726131041</t>
  </si>
  <si>
    <t>Instalační předstěna pro klozet závěsný v 1200 mm s ovládáním zepředu do lehkých stěn s kovovou kcí</t>
  </si>
  <si>
    <t>soubor</t>
  </si>
  <si>
    <t>174074440</t>
  </si>
  <si>
    <t>Předstěnové instalační systémy do lehkých stěn s kovovou konstrukcí pro závěsné klozety ovládání zepředu, stavební výšky 1200 mm</t>
  </si>
  <si>
    <t>https://podminky.urs.cz/item/CS_URS_2025_02/726131041</t>
  </si>
  <si>
    <t>m.č.3.11</t>
  </si>
  <si>
    <t>751</t>
  </si>
  <si>
    <t>Vzduchotechnika</t>
  </si>
  <si>
    <t>48</t>
  </si>
  <si>
    <t>751111271</t>
  </si>
  <si>
    <t>Montáž ventilátoru axiálního středotlakého potrubního základního D do 200 mm</t>
  </si>
  <si>
    <t>-965749845</t>
  </si>
  <si>
    <t>Montáž ventilátoru axiálního středotlakého potrubního základního, průměru do 200 mm</t>
  </si>
  <si>
    <t>https://podminky.urs.cz/item/CS_URS_2025_02/751111271</t>
  </si>
  <si>
    <t>49</t>
  </si>
  <si>
    <t>PRC 24</t>
  </si>
  <si>
    <t>Ventilátor axiální plastový s přepínačem rychlostti D 150</t>
  </si>
  <si>
    <t>759950683</t>
  </si>
  <si>
    <t>50</t>
  </si>
  <si>
    <t>751322012</t>
  </si>
  <si>
    <t>Montáž talířového ventilu D přes 100 do 200 mm</t>
  </si>
  <si>
    <t>-1976715142</t>
  </si>
  <si>
    <t>Montáž talířových ventilů, anemostatů, dýz talířového ventilu, průměru přes 100 do 200 mm</t>
  </si>
  <si>
    <t>https://podminky.urs.cz/item/CS_URS_2025_02/751322012</t>
  </si>
  <si>
    <t>51</t>
  </si>
  <si>
    <t>PRC 27</t>
  </si>
  <si>
    <t>Kovový Anemostat odvodní D125,bílá</t>
  </si>
  <si>
    <t>-97109861</t>
  </si>
  <si>
    <t>52</t>
  </si>
  <si>
    <t>751398021</t>
  </si>
  <si>
    <t>Montáž větrací mřížky stěnové do 0,040 m2</t>
  </si>
  <si>
    <t>-1305991347</t>
  </si>
  <si>
    <t>Montáž ostatních zařízení větrací mřížky stěnové, průřezu do 0,040 m2</t>
  </si>
  <si>
    <t>https://podminky.urs.cz/item/CS_URS_2025_02/751398021</t>
  </si>
  <si>
    <t>53</t>
  </si>
  <si>
    <t>PRC 28</t>
  </si>
  <si>
    <t>VĚTRACÍ MŘÍŽKA NEREZOVÁ S PŘÍRUBOU A SAMOTÍŽNOU ŽALUZIÍ 180X180MM D150MM</t>
  </si>
  <si>
    <t>1467774242</t>
  </si>
  <si>
    <t>54</t>
  </si>
  <si>
    <t>751511182</t>
  </si>
  <si>
    <t>Montáž potrubí plechového skupiny I kruhového bez příruby tloušťky plechu 0,6 mm D přes 100 do 200 mm</t>
  </si>
  <si>
    <t>-321324583</t>
  </si>
  <si>
    <t>Montáž potrubí plechového skupiny I kruhového bez příruby tloušťky plechu 0,6 mm, průměru přes 100 do 200 mm</t>
  </si>
  <si>
    <t>https://podminky.urs.cz/item/CS_URS_2025_02/751511182</t>
  </si>
  <si>
    <t>D150</t>
  </si>
  <si>
    <t>4,2+2,0*2+0,8*2</t>
  </si>
  <si>
    <t>55</t>
  </si>
  <si>
    <t>PRC 26</t>
  </si>
  <si>
    <t>Kovové pevné potrubí D150 do 100°C délka 1m</t>
  </si>
  <si>
    <t>-1607609336</t>
  </si>
  <si>
    <t>56</t>
  </si>
  <si>
    <t>751514377</t>
  </si>
  <si>
    <t>Montáž odbočky oboustranné do plechového potrubí kruhového bez příruby D přes 100 do 200 mm</t>
  </si>
  <si>
    <t>903521986</t>
  </si>
  <si>
    <t>Montáž odbočky oboustranné do plechového potrubí kruhového bez příruby, průměru přes 100 do 200 mm</t>
  </si>
  <si>
    <t>https://podminky.urs.cz/item/CS_URS_2025_02/751514377</t>
  </si>
  <si>
    <t>57</t>
  </si>
  <si>
    <t>PRC 29</t>
  </si>
  <si>
    <t>Odbočta T kovová D150/125mm</t>
  </si>
  <si>
    <t>-282291578</t>
  </si>
  <si>
    <t>58</t>
  </si>
  <si>
    <t>751537044</t>
  </si>
  <si>
    <t>Montáž potrubí ohebného kruhového neizolovaného z PE nebo PE antibakteriálního D přes 100 do 200 mm</t>
  </si>
  <si>
    <t>-908115937</t>
  </si>
  <si>
    <t>Montáž potrubí ohebného kruhového neizolovaného z PE nebo PE antibakteriálního, průměru přes 100 do 200 mm</t>
  </si>
  <si>
    <t>https://podminky.urs.cz/item/CS_URS_2025_02/751537044</t>
  </si>
  <si>
    <t>59</t>
  </si>
  <si>
    <t>PRC 25</t>
  </si>
  <si>
    <t>Vzduchotechnické potrubí kruhové ohebné do 150°C D125 délka3m</t>
  </si>
  <si>
    <t>1208185436</t>
  </si>
  <si>
    <t>60</t>
  </si>
  <si>
    <t>751792005</t>
  </si>
  <si>
    <t>Montáž konstrukce (1 ks) pro uložení klimatizační jednotky na střechu</t>
  </si>
  <si>
    <t>885240269</t>
  </si>
  <si>
    <t>Montáž ostatních zařízení uložení pro klimatizační jednotky na střechu konstrukce (1 ks)</t>
  </si>
  <si>
    <t>https://podminky.urs.cz/item/CS_URS_2025_02/751792005</t>
  </si>
  <si>
    <t>61</t>
  </si>
  <si>
    <t>KLIMA</t>
  </si>
  <si>
    <t>ks</t>
  </si>
  <si>
    <t>-84205730</t>
  </si>
  <si>
    <t>Podstavná konstrukce pro klimatizační zařízení na střeše.</t>
  </si>
  <si>
    <t>62</t>
  </si>
  <si>
    <t>998751212</t>
  </si>
  <si>
    <t>Přesun hmot procentní pro vzduchotechniku s omezením mechanizace v objektech v přes 12 do 24 m</t>
  </si>
  <si>
    <t>%</t>
  </si>
  <si>
    <t>-1034108942</t>
  </si>
  <si>
    <t>Přesun hmot pro vzduchotechniku stanovený procentní sazbou (%) z ceny vodorovná dopravní vzdálenost do 50 m s omezením mechanizace v objektech výšky přes 12 do 24 m</t>
  </si>
  <si>
    <t>https://podminky.urs.cz/item/CS_URS_2025_02/998751212</t>
  </si>
  <si>
    <t>761</t>
  </si>
  <si>
    <t>Konstrukce prosvětlovací</t>
  </si>
  <si>
    <t>63</t>
  </si>
  <si>
    <t>R</t>
  </si>
  <si>
    <t>761A3123</t>
  </si>
  <si>
    <t>D+M Dveře jednokřídlé plné,hladké s proskleným nadsvětlíkem,zárubeň systémová rámová,hliníková 800-900 / 2080 (3000),kování</t>
  </si>
  <si>
    <t>-1094452226</t>
  </si>
  <si>
    <t>viz tabulka dveří D1.1.3.14.1</t>
  </si>
  <si>
    <t>64</t>
  </si>
  <si>
    <t>761A3124</t>
  </si>
  <si>
    <t>D+M sendvičové dveřní křídlo, plné, hladké,provedení bezobložkové se skrytou zárubňovou kapsou; do 800x1970mm,kování</t>
  </si>
  <si>
    <t>-1229891748</t>
  </si>
  <si>
    <t>D7</t>
  </si>
  <si>
    <t>d8</t>
  </si>
  <si>
    <t>D9</t>
  </si>
  <si>
    <t>65</t>
  </si>
  <si>
    <t>998761203</t>
  </si>
  <si>
    <t>Přesun hmot procentní pro konstrukce prosvětlovací v objektech v přes 12 do 24 m</t>
  </si>
  <si>
    <t>1484096126</t>
  </si>
  <si>
    <t>Přesun hmot pro konstrukce prosvětlovací stanovený procentní sazbou (%) z ceny vodorovná dopravní vzdálenost do 50 m základní v objektech výšky přes 12 do 24 m</t>
  </si>
  <si>
    <t>https://podminky.urs.cz/item/CS_URS_2025_02/998761203</t>
  </si>
  <si>
    <t>762</t>
  </si>
  <si>
    <t>Konstrukce tesařské</t>
  </si>
  <si>
    <t>66</t>
  </si>
  <si>
    <t>762522811</t>
  </si>
  <si>
    <t>Demontáž podlah s polštáři z prken tloušťky do 32 mm</t>
  </si>
  <si>
    <t>709701172</t>
  </si>
  <si>
    <t>Demontáž podlah s polštáři z prken tl. do 32 mm</t>
  </si>
  <si>
    <t>https://podminky.urs.cz/item/CS_URS_2025_02/762522811</t>
  </si>
  <si>
    <t>B1+B2+B5</t>
  </si>
  <si>
    <t>315,59+70,87+264,27</t>
  </si>
  <si>
    <t>67</t>
  </si>
  <si>
    <t>762522911</t>
  </si>
  <si>
    <t>Vyřezání polštářů tloušťky do 100 mm</t>
  </si>
  <si>
    <t>1494722989</t>
  </si>
  <si>
    <t>Vyřezání části podlahy tesařské vyřezání polštářů tl. do 100 mm</t>
  </si>
  <si>
    <t>https://podminky.urs.cz/item/CS_URS_2025_02/762522911</t>
  </si>
  <si>
    <t>2,5*4+1,91*4+2,32*7+2,346*7</t>
  </si>
  <si>
    <t>2,521*4+1,921*4+2,392*5+2,373*10</t>
  </si>
  <si>
    <t>763</t>
  </si>
  <si>
    <t>Konstrukce suché výstavby</t>
  </si>
  <si>
    <t>68</t>
  </si>
  <si>
    <t>763111331</t>
  </si>
  <si>
    <t>SDK příčka tl 75 mm profil CW+UW 50 desky 1xH2 12,5 s izolací EI 30 Rw do 45 dB</t>
  </si>
  <si>
    <t>-926839791</t>
  </si>
  <si>
    <t>Příčka ze sádrokartonových desek s nosnou konstrukcí z jednoduchých ocelových profilů UW, CW jednoduše opláštěná deskou impregnovanou H2 tl. 12,5 mm, příčka tl. 75 mm, profil 50, s izolací, EI 30, Rw do 45 dB</t>
  </si>
  <si>
    <t>https://podminky.urs.cz/item/CS_URS_2025_02/763111331</t>
  </si>
  <si>
    <t>m.č.2.11a-e</t>
  </si>
  <si>
    <t>(4,614+1,147*2+1,17*2)*3,55-0,7*2,0*4</t>
  </si>
  <si>
    <t>69</t>
  </si>
  <si>
    <t>763111811</t>
  </si>
  <si>
    <t>Demontáž SDK příčky s jednoduchou ocelovou nosnou konstrukcí opláštění jednoduché</t>
  </si>
  <si>
    <t>-122463735</t>
  </si>
  <si>
    <t>Demontáž příček ze sádrokartonových desek s nosnou konstrukcí z ocelových profilů jednoduchých, opláštění jednoduché</t>
  </si>
  <si>
    <t>https://podminky.urs.cz/item/CS_URS_2025_02/763111811</t>
  </si>
  <si>
    <t>2,746*3,55-0,9*2,08</t>
  </si>
  <si>
    <t>70</t>
  </si>
  <si>
    <t>763112312</t>
  </si>
  <si>
    <t>SDK příčka mezibytová tl 155 mm zdvojený profil CW+UW 50 desky 2xA 12,5 s dvojitou izolací EI 60 Rw do 62 dB</t>
  </si>
  <si>
    <t>-411960174</t>
  </si>
  <si>
    <t>Příčka mezibytová ze sádrokartonových desek s nosnou konstrukcí ze zdvojených ocelových profilů UW, CW dvojitě opláštěná deskami standardními A tl. 2 x 12,5 mm s dvojitou izolací, EI 60, příčka tl. 155 mm, profil 50, Rw do 62 dB</t>
  </si>
  <si>
    <t>https://podminky.urs.cz/item/CS_URS_2025_02/763112312</t>
  </si>
  <si>
    <t>(5,39+5,427+5,454*6+5,438*9)*3,55</t>
  </si>
  <si>
    <t>(5,587*2+3,201+2,585)*3,55</t>
  </si>
  <si>
    <t>71</t>
  </si>
  <si>
    <t>763121212</t>
  </si>
  <si>
    <t>SDK stěna předsazená deska 1xA tl 12,5 mm lepené na bochánky bez nosné kce</t>
  </si>
  <si>
    <t>-1073457173</t>
  </si>
  <si>
    <t>Stěna předsazená ze sádrokartonových desek bez nosné konstrukce jednoduše opláštěná deskou standardní A tl. 12,5 mm, lepenou na bochánky</t>
  </si>
  <si>
    <t>https://podminky.urs.cz/item/CS_URS_2025_02/763121212</t>
  </si>
  <si>
    <t>(5,94+8,651+5,35+5,39++8,558+13,478*2+5,887+3,085+0,66+5,75*2+5,39)*3,1</t>
  </si>
  <si>
    <t>(5,454+2,429+2,28*2+2,85+2,464+2,645+4,473)*2*3,1</t>
  </si>
  <si>
    <t>-((1,2*5+1,4*2+1,8+0,8*2)*2,18+0,8*1,58)</t>
  </si>
  <si>
    <t>(1,2*5+1,4*2+1,8+0,8*2+2,18*10+0,8+1,58*2)*0,3</t>
  </si>
  <si>
    <t>-0,9*2,08*7+(1,0+3,0*2)*0,6*3+(0,9+2,08*2)*0,66*7</t>
  </si>
  <si>
    <t>(7,385+3,566*2+4,149+3,2*2+2,906*2)*3,1</t>
  </si>
  <si>
    <t>(5,458+4,794+2,59+2,313+2,271+2,667+2,45*4+3,347)*2*3,1</t>
  </si>
  <si>
    <t>-(1,8*2+1,3*11)*2,18+(1,8*2+1,3*11+2,18*26)*0,3</t>
  </si>
  <si>
    <t>-0,9*2,08*12+(0,9+2,08*2)*0,66*10</t>
  </si>
  <si>
    <t>(5,587*2+4,013*2+4,828+3,201+5,65*2+2,167*2)*3,1</t>
  </si>
  <si>
    <t>-(1,4+1,2*3+0,8)*2,18+0,8*1,6+(1,4+1,2*3+0,8*2+2,18*10+1,6*2)*0,3</t>
  </si>
  <si>
    <t>-0,9*2,08*2+(0,9+2,08*2)*0,66</t>
  </si>
  <si>
    <t>72</t>
  </si>
  <si>
    <t>76312121R1</t>
  </si>
  <si>
    <t>854488167</t>
  </si>
  <si>
    <t>Stěna předsazená ze sádrokartonových desek bez nosné konstrukce jednoduše opláštěná deskou impregn. A tl. 12,5 mm, lepenou na bochánky</t>
  </si>
  <si>
    <t>(5,454+2,347)*2*3,1</t>
  </si>
  <si>
    <t>-1,2*2,18-0,9*2,08+(1,2+2,18*2)*0,3+(0,9+2,08*2)*0,66</t>
  </si>
  <si>
    <t>(5,577+2,392)*2*3,1</t>
  </si>
  <si>
    <t>-1,2*2,2-0,9*2,08+(1,2+2,2*2)*0,3+(0,9+2,08*2)*0,66</t>
  </si>
  <si>
    <t>73</t>
  </si>
  <si>
    <t>76312141R3</t>
  </si>
  <si>
    <t>SDK stěna předsazená tl 62,5 mm profil CW+UW 50 deska vyší únosnosti bez izolace EI 15</t>
  </si>
  <si>
    <t>372634442</t>
  </si>
  <si>
    <t>Stěna předsazená ze sádrokartonových desek s nosnou konstrukcí z ocelových profilů CW, UW jednoduše opláštěná deskou vyšší únosností tl. 12,5 mm bez izolace, EI 15, stěna tl. 62,5 mm, profil 50</t>
  </si>
  <si>
    <t>(13,478*2-2,346+8,558*2-2,425+2,346+2,577+2,462+1,677+1,0+1,122)*3,1</t>
  </si>
  <si>
    <t>-(0,973+1,2)*2,18+(0,973+1,2+2,18*4)*0,3</t>
  </si>
  <si>
    <t>-1,0*3,0*9-2,446*3,0-(1,067*3+0,24*2+2,76)*3,0</t>
  </si>
  <si>
    <t>(5,65+6,107+0,36)*2*3,05+(4,828*2+0,46+2,585*2+10,555-0,15+0,66+8,61+4,778+1,871)*3,1</t>
  </si>
  <si>
    <t>-(0,573+1,2+0,8+1,4)*2,18+(0,573+1,2+0,8+1,4+2,18*8)*0,25</t>
  </si>
  <si>
    <t>-0,9*2,08*6+(0,9*2+2,08*4)*0,66</t>
  </si>
  <si>
    <t>74</t>
  </si>
  <si>
    <t>763121422</t>
  </si>
  <si>
    <t>SDK stěna předsazená tl 62,5 mm profil CW+UW 50 deska 1xH2 12,5 bez izolace EI 15</t>
  </si>
  <si>
    <t>-171655449</t>
  </si>
  <si>
    <t>Stěna předsazená ze sádrokartonových desek s nosnou konstrukcí z ocelových profilů CW, UW jednoduše opláštěná deskou impregnovanou H2 tl. 12,5 mm bez izolace, EI 15, stěna tl. 62,5 mm, profil 50</t>
  </si>
  <si>
    <t>https://podminky.urs.cz/item/CS_URS_2025_02/763121422</t>
  </si>
  <si>
    <t>WC</t>
  </si>
  <si>
    <t>(1,17+1,147)*0,85</t>
  </si>
  <si>
    <t>75</t>
  </si>
  <si>
    <t>763121761</t>
  </si>
  <si>
    <t>Příplatek k SDK stěně předsazené za rovinnost kvality Q3</t>
  </si>
  <si>
    <t>-437957734</t>
  </si>
  <si>
    <t>Stěna předsazená ze sádrokartonových desek Příplatek k cenám za rovinnost kvality speciální tmelení kvality Q3</t>
  </si>
  <si>
    <t>https://podminky.urs.cz/item/CS_URS_2025_02/763121761</t>
  </si>
  <si>
    <t>658,145+98,802+296,418+78,576</t>
  </si>
  <si>
    <t>76</t>
  </si>
  <si>
    <t>763121811</t>
  </si>
  <si>
    <t>Demontáž SDK předsazené/šachtové stěny s jednoduchou nosnou kcí opláštění jednoduché</t>
  </si>
  <si>
    <t>-993897282</t>
  </si>
  <si>
    <t>Demontáž předsazených nebo šachtových stěn ze sádrokartonových desek s nosnou konstrukcí z ocelových profilů jednoduchých, opláštění jednoduché</t>
  </si>
  <si>
    <t>https://podminky.urs.cz/item/CS_URS_2025_02/763121811</t>
  </si>
  <si>
    <t>1,0*3,0*7</t>
  </si>
  <si>
    <t>77</t>
  </si>
  <si>
    <t>763131771</t>
  </si>
  <si>
    <t>Příplatek k SDK podhledu za rovinnost kvality Q3</t>
  </si>
  <si>
    <t>1792247160</t>
  </si>
  <si>
    <t>Podhled ze sádrokartonových desek Příplatek k cenám za rovinnost kvality speciální tmelení kvality Q3</t>
  </si>
  <si>
    <t>https://podminky.urs.cz/item/CS_URS_2025_02/763131771</t>
  </si>
  <si>
    <t>dle PD výkr.č.D 1.1.3.8+D1.1.3.9</t>
  </si>
  <si>
    <t>P01</t>
  </si>
  <si>
    <t>417,54+116,93</t>
  </si>
  <si>
    <t>P04</t>
  </si>
  <si>
    <t>12,89+12,89</t>
  </si>
  <si>
    <t>P06</t>
  </si>
  <si>
    <t>70,5+33,6</t>
  </si>
  <si>
    <t>78</t>
  </si>
  <si>
    <t>763164557</t>
  </si>
  <si>
    <t>SDK obklad kcí tvaru L š přes 0,8 m desky 2xDF 12,5</t>
  </si>
  <si>
    <t>-1211087815</t>
  </si>
  <si>
    <t>Obklad konstrukcí sádrokartonovými deskami včetně ochranných úhelníků ve tvaru L rozvinuté šíře přes 0,8 m, opláštěný deskou protipožární DF, tl. 2 x 12,5 mm</t>
  </si>
  <si>
    <t>https://podminky.urs.cz/item/CS_URS_2025_02/763164557</t>
  </si>
  <si>
    <t>(0,66+0,24*2)*3,0*3+(0,66+0,24)*2*3,0*2+(0,935*3+0,24*4)*3,0</t>
  </si>
  <si>
    <t>(2,446+1,067*3)*0,66+2,76*0,935</t>
  </si>
  <si>
    <t>(0,66+0,24*2)+3,0*2+(0,66+0,5)*2*3,0+(0,5*0,24*2)*3,0+(0,5+0,24)*2*3,0*2</t>
  </si>
  <si>
    <t>(0,958*2+0,77+0,24*4)*3,0</t>
  </si>
  <si>
    <t>(0,9+3,201)*0,66+1,067*3*0,5+1,467*0,66</t>
  </si>
  <si>
    <t>79</t>
  </si>
  <si>
    <t>763A7002</t>
  </si>
  <si>
    <t>Sádrokartonový podhled jednoduše opláštěný s kovovou nosnou konstrukci bez tepelné izolace</t>
  </si>
  <si>
    <t>ÚRS RYRO 2025 02</t>
  </si>
  <si>
    <t>-606689374</t>
  </si>
  <si>
    <t>Sádrokartonové podhledy a podkroví podhled (bez tepelné izolace) z desek jednoduše opláštěný (1x12,5 mm A) s nosnou konstrukcí kovovou</t>
  </si>
  <si>
    <t>https://podminky.urs.cz/item/CS_URS_2025_02/763A7002</t>
  </si>
  <si>
    <t>80</t>
  </si>
  <si>
    <t>763A7021</t>
  </si>
  <si>
    <t>Sádrokartonový podhled z kazet (600x600 mm) se strukturovaným povrchem</t>
  </si>
  <si>
    <t>-51816039</t>
  </si>
  <si>
    <t>Sádrokartonové podhledy a podkroví podhled (bez tepelné izolace) z kazet (600 x 600 mm) povrchová úprava strukturovaná</t>
  </si>
  <si>
    <t>https://podminky.urs.cz/item/CS_URS_2025_02/763A7021</t>
  </si>
  <si>
    <t>dle PD výkr.č.D 1.1.3.8</t>
  </si>
  <si>
    <t>P03</t>
  </si>
  <si>
    <t>69,45</t>
  </si>
  <si>
    <t>81</t>
  </si>
  <si>
    <t>763A9001</t>
  </si>
  <si>
    <t>Příplatek k sádrokartonovým konstrukcím za použití desky protipožární (DF)</t>
  </si>
  <si>
    <t>-1718752299</t>
  </si>
  <si>
    <t>Příplatky k sádrokartonovým konstrukcím za desky sádrokartonové protipožární DF</t>
  </si>
  <si>
    <t>https://podminky.urs.cz/item/CS_URS_2025_02/763A9001</t>
  </si>
  <si>
    <t>82</t>
  </si>
  <si>
    <t>763A9002</t>
  </si>
  <si>
    <t>Příplatek k sádrokartonovým konstrukcím za použití desky impregnované (H2)</t>
  </si>
  <si>
    <t>-680172212</t>
  </si>
  <si>
    <t>Příplatky k sádrokartonovým konstrukcím za desky sádrokartonové impregnované H2</t>
  </si>
  <si>
    <t>https://podminky.urs.cz/item/CS_URS_2025_02/763A9002</t>
  </si>
  <si>
    <t>83</t>
  </si>
  <si>
    <t>998763323</t>
  </si>
  <si>
    <t>Přesun hmot tonážní pro konstrukce montované z desek s omezením mechanizace v objektech v přes 12 do 24 m</t>
  </si>
  <si>
    <t>209240301</t>
  </si>
  <si>
    <t>Přesun hmot pro konstrukce montované z desek sádrokartonových, sádrovláknitých, cementovláknitých nebo cementových stanovený z hmotnosti přesunovaného materiálu vodorovná dopravní vzdálenost do 50 m s omezením mechanizace v objektech výšky přes 12 do 24 m</t>
  </si>
  <si>
    <t>https://podminky.urs.cz/item/CS_URS_2025_02/998763323</t>
  </si>
  <si>
    <t>766</t>
  </si>
  <si>
    <t>Konstrukce truhlářské</t>
  </si>
  <si>
    <t>84</t>
  </si>
  <si>
    <t>766421234</t>
  </si>
  <si>
    <t>Montáž obložení podhledů jednoduchých palubkami z tvrdého dřeva š přes 100 mm</t>
  </si>
  <si>
    <t>353800475</t>
  </si>
  <si>
    <t>Montáž obložení podhledů jednoduchých palubkami na pero a drážku z tvrdého dřeva, šířky přes 100 mm</t>
  </si>
  <si>
    <t>https://podminky.urs.cz/item/CS_URS_2025_02/766421234</t>
  </si>
  <si>
    <t>m.č.2.08</t>
  </si>
  <si>
    <t>53,54</t>
  </si>
  <si>
    <t>85</t>
  </si>
  <si>
    <t>766421821</t>
  </si>
  <si>
    <t>Demontáž truhlářského obložení podhledů z palubek</t>
  </si>
  <si>
    <t>-1799730365</t>
  </si>
  <si>
    <t>Demontáž obložení podhledů palubkami</t>
  </si>
  <si>
    <t>https://podminky.urs.cz/item/CS_URS_2025_02/766421821</t>
  </si>
  <si>
    <t>86</t>
  </si>
  <si>
    <t>766421822</t>
  </si>
  <si>
    <t>Demontáž truhlářského obložení podhledů podkladových roštů</t>
  </si>
  <si>
    <t>685748051</t>
  </si>
  <si>
    <t>Demontáž obložení podhledů podkladových roštů</t>
  </si>
  <si>
    <t>https://podminky.urs.cz/item/CS_URS_2025_02/766421822</t>
  </si>
  <si>
    <t>87</t>
  </si>
  <si>
    <t>766427112</t>
  </si>
  <si>
    <t>Montáž podkladového roštu pro obložení podhledů</t>
  </si>
  <si>
    <t>-1655027963</t>
  </si>
  <si>
    <t>Montáž obložení podhledů rošt podkladový</t>
  </si>
  <si>
    <t>https://podminky.urs.cz/item/CS_URS_2025_02/766427112</t>
  </si>
  <si>
    <t>m.č. 2.08 - odhad</t>
  </si>
  <si>
    <t>53,54*1,5</t>
  </si>
  <si>
    <t>88</t>
  </si>
  <si>
    <t>60514101</t>
  </si>
  <si>
    <t>řezivo jehličnaté lať 10-25cm2</t>
  </si>
  <si>
    <t>2105980311</t>
  </si>
  <si>
    <t>80,31*0,03*0,05*1,1</t>
  </si>
  <si>
    <t>89</t>
  </si>
  <si>
    <t>766431821</t>
  </si>
  <si>
    <t>Demontáž truhlářského obložení sloupů a pilířů z palubek</t>
  </si>
  <si>
    <t>-796101939</t>
  </si>
  <si>
    <t>Demontáž obložení sloupů nebo pilířů palubkami</t>
  </si>
  <si>
    <t>https://podminky.urs.cz/item/CS_URS_2025_02/766431821</t>
  </si>
  <si>
    <t>sloupy 2.np</t>
  </si>
  <si>
    <t>8,4*2</t>
  </si>
  <si>
    <t>90</t>
  </si>
  <si>
    <t>766431822</t>
  </si>
  <si>
    <t>Demontáž truhlářského obložení sloupů a pilířů podkladových roštů</t>
  </si>
  <si>
    <t>-450186644</t>
  </si>
  <si>
    <t>Demontáž obložení sloupů nebo pilířů podkladových roštů</t>
  </si>
  <si>
    <t>https://podminky.urs.cz/item/CS_URS_2025_02/766431822</t>
  </si>
  <si>
    <t>91</t>
  </si>
  <si>
    <t>766432334</t>
  </si>
  <si>
    <t>Montáž obložení sloupů a pilířů pl přes 1 m2 palubkami z tvrdého dřeva š přes 100 mm</t>
  </si>
  <si>
    <t>750088052</t>
  </si>
  <si>
    <t>Montáž obložení sloupů nebo pilířů plochy přes 1 m2 palubkami na pero a drážku z tvrdého dřeva, šířky přes 100 mm</t>
  </si>
  <si>
    <t>https://podminky.urs.cz/item/CS_URS_2025_02/766432334</t>
  </si>
  <si>
    <t>92</t>
  </si>
  <si>
    <t>766437311</t>
  </si>
  <si>
    <t>Montáž obložení podkladového roštu pro sloupů a pilířů</t>
  </si>
  <si>
    <t>680316452</t>
  </si>
  <si>
    <t>Montáž obložení sloupů nebo pilířů rošt podkladový</t>
  </si>
  <si>
    <t>https://podminky.urs.cz/item/CS_URS_2025_02/766437311</t>
  </si>
  <si>
    <t>sloupy m.č.2.08-odhad</t>
  </si>
  <si>
    <t>16,8*2,0</t>
  </si>
  <si>
    <t>93</t>
  </si>
  <si>
    <t>-395937412</t>
  </si>
  <si>
    <t>33,6*0,03*0,05*1,1</t>
  </si>
  <si>
    <t>94</t>
  </si>
  <si>
    <t>766691811</t>
  </si>
  <si>
    <t>Demontáž parapetních desek dřevěných nebo plastových šířky do 300 mm</t>
  </si>
  <si>
    <t>223918039</t>
  </si>
  <si>
    <t>Demontáž parapetních desek šířky do 300 mm</t>
  </si>
  <si>
    <t>https://podminky.urs.cz/item/CS_URS_2025_02/766691811</t>
  </si>
  <si>
    <t>1,2*15+1,4*2+0,8*3+0,973+1,8*2+1,3*17</t>
  </si>
  <si>
    <t>1,2*8+1,4*2+1,8+0,8*3+0,973</t>
  </si>
  <si>
    <t>95</t>
  </si>
  <si>
    <t>766691812</t>
  </si>
  <si>
    <t>Demontáž parapetních desek dřevěných nebo plastových šířky přes 300 mm</t>
  </si>
  <si>
    <t>175126144</t>
  </si>
  <si>
    <t>Demontáž parapetních desek šířky přes 300 mm</t>
  </si>
  <si>
    <t>https://podminky.urs.cz/item/CS_URS_2025_02/766691812</t>
  </si>
  <si>
    <t>1,2</t>
  </si>
  <si>
    <t>96</t>
  </si>
  <si>
    <t>766691914</t>
  </si>
  <si>
    <t>Vyvěšení nebo zavěšení dřevěných křídel dveří pl do 2 m2</t>
  </si>
  <si>
    <t>-803712028</t>
  </si>
  <si>
    <t>Ostatní práce vyvěšení nebo zavěšení křídel dřevěných dveřních, plochy do 2 m2</t>
  </si>
  <si>
    <t>https://podminky.urs.cz/item/CS_URS_2025_02/766691914</t>
  </si>
  <si>
    <t>9+16+4*2</t>
  </si>
  <si>
    <t>97</t>
  </si>
  <si>
    <t>766694126</t>
  </si>
  <si>
    <t>Montáž parapetních desek dřevěných nebo plastových š přes 300 mm</t>
  </si>
  <si>
    <t>1034363713</t>
  </si>
  <si>
    <t>Montáž ostatních truhlářských konstrukcí parapetních desek dřevěných nebo plastových šířky přes 300 mm</t>
  </si>
  <si>
    <t>https://podminky.urs.cz/item/CS_URS_2025_02/766694126</t>
  </si>
  <si>
    <t xml:space="preserve">výkres D 1.1.3.15.2 </t>
  </si>
  <si>
    <t xml:space="preserve"> PT 1- 10</t>
  </si>
  <si>
    <t>22,1+9,6+3,6+0,8+0,7+0,8+1,803+2,4+1,4+2,4</t>
  </si>
  <si>
    <t>PT 11-18</t>
  </si>
  <si>
    <t>1,2+0,8+1,4+2,4+1,2+0,8+0,973+0,8</t>
  </si>
  <si>
    <t>98</t>
  </si>
  <si>
    <t>60794105</t>
  </si>
  <si>
    <t xml:space="preserve">parapet dřevotřískový vnitřní povrch laminátový š 400mm(360-370mm) s nosem  </t>
  </si>
  <si>
    <t>893681761</t>
  </si>
  <si>
    <t>parapet dřevotřískový vnitřní povrch laminátový š 400mm(360-370mm) s nosem</t>
  </si>
  <si>
    <t>PT 1,2,5,8</t>
  </si>
  <si>
    <t>22,1+9,6+0,7+2,4</t>
  </si>
  <si>
    <t>PT 13-18</t>
  </si>
  <si>
    <t>1,4+2,4+1,2+0,8+0,973+0,8</t>
  </si>
  <si>
    <t>99</t>
  </si>
  <si>
    <t>61144 PRC</t>
  </si>
  <si>
    <t>Parapet interiér š. 400 mm, bez nosu</t>
  </si>
  <si>
    <t>-520125479</t>
  </si>
  <si>
    <t>Parapet interiér  š. 400 mm, bez nosu</t>
  </si>
  <si>
    <t>PT3,4,6,7,9,10-12</t>
  </si>
  <si>
    <t>3,6+0,8*2+1,803+1,4+2,4+1,2+0,8</t>
  </si>
  <si>
    <t>100</t>
  </si>
  <si>
    <t>766812820</t>
  </si>
  <si>
    <t>Demontáž kuchyňských linek dřevěných nebo kovových dl do 1,5 m</t>
  </si>
  <si>
    <t>-535713767</t>
  </si>
  <si>
    <t>Demontáž kuchyňských linek dřevěných nebo kovových včetně skříněk uchycených na stěně, délky do 1500 mm</t>
  </si>
  <si>
    <t>https://podminky.urs.cz/item/CS_URS_2025_02/766812820</t>
  </si>
  <si>
    <t>101</t>
  </si>
  <si>
    <t>766812840</t>
  </si>
  <si>
    <t>Demontáž kuchyňských linek dřevěných nebo kovových dl přes 1,8 do 2,1 m</t>
  </si>
  <si>
    <t>-429373000</t>
  </si>
  <si>
    <t>Demontáž kuchyňských linek dřevěných nebo kovových včetně skříněk uchycených na stěně, délky přes 1800 do 2100 mm</t>
  </si>
  <si>
    <t>https://podminky.urs.cz/item/CS_URS_2025_02/766812840</t>
  </si>
  <si>
    <t>3-np</t>
  </si>
  <si>
    <t>102</t>
  </si>
  <si>
    <t>766A2001</t>
  </si>
  <si>
    <t>Vestavěný nábytek kuchyňská linka včetně dřezu sektorová (skládaná)-montáž</t>
  </si>
  <si>
    <t>328954947</t>
  </si>
  <si>
    <t>https://podminky.urs.cz/item/CS_URS_2025_02/766A2001</t>
  </si>
  <si>
    <t>montáž  stávající kuch.linky v m.č.3.08</t>
  </si>
  <si>
    <t>9,0</t>
  </si>
  <si>
    <t>103</t>
  </si>
  <si>
    <t>998766113</t>
  </si>
  <si>
    <t>Přesun hmot tonážní pro kce truhlářské s omezením mechanizace v objektech v přes 12 do 24 m</t>
  </si>
  <si>
    <t>411556159</t>
  </si>
  <si>
    <t>Přesun hmot pro konstrukce truhlářské stanovený z hmotnosti přesunovaného materiálu vodorovná dopravní vzdálenost do 50 m s omezením mechanizace v objektech výšky přes 12 do 24 m</t>
  </si>
  <si>
    <t>https://podminky.urs.cz/item/CS_URS_2025_02/998766113</t>
  </si>
  <si>
    <t>767</t>
  </si>
  <si>
    <t>Konstrukce zámečnické</t>
  </si>
  <si>
    <t>104</t>
  </si>
  <si>
    <t>767995116</t>
  </si>
  <si>
    <t>Montáž atypických zámečnických konstrukcí hmotnosti přes 100 do 250 kg</t>
  </si>
  <si>
    <t>kg</t>
  </si>
  <si>
    <t>882058154</t>
  </si>
  <si>
    <t>Montáž ostatních atypických zámečnických konstrukcí hmotnosti přes 100 do 250 kg</t>
  </si>
  <si>
    <t>https://podminky.urs.cz/item/CS_URS_2025_02/767995116</t>
  </si>
  <si>
    <t>ocelový rám R1</t>
  </si>
  <si>
    <t>2600,0</t>
  </si>
  <si>
    <t>ocelový rám R2</t>
  </si>
  <si>
    <t>4760,0</t>
  </si>
  <si>
    <t>ocelový rám R3</t>
  </si>
  <si>
    <t>3200,0</t>
  </si>
  <si>
    <t>ocelový rám R4</t>
  </si>
  <si>
    <t>1550,0</t>
  </si>
  <si>
    <t>ocelový rám R6</t>
  </si>
  <si>
    <t>1570,0</t>
  </si>
  <si>
    <t>105</t>
  </si>
  <si>
    <t>553 PRC 1</t>
  </si>
  <si>
    <t>473598982</t>
  </si>
  <si>
    <t>Výroba+dodání atypických zámečnických konstrukcí - rámů  R1-4+R6 vč.kotvení</t>
  </si>
  <si>
    <t>106</t>
  </si>
  <si>
    <t>998767113</t>
  </si>
  <si>
    <t>Přesun hmot tonážní pro zámečnické konstrukce s omezením mechanizace v objektech v přes 12 do 24 m</t>
  </si>
  <si>
    <t>811756079</t>
  </si>
  <si>
    <t>Přesun hmot pro zámečnické konstrukce stanovený z hmotnosti přesunovaného materiálu vodorovná dopravní vzdálenost do 50 m s omezením mechanizace v objektech výšky přes 12 do 24 m</t>
  </si>
  <si>
    <t>https://podminky.urs.cz/item/CS_URS_2025_02/998767113</t>
  </si>
  <si>
    <t>107</t>
  </si>
  <si>
    <t>Lamelový podhled z PZ oceli - P 02 vč.povrchové úpravy</t>
  </si>
  <si>
    <t>-56542291</t>
  </si>
  <si>
    <t>viz tabulky podhledů - P02</t>
  </si>
  <si>
    <t>44,19</t>
  </si>
  <si>
    <t>773</t>
  </si>
  <si>
    <t>Podlahy z litého teraca</t>
  </si>
  <si>
    <t>108</t>
  </si>
  <si>
    <t>773512915</t>
  </si>
  <si>
    <t>Oprava podlahy z přírodního litého teraca tl do 20 mm jednotlivých malých ploch přes 0,25 do 0,50 m2</t>
  </si>
  <si>
    <t>995147649</t>
  </si>
  <si>
    <t>Oprava podlahy z litého teraca včetně penetrace, tloušťky do 20 mm jednotlivých malých ploch přírodního, plochy jednotlivě přes 0,25 do 0,50 m2</t>
  </si>
  <si>
    <t>https://podminky.urs.cz/item/CS_URS_2025_02/773512915</t>
  </si>
  <si>
    <t>109</t>
  </si>
  <si>
    <t>773512919</t>
  </si>
  <si>
    <t>Oprava podlahy z přírodního litého teraca tl do 20 mm jednotlivých malých ploch přes 1,00 do 2,00 m2</t>
  </si>
  <si>
    <t>580418150</t>
  </si>
  <si>
    <t>Oprava podlahy z litého teraca včetně penetrace, tloušťky do 20 mm jednotlivých malých ploch přírodního, plochy jednotlivě přes 1,00 do 2,00 m2</t>
  </si>
  <si>
    <t>https://podminky.urs.cz/item/CS_URS_2025_02/773512919</t>
  </si>
  <si>
    <t>110</t>
  </si>
  <si>
    <t>773591111</t>
  </si>
  <si>
    <t>Vysátí podlahy před provedením litého teraca</t>
  </si>
  <si>
    <t>1624398271</t>
  </si>
  <si>
    <t>Příprava podkladu před provedením teracových podlah podlah vysátí</t>
  </si>
  <si>
    <t>https://podminky.urs.cz/item/CS_URS_2025_02/773591111</t>
  </si>
  <si>
    <t>111</t>
  </si>
  <si>
    <t>773591121</t>
  </si>
  <si>
    <t>Omytí podlahy před provedením litého teraca</t>
  </si>
  <si>
    <t>668870066</t>
  </si>
  <si>
    <t>Příprava podkladu před provedením teracových podlah podlah omytí</t>
  </si>
  <si>
    <t>https://podminky.urs.cz/item/CS_URS_2025_02/773591121</t>
  </si>
  <si>
    <t>112</t>
  </si>
  <si>
    <t>773591171</t>
  </si>
  <si>
    <t>Penetrační nátěr podlahy před provedením litého teraca</t>
  </si>
  <si>
    <t>55033412</t>
  </si>
  <si>
    <t>Příprava podkladu před provedením teracových podlah podlah penetrační nátěr</t>
  </si>
  <si>
    <t>https://podminky.urs.cz/item/CS_URS_2025_02/773591171</t>
  </si>
  <si>
    <t>113</t>
  </si>
  <si>
    <t>998773113</t>
  </si>
  <si>
    <t>Přesun hmot tonážní pro podlahy teracové lité s omezením mechanizace v objektech v přes 12 do 24 m</t>
  </si>
  <si>
    <t>-1959476049</t>
  </si>
  <si>
    <t>Přesun hmot pro podlahy teracové lité stanovený z hmotnosti přesunovaného materiálu vodorovná dopravní vzdálenost do 50 m s omezením mechanizace v objektech výšky přes 12 do 24 m</t>
  </si>
  <si>
    <t>https://podminky.urs.cz/item/CS_URS_2025_02/998773113</t>
  </si>
  <si>
    <t>775</t>
  </si>
  <si>
    <t>Podlahy skládané</t>
  </si>
  <si>
    <t>114</t>
  </si>
  <si>
    <t>775145811</t>
  </si>
  <si>
    <t>Demontáž podložek a parozábran skládaných podlah volně položených</t>
  </si>
  <si>
    <t>1339483015</t>
  </si>
  <si>
    <t>Demontáž ostatních prvků skládaných podlah podložek a parozábran volně položených</t>
  </si>
  <si>
    <t>https://podminky.urs.cz/item/CS_URS_2025_02/775145811</t>
  </si>
  <si>
    <t>115</t>
  </si>
  <si>
    <t>775411810</t>
  </si>
  <si>
    <t>Demontáž soklíků nebo lišt dřevěných přibíjených do suti</t>
  </si>
  <si>
    <t>-599661172</t>
  </si>
  <si>
    <t>Demontáž soklíků nebo lišt dřevěných do suti přibíjených</t>
  </si>
  <si>
    <t>https://podminky.urs.cz/item/CS_URS_2025_02/775411810</t>
  </si>
  <si>
    <t>B6</t>
  </si>
  <si>
    <t>m.č.B302,303,305</t>
  </si>
  <si>
    <t>(3,963+5,458+5,587*2+3,858+2,5)*2-0,8*4</t>
  </si>
  <si>
    <t>116</t>
  </si>
  <si>
    <t>775511810</t>
  </si>
  <si>
    <t>Demontáž podlah vlysových přibíjených s lištami přibíjenými do suti</t>
  </si>
  <si>
    <t>1069971336</t>
  </si>
  <si>
    <t>Demontáž podlah vlysových do suti s lištami přibíjených</t>
  </si>
  <si>
    <t>https://podminky.urs.cz/item/CS_URS_2025_02/775511810</t>
  </si>
  <si>
    <t xml:space="preserve">B1  </t>
  </si>
  <si>
    <t>m.č.B209,208,215,216,217,221</t>
  </si>
  <si>
    <t>20,63+17,88+21,72+30,2+7,25+9,0</t>
  </si>
  <si>
    <t>m.č.218,232-236,280-282</t>
  </si>
  <si>
    <t>25,21+14,91+12,8+8,03+14,48+25,94+29,43+21,13+11,21</t>
  </si>
  <si>
    <t>m.č.3.08+3.09</t>
  </si>
  <si>
    <t>33,0+12,77</t>
  </si>
  <si>
    <t>B2</t>
  </si>
  <si>
    <t>m.č.B210-214</t>
  </si>
  <si>
    <t>6,58+5,26+21,41+11,26+11,35</t>
  </si>
  <si>
    <t>m.č.B301,309,310</t>
  </si>
  <si>
    <t>8,09+5,6+1,32</t>
  </si>
  <si>
    <t>B5</t>
  </si>
  <si>
    <t>m.č.B205</t>
  </si>
  <si>
    <t>8,97+44,11+40,58+30,13+74,71</t>
  </si>
  <si>
    <t>m.č.217</t>
  </si>
  <si>
    <t>14,98</t>
  </si>
  <si>
    <t>m.č.B304+308</t>
  </si>
  <si>
    <t>9,2+41,59</t>
  </si>
  <si>
    <t>117</t>
  </si>
  <si>
    <t>775541821</t>
  </si>
  <si>
    <t>Demontáž podlah plovoucích zaklapávacích do suti</t>
  </si>
  <si>
    <t>643583687</t>
  </si>
  <si>
    <t>Demontáž plovoucích podlah laminátových, dýhovaných, vinylových ap. zaklapávacích (spojených na zámek)</t>
  </si>
  <si>
    <t>https://podminky.urs.cz/item/CS_URS_2025_02/775541821</t>
  </si>
  <si>
    <t>22,62+31,02+10,06</t>
  </si>
  <si>
    <t>118</t>
  </si>
  <si>
    <t>775A010 R 1</t>
  </si>
  <si>
    <t>Podlaha parketová z tabulí lepená do tmele včetně soklové lišty a lakování - kompletní skladba vč podkladních vrstev</t>
  </si>
  <si>
    <t>-930191303</t>
  </si>
  <si>
    <t>Podlaha skládaná parketová (včetně soklové lišty a lakování) z tabulí lepená do tmele- kompletní skladba vč podkladních vrstev</t>
  </si>
  <si>
    <t xml:space="preserve">dle PD výkr.č. D1.1.3.6 </t>
  </si>
  <si>
    <t>230,19</t>
  </si>
  <si>
    <t>119</t>
  </si>
  <si>
    <t>998775113</t>
  </si>
  <si>
    <t>Přesun hmot tonážní pro podlahy skládané s omezením mechanizace v objektech v přes 12 do 24 m</t>
  </si>
  <si>
    <t>728572849</t>
  </si>
  <si>
    <t>Přesun hmot pro podlahy skládané stanovený z hmotnosti přesunovaného materiálu vodorovná dopravní vzdálenost do 50 m s omezením mechanizace v objektech výšky přes 12 do 24 m</t>
  </si>
  <si>
    <t>https://podminky.urs.cz/item/CS_URS_2025_02/998775113</t>
  </si>
  <si>
    <t>776</t>
  </si>
  <si>
    <t>Podlahy povlakové</t>
  </si>
  <si>
    <t>120</t>
  </si>
  <si>
    <t>776201812</t>
  </si>
  <si>
    <t>Demontáž lepených povlakových podlah s podložkou ručně</t>
  </si>
  <si>
    <t>1966642074</t>
  </si>
  <si>
    <t>Demontáž povlakových podlahovin lepených ručně s podložkou</t>
  </si>
  <si>
    <t>https://podminky.urs.cz/item/CS_URS_2025_02/776201812</t>
  </si>
  <si>
    <t>70,87</t>
  </si>
  <si>
    <t>B4</t>
  </si>
  <si>
    <t>m.č.B206,207-222+209</t>
  </si>
  <si>
    <t>14,26+6,1+9,3</t>
  </si>
  <si>
    <t>121</t>
  </si>
  <si>
    <t>776201814</t>
  </si>
  <si>
    <t>Demontáž povlakových podlahovin volně položených podlepených páskou</t>
  </si>
  <si>
    <t>-1643505650</t>
  </si>
  <si>
    <t>https://podminky.urs.cz/item/CS_URS_2025_02/776201814</t>
  </si>
  <si>
    <t>B1</t>
  </si>
  <si>
    <t>315,59</t>
  </si>
  <si>
    <t>122</t>
  </si>
  <si>
    <t>776A0002 R2</t>
  </si>
  <si>
    <t>Podlaha z PVC do komerčních prostor včetně soklíku-- kompletní skladba vč podkladních vrstev</t>
  </si>
  <si>
    <t>-1853994526</t>
  </si>
  <si>
    <t>Podlaha povlaková z PVC (včetně soklíku) komerčních prostor- kompletní skladba vč podkladních vrstev</t>
  </si>
  <si>
    <t>dle PD výkr.č. 1.1.3.6 a 1.1.3.7</t>
  </si>
  <si>
    <t>400,68+191,19</t>
  </si>
  <si>
    <t>123</t>
  </si>
  <si>
    <t>998776113</t>
  </si>
  <si>
    <t>Přesun hmot tonážní pro podlahy povlakové s omezením mechanizace v objektech v přes 12 do 24 m</t>
  </si>
  <si>
    <t>486724013</t>
  </si>
  <si>
    <t>Přesun hmot pro podlahy povlakové stanovený z hmotnosti přesunovaného materiálu vodorovná dopravní vzdálenost do 50 m s omezením mechanizace v objektech výšky přes 12 do 24 m</t>
  </si>
  <si>
    <t>https://podminky.urs.cz/item/CS_URS_2025_02/998776113</t>
  </si>
  <si>
    <t>777</t>
  </si>
  <si>
    <t>Podlahy lité</t>
  </si>
  <si>
    <t>124</t>
  </si>
  <si>
    <t>777511103</t>
  </si>
  <si>
    <t>Krycí epoxidová stěrka tloušťky přes 1 do 2 mm dekorativní lité podlahy</t>
  </si>
  <si>
    <t>-2052716126</t>
  </si>
  <si>
    <t>Krycí stěrka dekorativní epoxidová, tloušťky přes 1 do 2 mm</t>
  </si>
  <si>
    <t>https://podminky.urs.cz/item/CS_URS_2025_02/777511103</t>
  </si>
  <si>
    <t>m.č.2.03+2.11a,c,d,e-stěny</t>
  </si>
  <si>
    <t>(2,342+1,275+2,21+1,87+1,142+1,17)*2*3,55-0,7*2,0*8</t>
  </si>
  <si>
    <t>125</t>
  </si>
  <si>
    <t>998777113</t>
  </si>
  <si>
    <t>Přesun hmot tonážní pro podlahy lité s omezením mechanizace v objektech v přes 12 do 24 m</t>
  </si>
  <si>
    <t>249127756</t>
  </si>
  <si>
    <t>Přesun hmot pro podlahy lité stanovený z hmotnosti přesunovaného materiálu vodorovná dopravní vzdálenost do 50 m s omezením mechanizace v objektech výšky přes 12 do 24 m</t>
  </si>
  <si>
    <t>https://podminky.urs.cz/item/CS_URS_2025_02/998777113</t>
  </si>
  <si>
    <t>781</t>
  </si>
  <si>
    <t>Dokončovací práce - obklady</t>
  </si>
  <si>
    <t>126</t>
  </si>
  <si>
    <t>781A1003</t>
  </si>
  <si>
    <t>Obklad vnitřní z obkladaček keramických lepených flexibilním lepidlem</t>
  </si>
  <si>
    <t>-1131596739</t>
  </si>
  <si>
    <t>Obklady keramické keramickými obkladačkami vnitřní obkladačky na flexibilní lepidlo</t>
  </si>
  <si>
    <t>https://podminky.urs.cz/item/CS_URS_2025_02/781A1003</t>
  </si>
  <si>
    <t>(2,032*2+2,392)*2,0-1,2*1,2</t>
  </si>
  <si>
    <t>127</t>
  </si>
  <si>
    <t>998781213</t>
  </si>
  <si>
    <t>Přesun hmot procentní pro obklady keramické s omezením mechanizace v objektech v přes 12 do 24 m</t>
  </si>
  <si>
    <t>-1450738559</t>
  </si>
  <si>
    <t>Přesun hmot pro obklady keramické stanovený procentní sazbou (%) z ceny vodorovná dopravní vzdálenost do 50 m s omezením mechanizace v objektech výšky přes 12 do 24 m</t>
  </si>
  <si>
    <t>https://podminky.urs.cz/item/CS_URS_2025_02/998781213</t>
  </si>
  <si>
    <t>783</t>
  </si>
  <si>
    <t>Dokončovací práce - nátěry</t>
  </si>
  <si>
    <t>128</t>
  </si>
  <si>
    <t>783101203</t>
  </si>
  <si>
    <t>Jemné obroušení podkladu truhlářských konstrukcí před provedením nátěru</t>
  </si>
  <si>
    <t>1241122228</t>
  </si>
  <si>
    <t>Příprava podkladu truhlářských konstrukcí před provedením nátěru broušení smirkovým papírem nebo plátnem jemné</t>
  </si>
  <si>
    <t>https://podminky.urs.cz/item/CS_URS_2025_02/783101203</t>
  </si>
  <si>
    <t>obložení podhledů+sloupů</t>
  </si>
  <si>
    <t>53,54+16,8</t>
  </si>
  <si>
    <t>šedý nátěr-m.č.2.05+2.06+2,12-2.16</t>
  </si>
  <si>
    <t>17,2+3,0+9,0+8,3+8,5+15,9+22,0</t>
  </si>
  <si>
    <t>129</t>
  </si>
  <si>
    <t>783114101</t>
  </si>
  <si>
    <t>Základní jednonásobný syntetický nátěr truhlářských konstrukcí</t>
  </si>
  <si>
    <t>-295646375</t>
  </si>
  <si>
    <t>Základní nátěr truhlářských konstrukcí jednonásobný syntetický</t>
  </si>
  <si>
    <t>https://podminky.urs.cz/item/CS_URS_2025_02/783114101</t>
  </si>
  <si>
    <t>obklad stropu+slpoupů</t>
  </si>
  <si>
    <t>130</t>
  </si>
  <si>
    <t>783118101</t>
  </si>
  <si>
    <t>Lazurovací jednonásobný syntetický nátěr truhlářských konstrukcí</t>
  </si>
  <si>
    <t>633649734</t>
  </si>
  <si>
    <t>Lazurovací nátěr truhlářských konstrukcí jednonásobný syntetický</t>
  </si>
  <si>
    <t>https://podminky.urs.cz/item/CS_URS_2025_02/783118101</t>
  </si>
  <si>
    <t>154,24*2</t>
  </si>
  <si>
    <t>131</t>
  </si>
  <si>
    <t>783132101</t>
  </si>
  <si>
    <t>Lokální tmelení truhlářských konstrukcí včetně přebroušení epoxidovým tmelem plochy do 10%</t>
  </si>
  <si>
    <t>715996346</t>
  </si>
  <si>
    <t>Tmelení truhlářských konstrukcí lokální, včetně přebroušení tmelených míst rozsahu do 10% plochy, tmelem epoxidovým</t>
  </si>
  <si>
    <t>https://podminky.urs.cz/item/CS_URS_2025_02/783132101</t>
  </si>
  <si>
    <t>132</t>
  </si>
  <si>
    <t>783137101</t>
  </si>
  <si>
    <t>Krycí jednonásobný epoxidový nátěr truhlářských konstrukcí</t>
  </si>
  <si>
    <t>1697361168</t>
  </si>
  <si>
    <t>Krycí nátěr truhlářských konstrukcí jednonásobný epoxidový</t>
  </si>
  <si>
    <t>https://podminky.urs.cz/item/CS_URS_2025_02/783137101</t>
  </si>
  <si>
    <t>784</t>
  </si>
  <si>
    <t>Dokončovací práce - malby a tapety</t>
  </si>
  <si>
    <t>133</t>
  </si>
  <si>
    <t>784111011</t>
  </si>
  <si>
    <t>Obroušení podkladu omítnutého v místnostech v do 3,80 m</t>
  </si>
  <si>
    <t>1914572334</t>
  </si>
  <si>
    <t>Obroušení podkladu omítky v místnostech výšky do 3,80 m</t>
  </si>
  <si>
    <t>https://podminky.urs.cz/item/CS_URS_2025_02/784111011</t>
  </si>
  <si>
    <t>134</t>
  </si>
  <si>
    <t>784111017</t>
  </si>
  <si>
    <t>Obroušení podkladu omítnutého na schodišti podlaží v do 3,80 m</t>
  </si>
  <si>
    <t>1804735306</t>
  </si>
  <si>
    <t>Obroušení podkladu omítky na schodišti o výšce podlaží do 3,80 m</t>
  </si>
  <si>
    <t>https://podminky.urs.cz/item/CS_URS_2025_02/784111017</t>
  </si>
  <si>
    <t>138,387</t>
  </si>
  <si>
    <t>135</t>
  </si>
  <si>
    <t>784111021</t>
  </si>
  <si>
    <t>Obroušení podkladu ze stěrky v místnostech v do 3,80 m</t>
  </si>
  <si>
    <t>-1188768079</t>
  </si>
  <si>
    <t>Obroušení podkladu stěrky v místnostech výšky do 3,80 m</t>
  </si>
  <si>
    <t>https://podminky.urs.cz/item/CS_URS_2025_02/784111021</t>
  </si>
  <si>
    <t>2617,613+53,54</t>
  </si>
  <si>
    <t>136</t>
  </si>
  <si>
    <t>784181111</t>
  </si>
  <si>
    <t>Základní silikátová jednonásobná bezbarvá penetrace podkladu v místnostech v do 3,80 m</t>
  </si>
  <si>
    <t>-1219888145</t>
  </si>
  <si>
    <t>Penetrace podkladu jednonásobná základní silikátová bezbarvá v místnostech výšky do 3,80 m</t>
  </si>
  <si>
    <t>https://podminky.urs.cz/item/CS_URS_2025_02/784181111</t>
  </si>
  <si>
    <t>137</t>
  </si>
  <si>
    <t>784181117</t>
  </si>
  <si>
    <t>Základní silikátová jednonásobná bezbarvá penetrace podkladu na schodišti podlaží v do 3,80 m</t>
  </si>
  <si>
    <t>-1040199556</t>
  </si>
  <si>
    <t>Penetrace podkladu jednonásobná základní silikátová bezbarvá na schodišti o výšce podlaží do 3,80 m</t>
  </si>
  <si>
    <t>https://podminky.urs.cz/item/CS_URS_2025_02/784181117</t>
  </si>
  <si>
    <t>138</t>
  </si>
  <si>
    <t>784211101</t>
  </si>
  <si>
    <t>Dvojnásobné bílé malby ze směsí za mokra výborně oděruvzdorných v místnostech v do 3,80 m</t>
  </si>
  <si>
    <t>-1818127657</t>
  </si>
  <si>
    <t>Malby z malířských směsí oděruvzdorných za mokra dvojnásobné, bílé za mokra oděruvzdorné výborně v místnostech výšky do 3,80 m</t>
  </si>
  <si>
    <t>https://podminky.urs.cz/item/CS_URS_2025_02/784211101</t>
  </si>
  <si>
    <t>stropy 2.np</t>
  </si>
  <si>
    <t>629,28-(17,43+53,54)</t>
  </si>
  <si>
    <t>stropy 3-np</t>
  </si>
  <si>
    <t>191,19-40,88</t>
  </si>
  <si>
    <t>příčky</t>
  </si>
  <si>
    <t>388,523*2</t>
  </si>
  <si>
    <t>stěny</t>
  </si>
  <si>
    <t>1131,947</t>
  </si>
  <si>
    <t>139</t>
  </si>
  <si>
    <t>-84079934</t>
  </si>
  <si>
    <t>m.č.2.08 nad lamelami - černá barva</t>
  </si>
  <si>
    <t>140</t>
  </si>
  <si>
    <t>784211107</t>
  </si>
  <si>
    <t>Dvojnásobné bílé malby ze směsí za mokra výborně oděruvzdorných na schodišti v do 3,80 m</t>
  </si>
  <si>
    <t>1980718978</t>
  </si>
  <si>
    <t>Malby z malířských směsí oděruvzdorných za mokra dvojnásobné, bílé za mokra oděruvzdorné výborně na schodišti o výšce podlaží do 3,80 m</t>
  </si>
  <si>
    <t>https://podminky.urs.cz/item/CS_URS_2025_02/784211107</t>
  </si>
  <si>
    <t>(5,454+3,178)*2*4+5,454*3,178*4</t>
  </si>
  <si>
    <t>141</t>
  </si>
  <si>
    <t>784211167</t>
  </si>
  <si>
    <t>Příplatek k cenám 2x maleb ze směsí za mokra oděruvzdorných za barevnou malbu v náročném odstínu</t>
  </si>
  <si>
    <t>-627957971</t>
  </si>
  <si>
    <t>Malby z malířských směsí oděruvzdorných za mokra Příplatek k cenám dvojnásobných maleb za provádění barevné malby tónované na tónovacích automatech, v odstínu náročném</t>
  </si>
  <si>
    <t>https://podminky.urs.cz/item/CS_URS_2025_02/784211167</t>
  </si>
  <si>
    <t>142</t>
  </si>
  <si>
    <t>784A4001</t>
  </si>
  <si>
    <t>Tapety lepené</t>
  </si>
  <si>
    <t>1298467026</t>
  </si>
  <si>
    <t>Malby a tapety tapety na stěnách lepené</t>
  </si>
  <si>
    <t>https://podminky.urs.cz/item/CS_URS_2025_02/784A4001</t>
  </si>
  <si>
    <t>m.č.3.10</t>
  </si>
  <si>
    <t>(3,545*2+2,392)*3,05</t>
  </si>
  <si>
    <t>786</t>
  </si>
  <si>
    <t>Dokončovací práce - čalounické úpravy</t>
  </si>
  <si>
    <t>143</t>
  </si>
  <si>
    <t>78662 R 1</t>
  </si>
  <si>
    <t>Montáž rolet látkových volně visících na el.motorový pohon do 4m2</t>
  </si>
  <si>
    <t>-1241744441</t>
  </si>
  <si>
    <t>144</t>
  </si>
  <si>
    <t>63128004</t>
  </si>
  <si>
    <t>roleta látková zipscreen systém box š 100mm ovládaná základním motorem včetně příslušenství plochy do 4,0m2</t>
  </si>
  <si>
    <t>-1583738711</t>
  </si>
  <si>
    <t>(1,4+1,2*3+0,8)*2,2</t>
  </si>
  <si>
    <t>145</t>
  </si>
  <si>
    <t>786681003</t>
  </si>
  <si>
    <t>Montáž skládacích stěn jednodílných nebo dvoudílných přes 7 m2</t>
  </si>
  <si>
    <t>-473597063</t>
  </si>
  <si>
    <t>https://podminky.urs.cz/item/CS_URS_2025_02/786681003</t>
  </si>
  <si>
    <t>m.č.2.04a</t>
  </si>
  <si>
    <t>6,0*3,0</t>
  </si>
  <si>
    <t>146</t>
  </si>
  <si>
    <t>PRC 2</t>
  </si>
  <si>
    <t>Dodání mobilní stěny v místn 2,04a</t>
  </si>
  <si>
    <t>1054503119</t>
  </si>
  <si>
    <t>147</t>
  </si>
  <si>
    <t>998786213</t>
  </si>
  <si>
    <t>Přesun hmot procentní pro stínění a čalounické úpravy s omezením mechanizace v objektech v přes 12 do 24 m</t>
  </si>
  <si>
    <t>1116603211</t>
  </si>
  <si>
    <t>Přesun hmot pro stínění a čalounické úpravy stanovený procentní sazbou (%) z ceny vodorovná dopravní vzdálenost do 50 m s omezením mechanizace v objektech výšky (hloubky) přes 12 do 24 m</t>
  </si>
  <si>
    <t>https://podminky.urs.cz/item/CS_URS_2025_02/998786213</t>
  </si>
  <si>
    <t>787</t>
  </si>
  <si>
    <t>Dokončovací práce - zasklívání</t>
  </si>
  <si>
    <t>148</t>
  </si>
  <si>
    <t>PRC 01</t>
  </si>
  <si>
    <t>D+M skleněných příček SK 1</t>
  </si>
  <si>
    <t>509755482</t>
  </si>
  <si>
    <t>149</t>
  </si>
  <si>
    <t>PRC 02</t>
  </si>
  <si>
    <t>D+M skleněných příček SK 2</t>
  </si>
  <si>
    <t>-1060464304</t>
  </si>
  <si>
    <t>150</t>
  </si>
  <si>
    <t>PRC 03</t>
  </si>
  <si>
    <t>D+M skleněných příček SK 3</t>
  </si>
  <si>
    <t>-1081207755</t>
  </si>
  <si>
    <t>151</t>
  </si>
  <si>
    <t>PRC 04</t>
  </si>
  <si>
    <t>D+M skleněných příček SK 4</t>
  </si>
  <si>
    <t>1556894333</t>
  </si>
  <si>
    <t>152</t>
  </si>
  <si>
    <t>PRC 05</t>
  </si>
  <si>
    <t>D+M skleněných příček SK 5</t>
  </si>
  <si>
    <t>-2135933224</t>
  </si>
  <si>
    <t>153</t>
  </si>
  <si>
    <t>PRC 06</t>
  </si>
  <si>
    <t>D+M skleněných příček SK 6</t>
  </si>
  <si>
    <t>1084321662</t>
  </si>
  <si>
    <t>154</t>
  </si>
  <si>
    <t>998787213</t>
  </si>
  <si>
    <t>Přesun hmot procentní pro zasklívání s omezením mechanizace v objektech v přes 12 do 24 m</t>
  </si>
  <si>
    <t>188037408</t>
  </si>
  <si>
    <t>Přesun hmot pro zasklívání stanovený procentní sazbou (%) z ceny vodorovná dopravní vzdálenost do 50 m s omezením mechanizace v objektech výšky přes 12 do 24 m</t>
  </si>
  <si>
    <t>https://podminky.urs.cz/item/CS_URS_2025_02/998787213</t>
  </si>
  <si>
    <t>789</t>
  </si>
  <si>
    <t>Povrchové úpravy ocelových konstrukcí a technologických zařízení</t>
  </si>
  <si>
    <t>155</t>
  </si>
  <si>
    <t>789A0001</t>
  </si>
  <si>
    <t>Vyčíštění budov - světlá výška podlaží do 4 m</t>
  </si>
  <si>
    <t>944180290</t>
  </si>
  <si>
    <t>Vyčištění budov před předáním do užívání světlá výška podlaží do 4 m</t>
  </si>
  <si>
    <t>https://podminky.urs.cz/item/CS_URS_2025_02/789A0001</t>
  </si>
  <si>
    <t>629,28+191,19</t>
  </si>
  <si>
    <t>OST</t>
  </si>
  <si>
    <t>Ostatní</t>
  </si>
  <si>
    <t>713</t>
  </si>
  <si>
    <t>Izolace tepelné</t>
  </si>
  <si>
    <t>Ústřední vytápění</t>
  </si>
  <si>
    <t>730</t>
  </si>
  <si>
    <t>732</t>
  </si>
  <si>
    <t>733</t>
  </si>
  <si>
    <t>734</t>
  </si>
  <si>
    <t>735</t>
  </si>
  <si>
    <t>Zařízení č.1 Chlazení kanceláří</t>
  </si>
  <si>
    <t>MaR</t>
  </si>
  <si>
    <t>721</t>
  </si>
  <si>
    <t>VRN - Vedlejší rozpočtové náklady</t>
  </si>
  <si>
    <t xml:space="preserve">    VRN1 - Průzkumné, zeměměřičské a projektové práce</t>
  </si>
  <si>
    <t xml:space="preserve">    VRN2 - Příprava staveniště</t>
  </si>
  <si>
    <t xml:space="preserve">    VRN3 - Zařízení staveniště</t>
  </si>
  <si>
    <t xml:space="preserve">    VRN4 - Inženýrská činnost</t>
  </si>
  <si>
    <t xml:space="preserve">    VRN7 - Provozní vlivy</t>
  </si>
  <si>
    <t>VRN</t>
  </si>
  <si>
    <t>Vedlejší rozpočtové náklady</t>
  </si>
  <si>
    <t>VRN1</t>
  </si>
  <si>
    <t>Průzkumné, zeměměřičské a projektové práce</t>
  </si>
  <si>
    <t>013254000</t>
  </si>
  <si>
    <t>Dokumentace skutečného provedení stavby</t>
  </si>
  <si>
    <t>1024</t>
  </si>
  <si>
    <t>-363046925</t>
  </si>
  <si>
    <t>https://podminky.urs.cz/item/CS_URS_2025_02/013254000</t>
  </si>
  <si>
    <t>VRN2</t>
  </si>
  <si>
    <t>Příprava staveniště</t>
  </si>
  <si>
    <t>020001000</t>
  </si>
  <si>
    <t>-628518763</t>
  </si>
  <si>
    <t>https://podminky.urs.cz/item/CS_URS_2025_02/020001000</t>
  </si>
  <si>
    <t>VRN3</t>
  </si>
  <si>
    <t>Zařízení staveniště</t>
  </si>
  <si>
    <t>030001000</t>
  </si>
  <si>
    <t>248271751</t>
  </si>
  <si>
    <t>https://podminky.urs.cz/item/CS_URS_2025_02/030001000</t>
  </si>
  <si>
    <t>VRN4</t>
  </si>
  <si>
    <t>Inženýrská činnost</t>
  </si>
  <si>
    <t>040001000</t>
  </si>
  <si>
    <t>540453131</t>
  </si>
  <si>
    <t>https://podminky.urs.cz/item/CS_URS_2025_02/040001000</t>
  </si>
  <si>
    <t>VRN7</t>
  </si>
  <si>
    <t>Provozní vlivy</t>
  </si>
  <si>
    <t>070001000</t>
  </si>
  <si>
    <t>oubor…</t>
  </si>
  <si>
    <t>435245183</t>
  </si>
  <si>
    <t>https://podminky.urs.cz/item/CS_URS_2025_02/070001000</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</si>
  <si>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</si>
  <si>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</si>
  <si>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</si>
  <si>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</si>
  <si>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8"/>
        <rFont val="Arial CE"/>
        <charset val="238"/>
      </rPr>
      <t xml:space="preserve">Rekapitulace stavby </t>
    </r>
    <r>
      <rPr>
        <sz val="8"/>
        <rFont val="Arial CE"/>
        <charset val="238"/>
      </rPr>
      <t>obsahuje sestavu Rekapitulace stavby a Rekapitulace objektů stavby a soupisů prací.</t>
    </r>
  </si>
  <si>
    <r>
      <t xml:space="preserve">V sestavě </t>
    </r>
    <r>
      <rPr>
        <b/>
        <sz val="8"/>
        <rFont val="Arial CE"/>
        <charset val="238"/>
      </rPr>
      <t>Rekapitulace stavby</t>
    </r>
    <r>
      <rPr>
        <sz val="8"/>
        <rFont val="Arial CE"/>
        <charset val="238"/>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</si>
  <si>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</si>
  <si>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</si>
  <si>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b/>
        <sz val="8"/>
        <rFont val="Arial CE"/>
        <charset val="238"/>
      </rPr>
      <t>Rekapitulace objektů stavby a soupisů prací</t>
    </r>
    <r>
      <rPr>
        <sz val="8"/>
        <rFont val="Arial CE"/>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</si>
  <si>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</si>
  <si>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</si>
  <si>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</si>
  <si>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</si>
  <si>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</si>
  <si>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</si>
  <si>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</si>
  <si>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</si>
  <si>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Soupis</t>
  </si>
  <si>
    <t>Soupis prací pro daný typ objektu</t>
  </si>
  <si>
    <r>
      <rPr>
        <i/>
        <sz val="8"/>
        <rFont val="Arial CE"/>
        <charset val="238"/>
      </rPr>
      <t xml:space="preserve">Soupis prací </t>
    </r>
    <r>
      <rPr>
        <sz val="8"/>
        <rFont val="Arial CE"/>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</si>
  <si>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</si>
  <si>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8"/>
        <rFont val="Arial CE"/>
        <charset val="238"/>
      </rPr>
      <t>Krycí list soupisu</t>
    </r>
    <r>
      <rPr>
        <sz val="8"/>
        <rFont val="Arial CE"/>
        <charset val="238"/>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</si>
  <si>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</si>
  <si>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b/>
        <sz val="8"/>
        <rFont val="Arial CE"/>
        <charset val="238"/>
      </rPr>
      <t>Rekapitulace členění soupisu prací</t>
    </r>
    <r>
      <rPr>
        <sz val="8"/>
        <rFont val="Arial CE"/>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</si>
  <si>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</si>
  <si>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charset val="238"/>
      </rPr>
      <t xml:space="preserve">Soupis prací </t>
    </r>
    <r>
      <rPr>
        <sz val="8"/>
        <rFont val="Arial CE"/>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</si>
  <si>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</si>
  <si>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</si>
  <si>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</si>
  <si>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</si>
  <si>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</si>
  <si>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</si>
  <si>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</si>
  <si>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</si>
  <si>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</si>
  <si>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</si>
  <si>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</si>
  <si>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</si>
  <si>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</si>
  <si>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</si>
  <si>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</si>
  <si>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</si>
  <si>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</si>
  <si>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</si>
  <si>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</si>
  <si>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</si>
  <si>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</si>
  <si>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</si>
  <si>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</si>
  <si>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</si>
  <si>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</si>
  <si>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</si>
  <si>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</si>
  <si>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</si>
  <si>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</si>
  <si>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</si>
  <si>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</si>
  <si>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</si>
  <si>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</si>
  <si>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</si>
  <si>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</si>
  <si>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</si>
  <si>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</si>
  <si>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</si>
  <si>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</si>
  <si>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</si>
  <si>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</si>
  <si>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</si>
  <si>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</si>
  <si>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</si>
  <si>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</si>
  <si>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</si>
  <si>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</si>
  <si>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</si>
  <si>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</si>
  <si>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</si>
  <si>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</si>
  <si>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</si>
  <si>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</si>
  <si>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</si>
  <si>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</si>
  <si>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</si>
  <si>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</si>
  <si>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</si>
  <si>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</si>
  <si>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</si>
  <si>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</si>
  <si>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</si>
  <si>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</si>
  <si>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</si>
  <si>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</si>
  <si>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</si>
  <si>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</si>
  <si>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</si>
  <si>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</si>
  <si>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</si>
  <si>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</si>
  <si>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</si>
  <si>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</si>
  <si>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</si>
  <si>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</si>
  <si>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</si>
  <si>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</si>
  <si>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</si>
  <si>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</si>
  <si>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</si>
  <si>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</si>
  <si>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</si>
  <si>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</si>
  <si>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</si>
  <si>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</si>
  <si>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</si>
  <si>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</si>
  <si>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</si>
  <si>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</si>
  <si>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</si>
  <si>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</si>
  <si>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</si>
  <si>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</si>
  <si>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</si>
  <si>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</si>
  <si>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</si>
  <si>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</si>
  <si>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</si>
  <si>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</si>
  <si>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</si>
  <si>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</si>
  <si>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</si>
  <si>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</si>
  <si>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</si>
  <si>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</si>
  <si>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</si>
  <si>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</si>
  <si>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</si>
  <si>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</si>
  <si>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</si>
  <si>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</si>
  <si>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</si>
  <si>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</si>
  <si>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</si>
  <si>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</si>
  <si>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</si>
  <si>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</si>
  <si>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</si>
  <si>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</si>
  <si>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</si>
  <si>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</si>
  <si>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</si>
  <si>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</si>
  <si>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</si>
  <si>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</si>
  <si>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</si>
  <si>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</si>
  <si>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</si>
  <si>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</si>
  <si>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</si>
  <si>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</si>
  <si>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</si>
  <si>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</si>
  <si>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</si>
  <si>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</si>
  <si>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</si>
  <si>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</si>
  <si>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</si>
  <si>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</si>
  <si>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</si>
  <si>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</si>
  <si>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</si>
  <si>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</si>
  <si>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</si>
  <si>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</si>
  <si>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</si>
  <si>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</si>
  <si>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</si>
  <si>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</si>
  <si>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</si>
  <si>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</si>
  <si>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</si>
  <si>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</si>
  <si>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</si>
  <si>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Ostatní náklady</t>
  </si>
  <si>
    <t>Položka typu HSV</t>
  </si>
  <si>
    <t>Položka typu PSV</t>
  </si>
  <si>
    <t>Položka typu M</t>
  </si>
  <si>
    <t>Položka typu OST</t>
  </si>
  <si>
    <t>Úprava povrchů vnitřní</t>
  </si>
  <si>
    <t>611401211RT2</t>
  </si>
  <si>
    <t>Oprava omítky na stropech o ploše do 0,25 m2</t>
  </si>
  <si>
    <t>612403384RT1</t>
  </si>
  <si>
    <t>Hrubá výplň rýh ve stěnách do 7x7 cm maltou ze SMS</t>
  </si>
  <si>
    <t>612403388R00</t>
  </si>
  <si>
    <t>Hrubá výplň rýh ve stěnách do 15x15cm maltou z SMS</t>
  </si>
  <si>
    <t>612443641RT5</t>
  </si>
  <si>
    <t>Omítka rýh stěn sádrová o šířce do 30 cm</t>
  </si>
  <si>
    <t>612474550R00</t>
  </si>
  <si>
    <t>Omítka stěn vnitřní jednovrstvá sádrová, ručně</t>
  </si>
  <si>
    <t>Vnitřní kanalizace</t>
  </si>
  <si>
    <t>721170962R00</t>
  </si>
  <si>
    <t>Provedení opravy vnitřní kanalizace, potrubí plastové, propojení dosavadního potrubí, do D 63 mm</t>
  </si>
  <si>
    <t>721171809R00</t>
  </si>
  <si>
    <t>Demontáž potrubí z PVC do D 160 mm</t>
  </si>
  <si>
    <t>721176102R00</t>
  </si>
  <si>
    <t>Potrubí HT připojovací D 40 x 1,8 mm</t>
  </si>
  <si>
    <t>721176113R00</t>
  </si>
  <si>
    <t>Potrubí HT odpadní, D 50 x 1,8 mm</t>
  </si>
  <si>
    <t>721176115R00</t>
  </si>
  <si>
    <t>Potrubí HT odpadní , D 110 x 2,7 mm</t>
  </si>
  <si>
    <t>721194104R00</t>
  </si>
  <si>
    <t>Vyvedení odpadních výpustek D 40 x 1,8</t>
  </si>
  <si>
    <t>721194105R00</t>
  </si>
  <si>
    <t>Vyvedení odpadních výpustek, D 50 x 1,8 mm</t>
  </si>
  <si>
    <t>721194109R00</t>
  </si>
  <si>
    <t>Vyvedení odpadních výpustek, D 110 x 2,3 mm</t>
  </si>
  <si>
    <t>72129002VD</t>
  </si>
  <si>
    <t>Čerpadlo kondenzátu nástěnných jednotek včetně rezervy</t>
  </si>
  <si>
    <t>721290111R00</t>
  </si>
  <si>
    <t>Zkouška těsnosti kanalizace vodou DN 125</t>
  </si>
  <si>
    <t>722</t>
  </si>
  <si>
    <t>Vnitřní vodovod</t>
  </si>
  <si>
    <t>7220001KP</t>
  </si>
  <si>
    <t>D + M termostaický cirkulační ventil, vč. termostatického des.modulu</t>
  </si>
  <si>
    <t>722170807R00</t>
  </si>
  <si>
    <t>Demontáž rozvodů vody z plastů do D 110 mm</t>
  </si>
  <si>
    <t>722178711R00</t>
  </si>
  <si>
    <t>Potrubí vícevrstvé vodovodní, dle TZ, polyfuzně svařené, D 20 x 2,8 mm</t>
  </si>
  <si>
    <t>722178712R00</t>
  </si>
  <si>
    <t>Potrubí vícevrstvé vodovodní, dle TZ, polyfuzně svařené, D 25 x 3,5 mm</t>
  </si>
  <si>
    <t>722181212RT7</t>
  </si>
  <si>
    <t>Izolace návleková PRO tl. stěny 9 mm, vnitřní průměr 22 mm</t>
  </si>
  <si>
    <t>722181212RT9</t>
  </si>
  <si>
    <t>Izolace návleková PRO tl. stěny 9 mm, vnitřní průměr 28 mm</t>
  </si>
  <si>
    <t>722182006R00</t>
  </si>
  <si>
    <t>Montáž tepelné izolace skruží na potrubí, do DN 80 mm, samolepicí spoj</t>
  </si>
  <si>
    <t>722190401R00</t>
  </si>
  <si>
    <t>Vyvedení a upevnění výpustek DN 15</t>
  </si>
  <si>
    <t>722235111R00</t>
  </si>
  <si>
    <t>Kohout vodovodní, kulový, DN 15 mm</t>
  </si>
  <si>
    <t>722235112R00</t>
  </si>
  <si>
    <t>Kohout vodovodní, kulový, DN 20 mm</t>
  </si>
  <si>
    <t>722290226R00</t>
  </si>
  <si>
    <t>Zkouška tlaku potrubí závitového DN 50</t>
  </si>
  <si>
    <t>722290234R00</t>
  </si>
  <si>
    <t>Proplach a dezinfekce vodovod.potrubí DN 80</t>
  </si>
  <si>
    <t>725</t>
  </si>
  <si>
    <t>Zařizovací předměty</t>
  </si>
  <si>
    <t>725000001VD</t>
  </si>
  <si>
    <t>Umyvadlo pro m.č. 2.11</t>
  </si>
  <si>
    <t>kompletní dodávka a montáž
Keramické umyvadlo k zavěšení, broušená spodní strana
Odtoková soupava se zátkou v provedení nerez mat
Sifon v provedení nerez mat
Vodovodní baterie i umyvadlo dle vyobrazení v katalogu výrobků/sanitárního vybavení viz. ArchiBIM
Kompletní dodání včetně rohových ventil, spojovacího materiálu apod.
Finální vzorkování a rozhonutí o designu dle hlavního architekta!</t>
  </si>
  <si>
    <t>725000002VD</t>
  </si>
  <si>
    <t>Toaleta pro m.č.2.11</t>
  </si>
  <si>
    <t>kompletní dodávka a montáž
Toaleta dle vyobrazení v katalogu výrobků/sanitárního vybavení viz. ArchiBIM 
Kompletní dodání včetně rohových ventilů, spojovacího materiálu, izolační sady, tlačítka apod.,,
kompletně zakapotovaná toaletní mísa včetně sedátka, podomítkový systém k zazdění do výšky 850mm
Finální vzorkování a rozhonutí o designu dle hlavního architekta!</t>
  </si>
  <si>
    <t>725000003VD</t>
  </si>
  <si>
    <t>Umyvadlo pro m.č. 3.11</t>
  </si>
  <si>
    <t>kompletní dodávka a montáž
Keramické umyvadlo k zapuštění do desky, kterou dodá stavba
Odtoková soupava se zátkou v provedení nerez mat
Sifon v provedení nerez mat
Vodovodní baterie i umyvadlo dle vyobrazení v katalogu výrobků/sanitárního vybavení viz. ArchiBIM
Kompletní dodání včetně rohových ventil, spojovacího materiálu apod.
Finální vzorkování a rozhonutí o designu dle hlavního architekta!</t>
  </si>
  <si>
    <t>725000004VD</t>
  </si>
  <si>
    <t>Toaleta pro m.č. 3.11</t>
  </si>
  <si>
    <t>kompletní dodávka a montáž
Toaleta dle vyobrazení v katalogu výrobků/sanitárního vybavení viz. ArchiBIM 
Kompletní dodání včetně rohových ventilů, spojovacího materiálu, izolační sady, tlačítka apod.,,
kompletně zakapotovaná toaletní mísa včetně sedátka, podomítkový systém k zazdění
Finální vzorkování a rozhonutí o designu dle hlavního architekta!</t>
  </si>
  <si>
    <t>725000005VD</t>
  </si>
  <si>
    <t>Umyvadlo pro m.č. 205 a 2.06</t>
  </si>
  <si>
    <t>kompletní dodávka a montáž
Keramické umyvadlo ( dřez ) k posazení na desku, kterou dodá stavba
Odtoková soupava se zátkou v provedení nerez mat
Sifon v provedení nerez mat
Vodovodní baterie i umvadlo dle vyobrazení v katalogu výrobků/sanitárního vybavení viz. ArchiBIM
Kompletní dodání včetně rohových ventil, spojovacího materiálu apod.
Finální vzorkování a rozhonutí o designu dle hlavního architekta!</t>
  </si>
  <si>
    <t>725000006VD</t>
  </si>
  <si>
    <t>Dřez</t>
  </si>
  <si>
    <t>kompletní dodávka a montáž
Dřez nerez k zapuštění do desky, kterou dodá stavba
Odtoková soupava se zátkou v provedení nerez
Sifon šetřící místo
Vodovodní baterie i dřez dle vyobrazení v katalogu výrobků/sanitárního vybavení viz. ArchiBIM
Kompletní dodání včetně rohových ventil, spojovacího materiálu apod.
Finální vzorkování a rozhonutí o designu dle hlavního architekta!</t>
  </si>
  <si>
    <t>725100001RA0</t>
  </si>
  <si>
    <t>Umyvadlo, baterie, zápachová uzávěrka pro m.č. 2.09</t>
  </si>
  <si>
    <t>Kompletní dodávka a montáž :
- keramické umyvadlo, 2x550mm, 2x400mm, odpadová souprava, sifon, stojánková páková baterie s keramickou kartuší</t>
  </si>
  <si>
    <t>725119306R00</t>
  </si>
  <si>
    <t>Montáž klozetu závěsného</t>
  </si>
  <si>
    <t>725119401R00</t>
  </si>
  <si>
    <t>Montáž předstěnových systémů pro zazdění</t>
  </si>
  <si>
    <t>725219201R00</t>
  </si>
  <si>
    <t>Montáž umyvadel</t>
  </si>
  <si>
    <t>725290000</t>
  </si>
  <si>
    <t>Demontáž zařizovacích předmětů a připojení, vč. likvidace</t>
  </si>
  <si>
    <t>725319101R00</t>
  </si>
  <si>
    <t>Montáž dřezů jednoduchých</t>
  </si>
  <si>
    <t>725829301R00</t>
  </si>
  <si>
    <t>Montáž baterie umyvadlové a dřezové stojánkové</t>
  </si>
  <si>
    <t>725860182RT1</t>
  </si>
  <si>
    <t>Sifon pračkový, D 40/50 mm, podomítková uzávěrka s přípojem vody 1/2", Zápachovou uzávěrku lze použít pro pračky a myčky</t>
  </si>
  <si>
    <t>725980122R00</t>
  </si>
  <si>
    <t>Dvířka 300 x 300 mm</t>
  </si>
  <si>
    <t>Ostatní konstrukce a práce PSV</t>
  </si>
  <si>
    <t>790000100VD</t>
  </si>
  <si>
    <t>kotvení vodovodního potrubí</t>
  </si>
  <si>
    <t>790000200VD</t>
  </si>
  <si>
    <t>kotvení kanalizační potrubí</t>
  </si>
  <si>
    <t>Prorážení otvorů a ostatní bourací práce</t>
  </si>
  <si>
    <t>971033361R00</t>
  </si>
  <si>
    <t>Vybourání otv. zeď cihel. pl.0,09 m2, tl.60cm, MVC</t>
  </si>
  <si>
    <t>971052251R00</t>
  </si>
  <si>
    <t>Vybourání otvorů zdi želbet. 0,0225 m2, tl. 45 cm</t>
  </si>
  <si>
    <t>974031142R00</t>
  </si>
  <si>
    <t>Vysekání rýh ve zdi cihelné 7 x 7 cm</t>
  </si>
  <si>
    <t>974031164R00</t>
  </si>
  <si>
    <t>Vysekání rýh ve zdi cihelné 15 x 15 cm</t>
  </si>
  <si>
    <t>974031167R00</t>
  </si>
  <si>
    <t>Vysekání rýh ve zdi cihelné 15 x 30 cm</t>
  </si>
  <si>
    <t>H721</t>
  </si>
  <si>
    <t>998721103R00</t>
  </si>
  <si>
    <t>Přesun hmot pro vnitřní kanalizaci, výšky do 24 m</t>
  </si>
  <si>
    <t>998721194R00</t>
  </si>
  <si>
    <t>Příplatek zvětš. přesun, vnitřní kanaliz. do 1 km</t>
  </si>
  <si>
    <t>H722</t>
  </si>
  <si>
    <t>998722103R00</t>
  </si>
  <si>
    <t>Přesun hmot pro vnitřní vodovod, výšky do 24 m</t>
  </si>
  <si>
    <t>998722194R00</t>
  </si>
  <si>
    <t>Příplatek zvětš. přesun, vnitřní vodovod do 1 km</t>
  </si>
  <si>
    <t>H99</t>
  </si>
  <si>
    <t>Ostatní přesuny hmot</t>
  </si>
  <si>
    <t>999281111R00</t>
  </si>
  <si>
    <t>Přesun hmot pro opravy a údržbu do výšky 25 m</t>
  </si>
  <si>
    <t>S</t>
  </si>
  <si>
    <t>Přesuny sutí</t>
  </si>
  <si>
    <t>979081111R00</t>
  </si>
  <si>
    <t>Odvoz suti a vybour. hmot na skládku do 1 km</t>
  </si>
  <si>
    <t>979081121R00</t>
  </si>
  <si>
    <t>Příplatek k odvozu za každý další 1 km</t>
  </si>
  <si>
    <t>979082113R00</t>
  </si>
  <si>
    <t>Vodorovná doprava suti po suchu do 1000 m</t>
  </si>
  <si>
    <t>979990107R00</t>
  </si>
  <si>
    <t>Poplatek za skládku suti - směs betonu,cihel,dřeva</t>
  </si>
  <si>
    <t>Ostatní materiál</t>
  </si>
  <si>
    <t>28654741</t>
  </si>
  <si>
    <t>Sifon kondenzační HL136N - DN 40 PP, vodorovný odtok</t>
  </si>
  <si>
    <t>59534685</t>
  </si>
  <si>
    <t>protipožární pěna</t>
  </si>
  <si>
    <t>631000002VD</t>
  </si>
  <si>
    <t>Izolace samolepící hadicí z elastomerní pěny na bázi syntetického kaučuku d28-13mm</t>
  </si>
  <si>
    <t>631547113</t>
  </si>
  <si>
    <t>Pouzdro potrubní izolační  z kamenné vlny je opatřeno polepem hliníkovou fólií vyztuženou skleněnou mřížkou - 22/30 mm</t>
  </si>
  <si>
    <t>631547114</t>
  </si>
  <si>
    <t>Pouzdro potrubní izolační  z kamenné vlny je opatřeno polepem hliníkovou fólií vyztuženou skleněnou mřížkou - 28/30 mm</t>
  </si>
  <si>
    <t>P</t>
  </si>
  <si>
    <t xml:space="preserve">Položkový rozpočet </t>
  </si>
  <si>
    <t>S:</t>
  </si>
  <si>
    <t>O:</t>
  </si>
  <si>
    <t>Označení</t>
  </si>
  <si>
    <t>Rozpočet vytápění</t>
  </si>
  <si>
    <t>R:</t>
  </si>
  <si>
    <t>P.č.</t>
  </si>
  <si>
    <t>Číslo položky</t>
  </si>
  <si>
    <t>Název položky</t>
  </si>
  <si>
    <t>Cena / MJ</t>
  </si>
  <si>
    <t>Celkem</t>
  </si>
  <si>
    <t>Cen. soustava / platnost</t>
  </si>
  <si>
    <t>Cenová úroveň</t>
  </si>
  <si>
    <t>Díl:</t>
  </si>
  <si>
    <t>001UT</t>
  </si>
  <si>
    <t>Návleková izolační hadice z pěnového polyetylénu s uzavřenou buněčnou strukturou pr.15 mm, tl. 20mm; vč. montáže</t>
  </si>
  <si>
    <t>individuální</t>
  </si>
  <si>
    <t>D.1.2.4-102; D.1.2.4-103; D.1.2.4-104; D.1.2.4-105</t>
  </si>
  <si>
    <t>0+80+72+0</t>
  </si>
  <si>
    <t>002UT</t>
  </si>
  <si>
    <t xml:space="preserve">Návleková izolační hadice z pěnového polyetylénu s uzavřenou buněčnou strukturou pr.18 mm, tl. 20mm; vč. montáže </t>
  </si>
  <si>
    <t>0+35+41+0</t>
  </si>
  <si>
    <t>003UT</t>
  </si>
  <si>
    <t>Návleková izolační hadice z pěnového polyetylénu s uzavřenou buněčnou strukturou pr.22 mm, tl. 20mm; vč. montáže</t>
  </si>
  <si>
    <t>0+53+53+8</t>
  </si>
  <si>
    <t>004UT</t>
  </si>
  <si>
    <t>Návleková izolační hadice z pěnového polyetylénu s uzavřenou buněčnou strukturou pr.35 mm, tl. 20mm; vč. montáže</t>
  </si>
  <si>
    <t>0+0+0+10</t>
  </si>
  <si>
    <t>005UT</t>
  </si>
  <si>
    <t>Potrubní pouzdro z minerálního vlákna s kašírovanou hliníkovou folií, pr.28 mm, tl. 30mm; vč. montáže</t>
  </si>
  <si>
    <t>0+0+0+1,5</t>
  </si>
  <si>
    <t>006UT</t>
  </si>
  <si>
    <t>Potrubní pouzdro z minerálního vlákna s kašírovanou hliníkovou folií, pr.35 mm, tl. 40mm; vč. montáže</t>
  </si>
  <si>
    <t>169+0+0+0</t>
  </si>
  <si>
    <t>007UT</t>
  </si>
  <si>
    <t>Izolace armatur na rozvodech UT, Potrubní pouzdro z minerálního vlákna s kašírovanou hliníkovou folií, vč. materiálu a montáže</t>
  </si>
  <si>
    <t>008UT</t>
  </si>
  <si>
    <t>Protipožární ucpávka pro potrubí UT DN25 - protipožární bandáž, 2 vrstvy bandáže(omotání), oboustranně - prostup stěnou. Protipožární odolnost EI 60 min. Včetně identifikačního štítku. Protipožární akrylátový tmel k dotěsnění bandáže, vč. montáže.</t>
  </si>
  <si>
    <t>D.1.2.4-102</t>
  </si>
  <si>
    <t>009UT</t>
  </si>
  <si>
    <t xml:space="preserve">Funkční a tlaková zkouška </t>
  </si>
  <si>
    <t>hod</t>
  </si>
  <si>
    <t>010UT</t>
  </si>
  <si>
    <t>Minimálně 3x propláchnutí, odkalení, napuštění systému, vč. vyčištění filtrů a napuštění upravenou vodu</t>
  </si>
  <si>
    <t>011UT</t>
  </si>
  <si>
    <t>Topná zkouška</t>
  </si>
  <si>
    <t>012UT</t>
  </si>
  <si>
    <t>Provozní řád</t>
  </si>
  <si>
    <t>013UT</t>
  </si>
  <si>
    <t>Zaškolení obsluhy</t>
  </si>
  <si>
    <t>014UT</t>
  </si>
  <si>
    <t>Revize zařízení, protokoly</t>
  </si>
  <si>
    <t>015UT</t>
  </si>
  <si>
    <t>Lešení, práce ve výškách</t>
  </si>
  <si>
    <t>016UT</t>
  </si>
  <si>
    <t>Režijní náklady</t>
  </si>
  <si>
    <t>017UT</t>
  </si>
  <si>
    <t>Doprava a přesun materiálu v objektech</t>
  </si>
  <si>
    <t>018UT</t>
  </si>
  <si>
    <t>Dokumentace dílenská a výrobní</t>
  </si>
  <si>
    <t>020UT</t>
  </si>
  <si>
    <t>Orientační štítky, označení zařízení a rozvodů</t>
  </si>
  <si>
    <t>021UT</t>
  </si>
  <si>
    <t>Nepředvídatelné práce koordinací na stavbě</t>
  </si>
  <si>
    <t>022UT</t>
  </si>
  <si>
    <t>Kompletní demontáž stávajících rozvodů a zařízení UT v řešené části 2.NP a 3.NP, vč. odvozu a ekologické likvidace; otopná tělesa budou ponechána pro zpětné využití</t>
  </si>
  <si>
    <t>Strojovny</t>
  </si>
  <si>
    <t>023UT</t>
  </si>
  <si>
    <t>oběhové čerpadlo mokroběžné s měnitelnými otáčkami DN25 Q=0,85m3/h, H= 7,0m, P=128W/230V vč. tepelné izolace (nastaven proporcionální tlak)</t>
  </si>
  <si>
    <t xml:space="preserve"> D.1.2.4-105</t>
  </si>
  <si>
    <t>pozice 1.0</t>
  </si>
  <si>
    <t>024UT</t>
  </si>
  <si>
    <t>Montáž zařízení strojovny vytápění</t>
  </si>
  <si>
    <t>025UT</t>
  </si>
  <si>
    <t>Napojení rozvodů vytápění DN65 (přívod a zpátečka) na uzávěry DN50 na rozdělovači ve výměníkové stanici, včetně montážního příslušenství</t>
  </si>
  <si>
    <t>Rozvod potrubí</t>
  </si>
  <si>
    <t>026UT</t>
  </si>
  <si>
    <t>Potrubí měděné 15x1 včetně CU tvarovek</t>
  </si>
  <si>
    <t>027UT</t>
  </si>
  <si>
    <t>Potrubí měděné 18x1 včetně CU tvarovek</t>
  </si>
  <si>
    <t>028UT</t>
  </si>
  <si>
    <t>Potrubí měděné 22x1 včetně CU tvarovek</t>
  </si>
  <si>
    <t>029UT</t>
  </si>
  <si>
    <t>Potrubí měděné 28x1,5 včetně CU tvarovek</t>
  </si>
  <si>
    <t>1,5+0+0+0</t>
  </si>
  <si>
    <t>030UT</t>
  </si>
  <si>
    <t>Potrubí měděné 35x1,5 včetně CU tvarovek</t>
  </si>
  <si>
    <t>169+0+0+10</t>
  </si>
  <si>
    <t>031UT</t>
  </si>
  <si>
    <t>Montáž CU potrubí 15x1</t>
  </si>
  <si>
    <t>032UT</t>
  </si>
  <si>
    <t>Montáž CU potrubí 18x1</t>
  </si>
  <si>
    <t>033UT</t>
  </si>
  <si>
    <t>Montáž CU potrubí 22x1</t>
  </si>
  <si>
    <t>034UT</t>
  </si>
  <si>
    <t>Montáž CU potrubí 28x1,5</t>
  </si>
  <si>
    <t>1+0+0+0</t>
  </si>
  <si>
    <t>035UT</t>
  </si>
  <si>
    <t>Montáž CU potrubí 35x1,5</t>
  </si>
  <si>
    <t>036UT</t>
  </si>
  <si>
    <t>Zaslepení rozvodů potrubí odbočky pro otopná tělesa DN25; přívod a zpátečka, včetně, montážního a těsnícího materiálu, vč. montáže</t>
  </si>
  <si>
    <t>037UT</t>
  </si>
  <si>
    <t>Zhotovení návarků pro teploměry, tlakoměry a prvky profese MaR (čidla)</t>
  </si>
  <si>
    <t>038UT</t>
  </si>
  <si>
    <t>Tlaková zkouška potrubí měděného do 35x1,5</t>
  </si>
  <si>
    <t>039UT</t>
  </si>
  <si>
    <t>Průhledná hadice na odkalování DN15, 20m</t>
  </si>
  <si>
    <t>Armatury</t>
  </si>
  <si>
    <t>040UT</t>
  </si>
  <si>
    <t>Kohout kulový přímý G 5/4" , páka, PN16</t>
  </si>
  <si>
    <t>D.1.2.4-105</t>
  </si>
  <si>
    <t>041UT</t>
  </si>
  <si>
    <t xml:space="preserve">Zpětná klapka závitová G 5/4" </t>
  </si>
  <si>
    <t>042UT</t>
  </si>
  <si>
    <t xml:space="preserve">Filtr závitový přímý G 5/4" </t>
  </si>
  <si>
    <t>043UT</t>
  </si>
  <si>
    <t>Vypouštěcí kohout kulový G 1/2"  vč.montáže</t>
  </si>
  <si>
    <t>044UT</t>
  </si>
  <si>
    <t>Tlakoměr s pevným stonkem a zpětnou klapkou, vč. Montáže</t>
  </si>
  <si>
    <t>045UT</t>
  </si>
  <si>
    <t>Teploměr technický s pevným stonkem a jímkou , vč. Montáže</t>
  </si>
  <si>
    <t>046UT</t>
  </si>
  <si>
    <t>Automatický odvzdušňovací ventil 3/8", mosazný, vč. Montáže</t>
  </si>
  <si>
    <t>047UT</t>
  </si>
  <si>
    <t>Drobný těsnící a spojovací materiál</t>
  </si>
  <si>
    <t>048UT</t>
  </si>
  <si>
    <t>Vyvažovací ventil bez vypouštění závitový G 1" PN25 (těleso, kuželka a vršek AMETAL)</t>
  </si>
  <si>
    <t>049UT</t>
  </si>
  <si>
    <t>Trojcestný směšovací ventil DN20, kv=4,0; vč. proporcionálního pohonu 24V, 120s</t>
  </si>
  <si>
    <t>050UT</t>
  </si>
  <si>
    <t>Montáž armatury závitové s třemi závity G 3/4"</t>
  </si>
  <si>
    <t>051UT</t>
  </si>
  <si>
    <t>Montáž armatury závitové s dvěma závity G 1"</t>
  </si>
  <si>
    <t>052UT</t>
  </si>
  <si>
    <t>Montáž armatury závitové s dvěma závity G 5/4"</t>
  </si>
  <si>
    <t>Otopná tělesa</t>
  </si>
  <si>
    <t>053UT</t>
  </si>
  <si>
    <t>demontáž litinového článkového otopného tělesa do 14 článků včetně</t>
  </si>
  <si>
    <t>D.1.2.4-106; D.1.2.4-107</t>
  </si>
  <si>
    <t>30+13</t>
  </si>
  <si>
    <t>054UT</t>
  </si>
  <si>
    <t>demontáž litinového článkového otopného tělesa od 15 článků</t>
  </si>
  <si>
    <t>14+4</t>
  </si>
  <si>
    <t>055UT</t>
  </si>
  <si>
    <t>vyčištění, propláchnutí a natření stávajícího demontovaného litinového článkového otopného tělesa 3 články; včetně materiálu</t>
  </si>
  <si>
    <t>2+0</t>
  </si>
  <si>
    <t>056UT</t>
  </si>
  <si>
    <t>vyčištění, propláchnutí a natření stávajícího demontovaného litinového článkového otopného tělesa 4 články; včetně materiálu</t>
  </si>
  <si>
    <t>1+0</t>
  </si>
  <si>
    <t>057UT</t>
  </si>
  <si>
    <t>vyčištění, propláchnutí a natření stávajícího demontovaného litinového článkového otopného tělesa 5 článků; včetně materiálu</t>
  </si>
  <si>
    <t>058UT</t>
  </si>
  <si>
    <t>vyčištění, propláchnutí a natření stávajícího demontovaného litinového článkového otopného tělesa 7 článků; včetně materiálu</t>
  </si>
  <si>
    <t>0+1</t>
  </si>
  <si>
    <t>059UT</t>
  </si>
  <si>
    <t>vyčištění, propláchnutí a natření stávajícího demontovaného litinového článkového otopného tělesa 8 článků; včetně materiálu</t>
  </si>
  <si>
    <t>060UT</t>
  </si>
  <si>
    <t>vyčištění, propláchnutí a natření stávajícího demontovaného litinového článkového otopného tělesa 10 článků; včetně materiálu</t>
  </si>
  <si>
    <t>3+2</t>
  </si>
  <si>
    <t>061UT</t>
  </si>
  <si>
    <t>vyčištění, propláchnutí a natření stávajícího demontovaného litinového článkového otopného tělesa 11 článků; včetně materiálu</t>
  </si>
  <si>
    <t>12+2</t>
  </si>
  <si>
    <t>062UT</t>
  </si>
  <si>
    <t>vyčištění, propláchnutí a natření stávajícího demontovaného litinového článkového otopného tělesa 12 článků; včetně materiálu</t>
  </si>
  <si>
    <t>8+3</t>
  </si>
  <si>
    <t>063UT</t>
  </si>
  <si>
    <t>vyčištění, propláchnutí a natření stávajícího demontovaného litinového článkového otopného tělesa 14 článků; včetně materiálu</t>
  </si>
  <si>
    <t>1+1</t>
  </si>
  <si>
    <t>064UT</t>
  </si>
  <si>
    <t>vyčištění, propláchnutí a natření stávajícího demontovaného litinového článkového otopného tělesa 15 článků; včetně materiálu</t>
  </si>
  <si>
    <t>7+1</t>
  </si>
  <si>
    <t>065UT</t>
  </si>
  <si>
    <t>vyčištění, propláchnutí a natření stávajícího demontovaného litinového článkového otopného tělesa 16 článků; včetně materiálu</t>
  </si>
  <si>
    <t>2+1</t>
  </si>
  <si>
    <t>066UT</t>
  </si>
  <si>
    <t>vyčištění, propláchnutí a natření stávajícího demontovaného litinového článkového otopného tělesa 17 článků; včetně materiálu</t>
  </si>
  <si>
    <t>3+1</t>
  </si>
  <si>
    <t>067UT</t>
  </si>
  <si>
    <t>vyčištění, propláchnutí a natření stávajícího demontovaného litinového článkového otopného tělesa 20 článků; včetně materiálu</t>
  </si>
  <si>
    <t>068UT</t>
  </si>
  <si>
    <t>Montáž článkových otopných těles do 14 článků včetně, vč. nových konzol a montážního příslušenství</t>
  </si>
  <si>
    <t>D.1.2.4-103; D.1.2.4-104</t>
  </si>
  <si>
    <t>8+10</t>
  </si>
  <si>
    <t>069UT</t>
  </si>
  <si>
    <t>Montáž článkových otopných těles od 15 článků, vč. nových konzol a montážního příslušenství</t>
  </si>
  <si>
    <t>7+4</t>
  </si>
  <si>
    <t>070UT1</t>
  </si>
  <si>
    <t>zpětná montáž článkového otopného tělesa do 14 článků včetně, na stávající parapet, včetně nových konzol, stávajícího termostatického ventilu, uzavíracího šroubení, stávající termostatické hlavice, napojeno na stávající rozvod, vč. montážního příslušenství</t>
  </si>
  <si>
    <t>20+0</t>
  </si>
  <si>
    <t>071UT1</t>
  </si>
  <si>
    <t>zpětná montáž článkového otopného tělesa od 15 článků včetně, na stávající parapet, včetně nových konzol, stávajícího termostatického ventilu, uzavíracího šroubení, stávající termostatické hlavice, napojeno na stávající rozvod, vč. montážního příslušenství</t>
  </si>
  <si>
    <t>7+0</t>
  </si>
  <si>
    <t>072UT</t>
  </si>
  <si>
    <t>Tlakové zkoušky otopných těles</t>
  </si>
  <si>
    <t>42+14</t>
  </si>
  <si>
    <t>073UT</t>
  </si>
  <si>
    <t>Termostatický ventil s plynulým přesným přednastavením s automatickým omezením průtoku, přímý 1/2" vč. montáže</t>
  </si>
  <si>
    <t>15+14</t>
  </si>
  <si>
    <t>074UT</t>
  </si>
  <si>
    <t>radiátorové uzavírací a regulační šroubení s vypouštěním přímé 1/2" vč.montáže</t>
  </si>
  <si>
    <t>075UT</t>
  </si>
  <si>
    <t>termostatická hlavice s vestavěným čidlem se závitem M30x1,5 pro radiátory vč.montáže</t>
  </si>
  <si>
    <t>Pomocné ocelové konstrukce a požární prostupy</t>
  </si>
  <si>
    <t>076UT</t>
  </si>
  <si>
    <t>Montážní instalační systém pro zavěšení potrubí instalací vytápění. Kompletní dodávka montážního materiálu včetně kotvení do stropní k-ce/příček, pevných bodů, nosníkových matek. Montážní materiál z otevřených C profilů, dimenze dle jednotlivých podpěr/závěsů. Povrchová úprava montážního systému v galvanickém pozinku. Potrubí vytápění je chyceno do objímek s izolační gumou EPDM. Objímky s vlastností snížení hlučnosti potrubí. V místech souběhu více potrubí jsou potrubí sdružené na hrazdách, konzolách. Závěsy jsou navrženy včetně tlumících prvků.</t>
  </si>
  <si>
    <t>077UT</t>
  </si>
  <si>
    <t>Pevný bod kotevní pro potrubí DN32 (přívod+zpátečka),Kompletní dodávka montážního materiálu pevného bodu přívod + zpátečka včetně kotvení do stropní k-ce, systémových spojek, čepů a nosníkových matek. Montážní materiál z otevřených C profilů, dimenze dle jednotlivých podpěr/závěsů. Povrchová úprava montážního systému v galvanickém pozinku, vč. montáže</t>
  </si>
  <si>
    <t>D.1.2.4-102; D.1.2.4-105</t>
  </si>
  <si>
    <t>Poznámky uchazeče k zadání</t>
  </si>
  <si>
    <t>číslo stavby</t>
  </si>
  <si>
    <t>číslo objektu</t>
  </si>
  <si>
    <t>SO 01</t>
  </si>
  <si>
    <t>číslo rozpočtu</t>
  </si>
  <si>
    <t>množství</t>
  </si>
  <si>
    <t>cena / MJ</t>
  </si>
  <si>
    <t>1.01</t>
  </si>
  <si>
    <t>Venkovní jednotka systému V-IV, chladivo R410a, 400V
Venkovní kondenzační jednotka (AJY090LALDH)
Qch/Qt = 28,0 / 31,5 kW
chlazení/topení -15° až 46°C/-20° až 21°C
maximální délka potrubí 1000 m / maximální převýšení 50 m</t>
  </si>
  <si>
    <t>1.02</t>
  </si>
  <si>
    <t>Venkovní jednotka systému V-IV, chladivo R410a, 400V
Venkovní kondenzační jednotka (AJY072LALDH)
Qch/Qt = 22,4 / 25,0 kW
chlazení/topení -15° až 46°C/-20° až 21°C
maximální délka potrubí 1000 m / maximální převýšení 50 m</t>
  </si>
  <si>
    <t>1.01.01.01</t>
  </si>
  <si>
    <t>Nástěnná kompaktní jednotka s vestavěný EEV (ASYA004HCAH), rozměr 268x840x203 mm (V x Š x H), hmotnost 8 kg, vzduchová výměna 430 m3/h, chladivo R410a, bez čerpadla kondenzátu,
Qch= 1,1 kW, Qt = 1,3 kW</t>
  </si>
  <si>
    <t>1.01.01.02</t>
  </si>
  <si>
    <t>Nástěnná kompaktní jednotka s vestavěný EEV (ASYA007HCAH), rozměr 268x840x203 mm (V x Š x H), hmotnost 9 kg, vzduchová výměna 550 m3/h, chladivo R410a, bez čerpadla kondenzátu,
Qch= 2,2 kW, Qt = 2,8 kW</t>
  </si>
  <si>
    <t>1.01.01.03</t>
  </si>
  <si>
    <t>Nástěnná kompaktní jednotka s vestavěný EEV (ASYA009HCAH), rozměr 268x840x203 mm (V x Š x H), hmotnost 9 kg, vzduchová výměna 590 m3/h, chladivo R410a, bez čerpadla kondenzátu,
Qch= 2,8 kW, Qt = 3,2 kW</t>
  </si>
  <si>
    <t>1.01.01.04</t>
  </si>
  <si>
    <t>Nástěnná kompaktní jednotka s vestavěný EEV (ASYA012HCAH), rozměr 268x840x203 mm (V x Š x H), hmotnost 9 kg, vzduchová výměna 660 m3/h, chladivo R410a, bez čerpadla kondenzátu,
Qch= 3,4 kW, Qt = 4,0 kW</t>
  </si>
  <si>
    <t>1.01.01.05</t>
  </si>
  <si>
    <t>kazetová  jednotka rastrová 60x60 (AUXB004HLAH) rozměr 245x570x570 mm (V x Š x H), hmotnost 15 kg, vzduchová výměna 530 m3/h, chladivo R410a, vč. čerpadla kondenzátu,
Qch= 1,1 kW, Qt = 1,3 kW</t>
  </si>
  <si>
    <t>1.01.01.06</t>
  </si>
  <si>
    <t>kazetová  jednotka rastrová 60x60 (AUXB012HLAH) rozměr 245x570x570 mm (V x Š x H), hmotnost 16 kg, vzduchová výměna 600 m3/h, chladivo R410a, vč. čerpadla kondenzátu,
Qch= 3,6 kW, Qt = 4,1 kW</t>
  </si>
  <si>
    <t>1.01.01.07</t>
  </si>
  <si>
    <t>kazetová  jednotka rastrová 60x60 (AUXB018HLAH) rozměr 245x570x570 mm (V x Š x H), hmotnost 17 kg, vzduchová výměna 820 m3/h, chladivo R410a, vč. čerpadla kondenzátu,
Qch= 5,6 kW, Qt = 6,3 kW</t>
  </si>
  <si>
    <t>1.01.50.01</t>
  </si>
  <si>
    <t>Dekorační panel (UTG-UFYH-W)</t>
  </si>
  <si>
    <t>1.01.50.02</t>
  </si>
  <si>
    <t>kabelový ovladač (UTY-RHRY), jednoduchý ovladač bez změny režimu</t>
  </si>
  <si>
    <t>1.01.50.03</t>
  </si>
  <si>
    <t>Rozdelovač chladiva pro vnitrní jednotky (UPT-AX054A)</t>
  </si>
  <si>
    <t>1.01.50.04</t>
  </si>
  <si>
    <t>Rozdelovač chladiva pro vnitrní jednotky (UPT-AX090A)</t>
  </si>
  <si>
    <t>1.01.50.05</t>
  </si>
  <si>
    <t>Rozdelovač chladiva pro vnitrní jednotky (UPT-AX180A)</t>
  </si>
  <si>
    <t>1.01.50.06</t>
  </si>
  <si>
    <t>Rozdelovač chladiva pro vnitrní jednotky (UPT-AX567A)</t>
  </si>
  <si>
    <t>1.01.50.07</t>
  </si>
  <si>
    <t>Rozdelovač chladiva pro venkovní jednotky (UPT-CX567A)</t>
  </si>
  <si>
    <t>1.01.50.08</t>
  </si>
  <si>
    <t>Centrální BACnet převodník (UTY-VBGX)</t>
  </si>
  <si>
    <t>1.01.50.10</t>
  </si>
  <si>
    <t>Cu potrubí izolované, vč. komunikačního kabelu</t>
  </si>
  <si>
    <t>bm</t>
  </si>
  <si>
    <t>1.01.50.11</t>
  </si>
  <si>
    <t>Doplnění chladiva R410a</t>
  </si>
  <si>
    <t>sada</t>
  </si>
  <si>
    <t>Popisovací štítky zařízení (provedení odolné UV záření a povětrnostním vlivům)</t>
  </si>
  <si>
    <t>Kontrola kabelových připojení zařízení vč. komunikačních kabelů</t>
  </si>
  <si>
    <t xml:space="preserve">Zkouška těsnosti potrubí, vstupní revize, vč. založení evidenční knihy chladícího zařízení </t>
  </si>
  <si>
    <t>Certifikované měření hluku</t>
  </si>
  <si>
    <t>Stavební přípomoce - zhotovení otvorů do DN 250</t>
  </si>
  <si>
    <t>Zkušební provoz zařízení</t>
  </si>
  <si>
    <t>Pol.</t>
  </si>
  <si>
    <t>Popis položky</t>
  </si>
  <si>
    <t>m.j.</t>
  </si>
  <si>
    <t>Jedn. cena
Kč/m.j.</t>
  </si>
  <si>
    <t>Celková cena
Kč</t>
  </si>
  <si>
    <t>Řídící systém RM1 – kompatibilní s dispečinkem objektu</t>
  </si>
  <si>
    <t>Regulátor PXC7.E400M DO 250 db</t>
  </si>
  <si>
    <t>Řídící systém celkem :</t>
  </si>
  <si>
    <t>Snímače, ventily, pohony  UT</t>
  </si>
  <si>
    <t>Odporový snímač teploty příložný</t>
  </si>
  <si>
    <t>Snímače, ventily, pohony celkem:</t>
  </si>
  <si>
    <t>Rozvaděče</t>
  </si>
  <si>
    <t>Stávající rozvaděč RM1, dozbrojení pro jeden směšovaný okruh</t>
  </si>
  <si>
    <t>Nová rozvodnice RM1a pro VRV GW a regulátor</t>
  </si>
  <si>
    <t>Rozvaděč celkem :</t>
  </si>
  <si>
    <t>Montážní materiál</t>
  </si>
  <si>
    <t>Trubka ohebná pr. 20</t>
  </si>
  <si>
    <t>Trubka pevná pr. 20 vč příslušenství</t>
  </si>
  <si>
    <t>Drobný montážní materiál (kabelové příchytky, stahovací pásky, krabice IP44, spoj. mat....)</t>
  </si>
  <si>
    <t>Kabel sdělovací JYSTY 2x2x0,8</t>
  </si>
  <si>
    <t>Kabel silový CYKY 3x1,5</t>
  </si>
  <si>
    <t>Kabel sdělovací UTP CAT6</t>
  </si>
  <si>
    <t>Spojovací krabice IP55</t>
  </si>
  <si>
    <t>Montážní materiál celkem:</t>
  </si>
  <si>
    <t>Elektromontážní práce</t>
  </si>
  <si>
    <t xml:space="preserve">Montáže kabelů sdělovacích </t>
  </si>
  <si>
    <t xml:space="preserve">Montáže kabelů silových </t>
  </si>
  <si>
    <t>Montáž rozvodnice</t>
  </si>
  <si>
    <t>Montáž trubka pevná pr 20 včetně příslušenství</t>
  </si>
  <si>
    <t>Montáž trubka ohebná do pr 20 včetně příslušenství</t>
  </si>
  <si>
    <t>Montáž periferie MAR včetně MAR UT</t>
  </si>
  <si>
    <t>Zapojení čerpadla 1f, ventilátoru</t>
  </si>
  <si>
    <t>Podružné montážní úkoly</t>
  </si>
  <si>
    <t>Prostupy stavebními konstrukcemi, pomocné práce</t>
  </si>
  <si>
    <t>Elektromontážní práce celkem:</t>
  </si>
  <si>
    <t>ZRN celkem</t>
  </si>
  <si>
    <t>Zaregulování, koordinace s ÚT, VZT, CHL</t>
  </si>
  <si>
    <t>Revize elektro</t>
  </si>
  <si>
    <t xml:space="preserve">Uživatelský software pro DDC </t>
  </si>
  <si>
    <t>d.bod</t>
  </si>
  <si>
    <t>Uživatelský software pro DDC vizualizace</t>
  </si>
  <si>
    <t>Oživení a zaregulování</t>
  </si>
  <si>
    <t>Dokumentace skutečného stavu</t>
  </si>
  <si>
    <t>Výrobní dokumentace doplnění RM1 a RM1a</t>
  </si>
  <si>
    <t>Zabezpečení pracoviště</t>
  </si>
  <si>
    <t>kpl</t>
  </si>
  <si>
    <t>Doprava</t>
  </si>
  <si>
    <t>Přesuny v místě stavby</t>
  </si>
  <si>
    <t>VRN celkem:</t>
  </si>
  <si>
    <t>MaR CELKEM :</t>
  </si>
  <si>
    <t>Systém:</t>
  </si>
  <si>
    <t>KT - Kabelové trasy</t>
  </si>
  <si>
    <t>Elektroinstalační materiál</t>
  </si>
  <si>
    <t>Kabelové soubory</t>
  </si>
  <si>
    <t>Jiné práce</t>
  </si>
  <si>
    <t>Průraz zdivem. tl. 30cm, do průměru 6cm, vč. začištění</t>
  </si>
  <si>
    <t>Průraz zdivem. tl. 45cm, do průměru 6cm, vč. začištění</t>
  </si>
  <si>
    <t>Průraz ve zdivu cihel. tl. 60cm, do průměru 6cm, vč. začištění</t>
  </si>
  <si>
    <t>Příprava kapsy pro krabici do 100x100x50 mm</t>
  </si>
  <si>
    <t>Vysekání drážky v cihl. zdi do hl. 30 mm, š. do 30 mm</t>
  </si>
  <si>
    <t>Vysekání drážky v cihl. zdi do hl. 30 mm, š. do 70 mm</t>
  </si>
  <si>
    <t>Vysekání drážky v cihl. zdi do hl. 30 mm, š. do 100 mm</t>
  </si>
  <si>
    <t>Vysekání drážky v cihl. zdi do hl. 50 mm, š. do 150 mm</t>
  </si>
  <si>
    <t>Vyplnění a omítnutí drážky hl. 30 mm, š. do 30 mm</t>
  </si>
  <si>
    <t>Vyplnění  a omítnutí drážky hl. 30 mm, š. do 70 mm</t>
  </si>
  <si>
    <t>Vyplnění  a omítnutí drážky hl. 30 mm, š. do 100 mm</t>
  </si>
  <si>
    <t>Vyplnění a omítnutí  drážky hl. 50 mm, š. do 150 mm</t>
  </si>
  <si>
    <t>Vys. výklenků v cih. pro rozvaděč do 0,25 m2, hl 150mm</t>
  </si>
  <si>
    <t>Vnitrostaveništní doprava suti a vybouraných hmot pro budovy v do 18 m ručně</t>
  </si>
  <si>
    <t>Odvoz suti na skládku a vybouraných hmot nebo meziskládku do 1 km se složením</t>
  </si>
  <si>
    <t>Poplatek za uložení stavebního směsného odpadu na skládce (skládkovné)</t>
  </si>
  <si>
    <t>Protažení kabeláží stávajícícmi trasami ve stoupacích šachtách a podhledech, včetně ukotvení</t>
  </si>
  <si>
    <t>Demontáž stávajících elektroinstalací</t>
  </si>
  <si>
    <t>Koordinace a spolupráce s jinými profesemi</t>
  </si>
  <si>
    <t>HZS</t>
  </si>
  <si>
    <t>SP - Silnoproudé instalace</t>
  </si>
  <si>
    <t>Rozvaděče a příslušenství</t>
  </si>
  <si>
    <t>Instalační materiál</t>
  </si>
  <si>
    <t>Úprava stávajících silnoproudých instalací (rekognoskace již provedených prací, úpravy, doplnění)</t>
  </si>
  <si>
    <t xml:space="preserve">Provedení vých. elektrorevize, vyprac. reviz. zprávy </t>
  </si>
  <si>
    <t>SV - Svítidla</t>
  </si>
  <si>
    <t>Svítidla včetně zdrojů</t>
  </si>
  <si>
    <t>Demontáže a likvidace stávajících svítidel</t>
  </si>
  <si>
    <t>NO - Nouzové osvětlení</t>
  </si>
  <si>
    <t>Technika CBS + příslušenství</t>
  </si>
  <si>
    <t>Integrace do stávajícícho systému CBS. programování a nastavení CBS</t>
  </si>
  <si>
    <t>KNX - Systém KNX</t>
  </si>
  <si>
    <t>Systémové prvky KNX</t>
  </si>
  <si>
    <t>Integrace do stávajícícho systému KNX, programování systému, vizualizace, uvedení do provozu, zaškolení obsluhy</t>
  </si>
  <si>
    <t>SOUPIS PRACÍ S VÝKAZEM VÝMĚR</t>
  </si>
  <si>
    <t>J.cena [CZK] bez DPH</t>
  </si>
  <si>
    <t>Cena celkem [CZK] bez DPH</t>
  </si>
  <si>
    <t>Díl</t>
  </si>
  <si>
    <t>M25.01</t>
  </si>
  <si>
    <t xml:space="preserve">SK - Strukturovaná kabeláž   </t>
  </si>
  <si>
    <t>Montáž - 19' rozvaděč stojanový jednodílný 47U/800x800mm,  dveře síto 80%-6mm</t>
  </si>
  <si>
    <t>Dodávka - 19' rozvaděč stojanový jednodílný 47U/800x800mm,  dveře síto 80%-6mm</t>
  </si>
  <si>
    <t>V V</t>
  </si>
  <si>
    <t>Výměry dle výkresu: 10</t>
  </si>
  <si>
    <t>Montáž - 19' ventilační jednotka spodní(horní) 230V 4 ventil. , termostat</t>
  </si>
  <si>
    <t>Dodávka - 19' ventilační jednotka spodní(horní) 230V 4 ventil. , termostat</t>
  </si>
  <si>
    <t>Montáž - 19' patch panel osázený 24 port RJ 45, Cat.6, 1U</t>
  </si>
  <si>
    <t>Dodávka - 19' patch panel osázený 24 port RJ 45, Cat.6, 1U</t>
  </si>
  <si>
    <t>0+16</t>
  </si>
  <si>
    <t>Montáž - 19' propojovací panel telefonní, 50 port</t>
  </si>
  <si>
    <t>Dodávka - 19' propojovací panel telefonní, 50 port</t>
  </si>
  <si>
    <t>Montáž - 19' vyvazovací panel jednostranná lišta, 1U</t>
  </si>
  <si>
    <t>Dodávka - 19' vyvazovací panel jednostranná lišta, 1U</t>
  </si>
  <si>
    <t>0+12</t>
  </si>
  <si>
    <t>Montáž - 19' vyvazovací panel jednostranná lišta, 2U</t>
  </si>
  <si>
    <t>Dodávka - 19' vyvazovací panel jednostranná lišta, 2U</t>
  </si>
  <si>
    <t>0+2</t>
  </si>
  <si>
    <t>Montáž - 19" zemnící lišta</t>
  </si>
  <si>
    <t>Dodávka - 19" zemnící lišta</t>
  </si>
  <si>
    <t xml:space="preserve">Montáž - 19" napájecí panel, 2m, 8 pozic, přepěťová ochrana </t>
  </si>
  <si>
    <t xml:space="preserve">Dodávka - 19" napájecí panel, 2m, 8 pozic, přepěťová ochrana </t>
  </si>
  <si>
    <t>Montáž - Montážní sada (4x šroub, matka…)</t>
  </si>
  <si>
    <t>Dodávka -  Montážní sada (4x šroub, matka…)</t>
  </si>
  <si>
    <t>Montáž - Propojovací kabel UTP, Cat.6, 1m</t>
  </si>
  <si>
    <t>Dodávka - Propojovací kabel UTP, Cat.6, 1m</t>
  </si>
  <si>
    <t>0+96</t>
  </si>
  <si>
    <t>Dodávka - Propojovací kabel UTP, Cat.6, 2m</t>
  </si>
  <si>
    <t>0+145</t>
  </si>
  <si>
    <t>Montáž - Zálohovaný zdroj UPS 3000VA / 2,7 kW LCD RM 2U , hl. 68 cm SmartConnect</t>
  </si>
  <si>
    <t>Dodávka - Zálohovaný zdroj UPS 3000VA / 2,7 kW LCD RM 2U , hl. 68 cm SmartConnect</t>
  </si>
  <si>
    <t>Montáž -  Sestava IP dveřního komunikátoru, licence k TÚ</t>
  </si>
  <si>
    <t>Dodávka - Sestava IP dveřního komunikátoru, licence k TÚ</t>
  </si>
  <si>
    <t>Sestava IP dveřního komunikátoru - 1x základní jednotka s kamerou a 1 tlačítkem, 1x dotykový displej, 1x modul indukční smyčky, integrovaná čtečka Bluetooth &amp; RFID reader 125kHz, zabezpečená 13.56MHz, NFC, 2x krabice pod omítku pro 2, 2x rámeček pro 2 černý, modul Wiegand, propojovací kabel 1m</t>
  </si>
  <si>
    <t>Výměry dle výkresu: 06; 07</t>
  </si>
  <si>
    <t>Sestava IP dveřního komunikátoru - 1x základní jednotka s kamerou a 1 tlačítkem, 1x dotykový displej, 1x modul indukční smyčky, 1x integrovaná čtečka Bluetooth &amp; RFID reader 125kHz, zabezpečená 13.56MHz, NFC, 1x modul 5 tlačítek, infopanel, 4x záslepka 1tl., 1x krabice pod omítku pro 2 a 3 moduly, 1x rámeček pro 2 a 3 moduly černý, modul Wiegand, propojovací kabel 1m</t>
  </si>
  <si>
    <t>Montáž - Zásuvka komunikační 2xRJ, Cat.6, UTP - kompletní, pod omítku</t>
  </si>
  <si>
    <t>Dodávka - Zásuvka komunikační  2xRJ, Cat.6, UTP - kompletní, pod omítku</t>
  </si>
  <si>
    <t>80+20</t>
  </si>
  <si>
    <t>Montáž - Zásuvka komunikační 2xRJ, Cat.6, UTP - kompletní, na omítku</t>
  </si>
  <si>
    <t>Dodávka - Zásuvka komunikační  2xRJ, Cat.6, UTP - kompletní, na omítku</t>
  </si>
  <si>
    <t>1+2</t>
  </si>
  <si>
    <t>Montáž - Zásuvka komunikační  2xRJ, Cat.6, UTP - kompletní, podlahová krabice</t>
  </si>
  <si>
    <t>Dodávka - Zásuvka komunikační  2xRJ, Cat.6, UTP - kompletní, podlahová krabice</t>
  </si>
  <si>
    <t>Montáž - Zásuvka komunikační 1xRJ, Cat.6, UTP - kompletní, pod omítku</t>
  </si>
  <si>
    <t>Dodávka - Zásuvka komunikační  1xRJ, Cat.6, UTP - kompletní, pod omítku</t>
  </si>
  <si>
    <t>14+0</t>
  </si>
  <si>
    <t>Montáž - Konektor RJ45 Cat.6, UTP, nestíněný na drát</t>
  </si>
  <si>
    <t>Dodávka - Konektor RJ45 Cat.6, UTP, nestíněný na drát</t>
  </si>
  <si>
    <t>4+3</t>
  </si>
  <si>
    <t>Montáž - Zásuvka komunikační HDMI, předkonektorovaná, pod omítku, vč. krabice</t>
  </si>
  <si>
    <t>Dodávka - Zásuvka komunikační HDMI, předkonektorovaná, pod omítku, vč. krabice</t>
  </si>
  <si>
    <t>28+0</t>
  </si>
  <si>
    <t>Montáž - Kabel datový UTP, Cat. 6, B2ca s1d1a1</t>
  </si>
  <si>
    <t>Dodávka - Kabel datový UTP, Cat. 6, B2ca s1d1a1</t>
  </si>
  <si>
    <t>13388+2894</t>
  </si>
  <si>
    <t>Montáž - Kabel sdělovací  stíněný 50x2x0,5mm2, B2ca,s1,d1,a1</t>
  </si>
  <si>
    <t>Dodávka - Kabel sdělovací  stíněný 50x2x0,5mm2, B2ca,s1,d1,a1</t>
  </si>
  <si>
    <t>Montáž - Kabel HDMI - 15metrů</t>
  </si>
  <si>
    <t>Dodávka - Kabel HDMI - 15metrů</t>
  </si>
  <si>
    <t>Montáž - Kabelový žlab plný plechový 200/100, vč. nosníků, uchycení strop - kompletní</t>
  </si>
  <si>
    <t>Dodávka - Kabelový žlab plný plechový 200/100, vč. nosníků, uchycení strop - kompletní</t>
  </si>
  <si>
    <t>27+0</t>
  </si>
  <si>
    <t>Montáž - Kabelový žlab plný plechový 300/100, vč. nosníků, uchycení strop - kompletní</t>
  </si>
  <si>
    <t>Dodávka - Kabelový žlab plný plechový  300/100, vč. nosníků, uchycení strop - kompletní</t>
  </si>
  <si>
    <t>0+9</t>
  </si>
  <si>
    <t>Montáž - Skupinový držák kabelů</t>
  </si>
  <si>
    <t>Dodávka - Skupinový držák kabelů</t>
  </si>
  <si>
    <t>448+114</t>
  </si>
  <si>
    <t>Montáž - Kabelová příchytka včetně kovového hřebu do betonu a stahovacího pásku</t>
  </si>
  <si>
    <t>Dodávka - Kabelová příchytka včetně kovového hřebu do betonu a stahovacího pásku</t>
  </si>
  <si>
    <t>36+10</t>
  </si>
  <si>
    <t>Montáž -  Krabice přístrojová hluboká, pod omítku, vč. vysekání a zapravení</t>
  </si>
  <si>
    <t>Dodávka - Krabice přístrojová hluboká, pod omítku, vč. vysekání a zapravení</t>
  </si>
  <si>
    <t>101+20</t>
  </si>
  <si>
    <t>Montáž - Trubka ohebná, ø 25mm, pod omítku</t>
  </si>
  <si>
    <t>Dodávka - Trubka ohebná, ø 25mm, pod omítku</t>
  </si>
  <si>
    <t>368+46</t>
  </si>
  <si>
    <t>Montáž - Trubka ohebná, ø 40mm, pod omítku</t>
  </si>
  <si>
    <t>Dodávka - Trubka ohebná, ø 40mm, pod omítku</t>
  </si>
  <si>
    <t>56+0</t>
  </si>
  <si>
    <t>Montáž - Trubka ohebná, ø 40mm, podlaha</t>
  </si>
  <si>
    <t>Dodávka - Trubka ohebná, ø 40mm, podlaha</t>
  </si>
  <si>
    <t>42+0</t>
  </si>
  <si>
    <t>Vysekání drážky, hloubka do 50mm, šířka do 35mm</t>
  </si>
  <si>
    <t>288+36</t>
  </si>
  <si>
    <t>Zapravení vysekané drážky, hloubka do 50mm, šířka do 35mm</t>
  </si>
  <si>
    <t>Průraz stěnou do 20cm, vč. zapravení</t>
  </si>
  <si>
    <t>5+5</t>
  </si>
  <si>
    <t>Průraz stěnou do 40cm, vč. zapravení</t>
  </si>
  <si>
    <t>Průraz stěnou do 80cm, vč. zapravení</t>
  </si>
  <si>
    <t>21+2</t>
  </si>
  <si>
    <t>Montáž - Protipožární ucpávka, EI 60 včetně označení - štítek</t>
  </si>
  <si>
    <t>Dodávka - Protipožární ucpávka, EI 60 včetně označení - štítek</t>
  </si>
  <si>
    <t>Dodávka - Pomocný elektroinstalační materiál (kotvy, hmoždinky, wago svorky, stahovací pásky, atd.)</t>
  </si>
  <si>
    <t>Měření metalického kabelu, vč. vypracování měřícího protokolu</t>
  </si>
  <si>
    <t>Měření, výchozí revize, spolupráce s revizním technikem</t>
  </si>
  <si>
    <t>Ekologická likvidace vzniklého odpadu</t>
  </si>
  <si>
    <t>M25.02</t>
  </si>
  <si>
    <t>EPS - Elektrická požární signalizace</t>
  </si>
  <si>
    <t>Montáž - Multisenzorový hlásič pro detekci kouře a tepla s integr. zkratovým izolátorem, bílý</t>
  </si>
  <si>
    <t>Dodávka - Multisenzorový hlásič pro detekci kouře a tepla s integr. zkratovým izolátorem, bílý</t>
  </si>
  <si>
    <t>Výměry dle výkresu: 02; 03</t>
  </si>
  <si>
    <t>29+8</t>
  </si>
  <si>
    <t>Montáž - Sokl pro multisenzorový hlásič, bílý</t>
  </si>
  <si>
    <t>Dodávka - Sokl pro multisenzorový hlásič, bílý</t>
  </si>
  <si>
    <t>Montáž - Multisenzorový hlásič pro detekci kouře a tepla s integr. zkratovým izolátorem, černý</t>
  </si>
  <si>
    <t>Dodávka - Multisenzorový hlásič pro detekci kouře a tepla s integr. zkratovým izolátorem, černý</t>
  </si>
  <si>
    <t>2+2</t>
  </si>
  <si>
    <t>Montáž - Sokl pro multisenzorový hlásič, černý</t>
  </si>
  <si>
    <t>Dodávka - Sokl pro multisenzorový hlásič, černý</t>
  </si>
  <si>
    <t>Montáž - Tlačítkový hlásič typu A, červený, IP24 (vnitřní), integrovaný zkratový izolátor,zápustná montáž, vč. KU68</t>
  </si>
  <si>
    <t>Dodávka - Tlačítkový hlásič typu A, červený, IP24 (vnitřní), integrovaný zkratový izolátor, zápustná montáž, vč. KU68</t>
  </si>
  <si>
    <t>Montáž - Kabel sdělovací 1x2x0,8, B2ca s1d1a1</t>
  </si>
  <si>
    <t>Dodávka - Kabel sdělovací 1x2x0,8, B2ca s1d1a1</t>
  </si>
  <si>
    <t>494+198</t>
  </si>
  <si>
    <t>868+284</t>
  </si>
  <si>
    <t>8+8</t>
  </si>
  <si>
    <t>Montáž - Trubka ohebná, ø 25mm, podlaha</t>
  </si>
  <si>
    <t>Dodávka - Trubka ohebná, ø 25mm, podlaha</t>
  </si>
  <si>
    <t>8+0</t>
  </si>
  <si>
    <t>6+6</t>
  </si>
  <si>
    <t>22+5</t>
  </si>
  <si>
    <t>5+2</t>
  </si>
  <si>
    <t>9+2</t>
  </si>
  <si>
    <t>Dodávka - Pomocný elektroinstalační materiál (kotvy, hmoždinky, svorky, stahovací pásky, spojky atd.)</t>
  </si>
  <si>
    <t>Programování systému EPS</t>
  </si>
  <si>
    <t>Funkční zkoušky systému</t>
  </si>
  <si>
    <t>Koordinační práce s ostatními profesemi</t>
  </si>
  <si>
    <t xml:space="preserve"> Dokumentace skutečného provedení stavby</t>
  </si>
  <si>
    <t>M25.03</t>
  </si>
  <si>
    <t>NZS - Nouzový zvukový systém</t>
  </si>
  <si>
    <t>Montáž - Reproduktor stropní 6W/100V, kovový, EVAC, EN 54-24</t>
  </si>
  <si>
    <t>Dodávka - Reproduktor stropní 6W/100V, kovový, EVAC, EN 54-24</t>
  </si>
  <si>
    <t>Výměry dle výkresu: 04, 05</t>
  </si>
  <si>
    <t>29+7</t>
  </si>
  <si>
    <t>Montáž - Reproduktor nástěnný kulatý, 6W/100V, kovový, bílý, EN 54-24</t>
  </si>
  <si>
    <t>Dodávka - Reproduktor nástěnný kulatý, 6W/100V, kovový, bílý, EN 54-24</t>
  </si>
  <si>
    <t>Montáž - Reproduktor závěsný kulový, 16/8/4 W/100V, černý, EN 54-24</t>
  </si>
  <si>
    <t>Dodávka - Reproduktor závěsný kulový, 16/8/4 W/100V, černý, EN 54-24</t>
  </si>
  <si>
    <t>2+3</t>
  </si>
  <si>
    <t>Montáž - Kabel silový 2x2,5mm2, B2ca s1d1a1, P60</t>
  </si>
  <si>
    <t>Dodávka - Kabel silový 2x2,5mm2, B2ca s1d1a1, P60</t>
  </si>
  <si>
    <t>824+275</t>
  </si>
  <si>
    <t>Montáž - Krabice propojovací s požární odolností</t>
  </si>
  <si>
    <t>Dodávka - Krabice propojovací s požární odolností</t>
  </si>
  <si>
    <t>Montáž - Příchytka kovová pro jeden kabel, včetně nastřelovacího kovového hrotu, požárně odolný</t>
  </si>
  <si>
    <t>Dodávka - Příchytka kovová pro jeden kabel, včetně nastřelovacího kovového hrotu, požárně odolný</t>
  </si>
  <si>
    <t>2112+690</t>
  </si>
  <si>
    <t>Montáž - Příchytka kovová pro dva kabely, včetně nastřelovacího kovového hrotu, požárně odolný</t>
  </si>
  <si>
    <t>Dodávka - Příchytka kovová pro dva kabely, včetně nastřelovacího kovového hrotu, požárně odolný</t>
  </si>
  <si>
    <t>42+17</t>
  </si>
  <si>
    <t>19+4</t>
  </si>
  <si>
    <t>6+3</t>
  </si>
  <si>
    <t>5+4</t>
  </si>
  <si>
    <t>Programování systému NZS</t>
  </si>
  <si>
    <t>Funkční zkouška systému</t>
  </si>
  <si>
    <t>Odborné měření srozumitelnosti vč. měřicího protokolu ( povinná náležitost dle ČSN EN 60849)</t>
  </si>
  <si>
    <t>M25.04</t>
  </si>
  <si>
    <t>EKV - Elektronická kontrola vstupu</t>
  </si>
  <si>
    <t>Montáž - Rf miniterminál bez krytí a antény</t>
  </si>
  <si>
    <t>Dodávka - Rf miniterminál bez krytí a antény</t>
  </si>
  <si>
    <t>Montáž - Rozvodná skříňka vč.svorkovnice</t>
  </si>
  <si>
    <t>Dodávka - Rozvodná skříňka vč.svorkovnice</t>
  </si>
  <si>
    <t>Montáž - RFID reader kombinovaný, programovatelný</t>
  </si>
  <si>
    <t>Dodávka - RFID reader kombinovaný, programovatelný</t>
  </si>
  <si>
    <t>Montáž - Rámeček pro čtečku standard ABS</t>
  </si>
  <si>
    <t>Dodávka - Rámeček pro čtečku standard ABS</t>
  </si>
  <si>
    <t>Montáž - Redukce na čtečku</t>
  </si>
  <si>
    <t>Dodávka - Redukce na čtečku</t>
  </si>
  <si>
    <t>Montáž - Elektromechanický úzký samozamykací panikový zámek</t>
  </si>
  <si>
    <t>Dodávka - Elektromechanický úzký samozamykací panikový zámek</t>
  </si>
  <si>
    <t>Montáž - Bezpečnostní kování klika x klika</t>
  </si>
  <si>
    <t>Dodávka - Bezpečnostní kování klika x klika</t>
  </si>
  <si>
    <t>Montáž - Universální protiplech</t>
  </si>
  <si>
    <t>Dodávka - Universální protiplech</t>
  </si>
  <si>
    <t>Montáž - Kabelová průchodka</t>
  </si>
  <si>
    <t>Dodávka - Kabelová průchodka</t>
  </si>
  <si>
    <t>Montáž - 6m propojovací kabel s konektorem pro el.zámky</t>
  </si>
  <si>
    <t>Dodávka - 6m propojovací kabel s konektorem pro el.zámky</t>
  </si>
  <si>
    <t>Montáž - Dělený čtyřhran 9 mm</t>
  </si>
  <si>
    <t>Dodávka - Dělený čtyřhran 9 mm</t>
  </si>
  <si>
    <t>Montáž - Kabel datový Cat. 5e, FTP, B2ca-s1,d1,a1</t>
  </si>
  <si>
    <t>Dodávka - Kabel datový Cat. 5e, FTP, B2ca-s1,d1,a1</t>
  </si>
  <si>
    <t>110+86</t>
  </si>
  <si>
    <t>Montáž - Kabel silový 2x1,5mm2, B2ca s1d1a1</t>
  </si>
  <si>
    <t>Dodávka - Kabel silový 2x1,5mm2, B2ca s1d1a1</t>
  </si>
  <si>
    <t>18+20</t>
  </si>
  <si>
    <t>16+16</t>
  </si>
  <si>
    <t>Vysekání drážky hloubka do 50mm, šířka do 35mm</t>
  </si>
  <si>
    <t>10+10</t>
  </si>
  <si>
    <t>3+3</t>
  </si>
  <si>
    <t>Oživení a zavedení do centrálního systému EKV</t>
  </si>
  <si>
    <t>Funkční zkouška systému EKV</t>
  </si>
  <si>
    <t>REKAPITULACE OBJEKTŮ STAVBY A SOUPISU PRACÍ</t>
  </si>
  <si>
    <t>OBJEKT: Elektronické komunikace</t>
  </si>
  <si>
    <t>MÍSTO:  Olomouc</t>
  </si>
  <si>
    <t>Zadavatel: Universita Palackého v Olomouci, Křižkovského 511/8, 779 00 Olomouc</t>
  </si>
  <si>
    <t>Název technologie</t>
  </si>
  <si>
    <t>SK</t>
  </si>
  <si>
    <t>Strukturovaná kabeláž</t>
  </si>
  <si>
    <t>EPS</t>
  </si>
  <si>
    <t>Elektrická požární signalizace</t>
  </si>
  <si>
    <t>NZS</t>
  </si>
  <si>
    <t>Nouzový zvukový systém</t>
  </si>
  <si>
    <t>EKV</t>
  </si>
  <si>
    <t>Elektronická kontrola vstupu</t>
  </si>
  <si>
    <t>Celkové investiční náklady bez DPH</t>
  </si>
  <si>
    <t>Základní DPH (21%)</t>
  </si>
  <si>
    <t>Celkové investiční náklady s DPH</t>
  </si>
  <si>
    <t>Datum: 14. listopadu 2025</t>
  </si>
  <si>
    <t>1.</t>
  </si>
  <si>
    <t>2.</t>
  </si>
  <si>
    <t>3.</t>
  </si>
  <si>
    <t>4.</t>
  </si>
  <si>
    <t>5.</t>
  </si>
  <si>
    <t>KNX - Systém KNX (řízení budov)</t>
  </si>
  <si>
    <t>"PdF/UPOL – Rekonstrukce prostor děkanátu v objektu Žižkovo nám. 5“</t>
  </si>
  <si>
    <t>Část:</t>
  </si>
  <si>
    <t>02 - Ekonomické oddělení</t>
  </si>
  <si>
    <t>Část 01 - Rekonstrukce vybraných prostor děkanátu - Stavební část</t>
  </si>
  <si>
    <t>Část 01 - D.1.2.2 zdravotně technické instalace</t>
  </si>
  <si>
    <t>Část 01 - D.1.2.4 TPS - Vytápění a chlazení</t>
  </si>
  <si>
    <t>Část 01 - D.1.2.4 - Chlazení</t>
  </si>
  <si>
    <t>Část 01 - D.1.2.5 Rekapitulace - silnoproudá elektrotechnika</t>
  </si>
  <si>
    <t>Část 01 - ASŘ</t>
  </si>
  <si>
    <t>Část 01 - ZTI</t>
  </si>
  <si>
    <t>Část 01 - TU</t>
  </si>
  <si>
    <t>Část 01 - CHL</t>
  </si>
  <si>
    <t>Část 01 - MaR</t>
  </si>
  <si>
    <t>Část 01 - SLN</t>
  </si>
  <si>
    <t>Část 01 - SLP</t>
  </si>
  <si>
    <t>01 - Děkanát</t>
  </si>
  <si>
    <t>ZAMOK</t>
  </si>
  <si>
    <t>{b52a48f0-decb-460c-bb74-4035965286e5}</t>
  </si>
  <si>
    <t>Návod na vyplnění</t>
  </si>
  <si>
    <t>25-SO051</t>
  </si>
  <si>
    <t>Měnit lze pouze buňky se žlutým podbarvením!
1) v Rekapitulaci stavby vyplňte údaje o Účastníkovi (přenesou se do ostatních sestav i v jiných listech)
2) na vybraných listech vyplňte v sestavě Soupis prací ceny u položek</t>
  </si>
  <si>
    <t>Žižkovo nám. 951/5</t>
  </si>
  <si>
    <t>Účastník:</t>
  </si>
  <si>
    <t>Vyplň údaj</t>
  </si>
  <si>
    <t>atelier-r, s.r.o., Olomouc</t>
  </si>
  <si>
    <t>z toho Ostat.
náklady [CZK]</t>
  </si>
  <si>
    <t>DPH základní přenesená
[CZK]</t>
  </si>
  <si>
    <t>DPH snížená přenesená
[CZK]</t>
  </si>
  <si>
    <t>Základna
DPH základní</t>
  </si>
  <si>
    <t>Základna
DPH snížená</t>
  </si>
  <si>
    <t>Základna
DPH zákl. přenesená</t>
  </si>
  <si>
    <t>Základna
DPH sníž. přenesená</t>
  </si>
  <si>
    <t>Základna
DPH nulová</t>
  </si>
  <si>
    <t>Část_02_ASŘ</t>
  </si>
  <si>
    <r>
      <t xml:space="preserve">Ekonomický úsek </t>
    </r>
    <r>
      <rPr>
        <sz val="9"/>
        <color rgb="FF003366"/>
        <rFont val="Arial CE"/>
        <charset val="238"/>
      </rPr>
      <t>(m.č.2.21a/b, 2.22a/b, 2.23-2.2 ve 2.NP - arch. stavební a konstrukční řešení)</t>
    </r>
  </si>
  <si>
    <t>{17091553-7907-450b-b6ae-f171b8f3fa02}</t>
  </si>
  <si>
    <t>Část_02_SLN</t>
  </si>
  <si>
    <r>
      <t xml:space="preserve">Ekonomický úsek </t>
    </r>
    <r>
      <rPr>
        <sz val="9"/>
        <color rgb="FF003366"/>
        <rFont val="Arial CE"/>
        <charset val="238"/>
      </rPr>
      <t>(m.č.2.21a/b, 2.22a/b, 2.23-2.2 ve 2.NP - silnoproudá elektrotechnika)</t>
    </r>
  </si>
  <si>
    <t>{21c3bb5c-c322-4c46-a796-b114abd6c7ba}</t>
  </si>
  <si>
    <t>Část_02_ZTI</t>
  </si>
  <si>
    <r>
      <t xml:space="preserve">Ekonomický úsek </t>
    </r>
    <r>
      <rPr>
        <sz val="9"/>
        <color rgb="FF003366"/>
        <rFont val="Arial CE"/>
        <charset val="238"/>
      </rPr>
      <t>(m.č.2.21a/b, 2.22a/b, 2.23-2.2 ve 2.NP - zdravotechnika)</t>
    </r>
  </si>
  <si>
    <t>{7d94d15a-8176-443c-a431-cbfc4cf632bc}</t>
  </si>
  <si>
    <t>Část_02_ÚT</t>
  </si>
  <si>
    <r>
      <t xml:space="preserve">Ekonomický úsek </t>
    </r>
    <r>
      <rPr>
        <sz val="9"/>
        <color rgb="FF003366"/>
        <rFont val="Arial CE"/>
        <charset val="238"/>
      </rPr>
      <t>(m.č.2.21a/b, 2.22a/b, 2.23-2.2 ve 2.NP - ústřední topení)</t>
    </r>
  </si>
  <si>
    <t>{3af65dde-73d5-4fff-b135-e1659ba4e4cf}</t>
  </si>
  <si>
    <r>
      <t xml:space="preserve">Část_02 - Ekonomický úsek </t>
    </r>
    <r>
      <rPr>
        <sz val="9"/>
        <rFont val="Arial CE"/>
        <charset val="238"/>
      </rPr>
      <t xml:space="preserve">(m.č.2.21a/b, 2.22a/b, 2.23-2.2 ve 2.NP) </t>
    </r>
    <r>
      <rPr>
        <b/>
        <sz val="11"/>
        <rFont val="Arial CE"/>
        <charset val="1"/>
      </rPr>
      <t xml:space="preserve">
Arch. stavební a konstrukční řešení</t>
    </r>
  </si>
  <si>
    <t>Votavová</t>
  </si>
  <si>
    <t xml:space="preserve">    997 - Přesun sutě</t>
  </si>
  <si>
    <t xml:space="preserve">    766,767 - Výplně otvorů</t>
  </si>
  <si>
    <t xml:space="preserve">    799 - Ostatní</t>
  </si>
  <si>
    <t>340271045</t>
  </si>
  <si>
    <t>Zazdívka otvorů v příčkách nebo stěnách pl přes 1 do 4 m2 tvárnicemi pórobetonovými tl 150 mm</t>
  </si>
  <si>
    <t>-1736159087</t>
  </si>
  <si>
    <t>Zazdívka otvorů v příčkách nebo stěnách pórobetonovými tvárnicemi plochy přes 1 m2 do 4 m2, objemová hmotnost 500 kg/m3, tloušťka příčky 150 mm</t>
  </si>
  <si>
    <t>https://podminky.urs.cz/item/CS_URS_2025_02/340271045</t>
  </si>
  <si>
    <t>půdorys 2.NP</t>
  </si>
  <si>
    <t>1,54*2,13                      "m.č. 2.23 x 2.22a</t>
  </si>
  <si>
    <t>346272216</t>
  </si>
  <si>
    <t>Přizdívka z pórobetonových tvárnic tl 50 mm</t>
  </si>
  <si>
    <t>-1962021250</t>
  </si>
  <si>
    <t>Přizdívky z pórobetonových tvárnic objemová hmotnost do 500 kg/m3, na tenké maltové lože, tloušťka přizdívky 50 mm</t>
  </si>
  <si>
    <t>https://podminky.urs.cz/item/CS_URS_2025_02/346272216</t>
  </si>
  <si>
    <t xml:space="preserve">0,66*2,125                      "m.č. 2.23 x 2.22a </t>
  </si>
  <si>
    <t>611345411</t>
  </si>
  <si>
    <t>Oprava vnitřní sádrové hladké omítky tl do 20 mm stropů v rozsahu pl do 10 %</t>
  </si>
  <si>
    <t>1699273785</t>
  </si>
  <si>
    <t>Oprava sádrové nebo vápenosádrové omítky vnitřních ploch hladké, tl. do 20 mm stropů, v rozsahu opravované plochy do 10%</t>
  </si>
  <si>
    <t>https://podminky.urs.cz/item/CS_URS_2025_02/611345411</t>
  </si>
  <si>
    <t>půdorys podhledů 2.NP - nástřik černou barvou</t>
  </si>
  <si>
    <t>4,45+11,98                                     "stropy - m.č. 2.21a, b</t>
  </si>
  <si>
    <t>0,56*(1,775+2,44)*2                   "m.č. 2.21a - stěna nad podhledem</t>
  </si>
  <si>
    <t>0,56*(6,58+1,82)*2                     "m.č. 2.21b - dtto</t>
  </si>
  <si>
    <t>612345301</t>
  </si>
  <si>
    <t>Sádrová hladká omítka ostění nebo nadpraží</t>
  </si>
  <si>
    <t>2082773056</t>
  </si>
  <si>
    <t>Sádrová nebo vápenosádrová omítka ostění nebo nadpraží hladká</t>
  </si>
  <si>
    <t>https://podminky.urs.cz/item/CS_URS_2025_02/612345301</t>
  </si>
  <si>
    <t>2,00*6                "půdorys 2.NP - pozn. 07</t>
  </si>
  <si>
    <t>949101112</t>
  </si>
  <si>
    <t>Lešení pomocné pro objekty pozemních staveb s lešeňovou podlahou v přes 1,9 do 3,5 m zatížení do 150 kg/m2</t>
  </si>
  <si>
    <t>-886776711</t>
  </si>
  <si>
    <t>Lešení pomocné pracovní pro objekty pozemních staveb pro zatížení do 150 kg/m2, o výšce lešeňové podlahy přes 1,9 do 3,5 m</t>
  </si>
  <si>
    <t>https://podminky.urs.cz/item/CS_URS_2025_02/949101112</t>
  </si>
  <si>
    <t>36,00        "pro bourání, opravy, podhledy ...</t>
  </si>
  <si>
    <t>952901111</t>
  </si>
  <si>
    <t>Vyčištění budov bytové a občanské výstavby při výšce podlaží do 4 m</t>
  </si>
  <si>
    <t>786970297</t>
  </si>
  <si>
    <t>Vyčištění budov nebo objektů před předáním do užívání budov bytové nebo občanské výstavby, světlé výšky podlaží do 4 m</t>
  </si>
  <si>
    <t>https://podminky.urs.cz/item/CS_URS_2025_02/952901111</t>
  </si>
  <si>
    <t>2.NP - m.č. m.č. 2.21a - 2.25</t>
  </si>
  <si>
    <t>93,56</t>
  </si>
  <si>
    <t>962031132</t>
  </si>
  <si>
    <t>Bourání příček nebo přizdívek z cihel pálených plných tl do 100 mm</t>
  </si>
  <si>
    <t>-322343126</t>
  </si>
  <si>
    <t>Bourání příček nebo přizdívek z cihel pálených plných, tl. do 100 mm</t>
  </si>
  <si>
    <t>https://podminky.urs.cz/item/CS_URS_2025_02/962031132</t>
  </si>
  <si>
    <t>půdorys bouraných konstrukcí - 2.NP</t>
  </si>
  <si>
    <t>3,56*(2,44+3,15)              "m.č. 2.23, 2.25</t>
  </si>
  <si>
    <t>-(0,80*1,97*2+0,79*0,67)</t>
  </si>
  <si>
    <t>962031133</t>
  </si>
  <si>
    <t>Bourání příček nebo přizdívek z cihel pálených plných tl přes 100 do 150 mm</t>
  </si>
  <si>
    <t>-1216317183</t>
  </si>
  <si>
    <t>Bourání příček nebo přizdívek z cihel pálených plných, tl. přes 100 do 150 mm</t>
  </si>
  <si>
    <t>https://podminky.urs.cz/item/CS_URS_2025_02/962031133</t>
  </si>
  <si>
    <t>3,56*5,47                                    "mezi m.č. 2.25 x 2.22b</t>
  </si>
  <si>
    <t>967031132</t>
  </si>
  <si>
    <t>Přisekání rovných ostění v cihelném zdivu na MV nebo MVC</t>
  </si>
  <si>
    <t>-1978048417</t>
  </si>
  <si>
    <t>Přisekání (špicování) plošné nebo rovných ostění zdiva z cihel pálených rovných ostění, bez odstupu, po hrubém vybourání otvorů, na maltu vápennou nebo vápenocementovou</t>
  </si>
  <si>
    <t>https://podminky.urs.cz/item/CS_URS_2025_02/967031132</t>
  </si>
  <si>
    <t>2.NP - bourané konstrukce</t>
  </si>
  <si>
    <t xml:space="preserve">0,35*2,13*2            "mezi m.č. 2.23 x 2.22a </t>
  </si>
  <si>
    <t>po zárubních</t>
  </si>
  <si>
    <t>0,15*2,05*2              "m.č. 2.21a - zarovnání</t>
  </si>
  <si>
    <t>-567296933</t>
  </si>
  <si>
    <t xml:space="preserve">0,80*1,97*2          </t>
  </si>
  <si>
    <t>0,90*1,97</t>
  </si>
  <si>
    <t>971033651</t>
  </si>
  <si>
    <t>Vybourání otvorů ve zdivu cihelném pl do 4 m2 na MVC nebo MV tl do 600 mm</t>
  </si>
  <si>
    <t>1881088489</t>
  </si>
  <si>
    <t>Vybourání otvorů ve zdivu základovém nebo nadzákladovém z cihel, tvárnic, příčkovek z cihel pálených na maltu vápennou nebo vápenocementovou plochy do 4 m2, tl. do 600 mm</t>
  </si>
  <si>
    <t>https://podminky.urs.cz/item/CS_URS_2025_02/971033651</t>
  </si>
  <si>
    <t>0,35*1,54*2,13            "mezi m.č. 2.23 x 2.22a</t>
  </si>
  <si>
    <t>973031151</t>
  </si>
  <si>
    <t>Vysekání výklenků ve zdivu cihelném na MV nebo MVC pl přes 0,25 m2</t>
  </si>
  <si>
    <t>-310761765</t>
  </si>
  <si>
    <t>Vysekání výklenků nebo kapes ve zdivu z cihel na maltu vápennou nebo vápenocementovou výklenků, pohledové plochy přes 0,25 m2</t>
  </si>
  <si>
    <t>https://podminky.urs.cz/item/CS_URS_2025_02/973031151</t>
  </si>
  <si>
    <t>0,68*0,88*0,15        "m.č. 2.21a</t>
  </si>
  <si>
    <t>Přesun sutě</t>
  </si>
  <si>
    <t>997013117</t>
  </si>
  <si>
    <t>Vnitrostaveništní doprava suti a vybouraných hmot pro budovy v přes 21 do 24 m</t>
  </si>
  <si>
    <t>-2087204919</t>
  </si>
  <si>
    <t>Vnitrostaveništní doprava suti a vybouraných hmot vodorovně do 50 m s naložením základní pro budovy a haly výšky přes 21 do 24 m</t>
  </si>
  <si>
    <t>https://podminky.urs.cz/item/CS_URS_2025_02/997013117</t>
  </si>
  <si>
    <t>997013501</t>
  </si>
  <si>
    <t>Odvoz suti a vybouraných hmot na skládku nebo meziskládku do 1 km se složením</t>
  </si>
  <si>
    <t>1239628352</t>
  </si>
  <si>
    <t>Odvoz suti a vybouraných hmot na skládku nebo meziskládku se složením, na vzdálenost do 1 km</t>
  </si>
  <si>
    <t>https://podminky.urs.cz/item/CS_URS_2025_02/997013501</t>
  </si>
  <si>
    <t>1626011018</t>
  </si>
  <si>
    <t>14,96*9 'Přepočtené koeficientem množství</t>
  </si>
  <si>
    <t>1921224885</t>
  </si>
  <si>
    <t>1519368976</t>
  </si>
  <si>
    <t>763111468</t>
  </si>
  <si>
    <t>SDK příčka tl 150 mm profil CW+UW 100 desky 2xDFRIH2 12,5 s izolací EI 90 Rw do 63 dB</t>
  </si>
  <si>
    <t>1837383209</t>
  </si>
  <si>
    <t>Příčka ze sádrokartonových desek s nosnou konstrukcí z jednoduchých ocelových profilů UW, CW dvojitě opláštěná deskami vysokopevnostními protipožárními impregnovanými DFRIH2 tl. 2 x 12,5 mm s izolací, EI 90, příčka tl. 150 mm, profil 100, Rw do 63 dB</t>
  </si>
  <si>
    <t>https://podminky.urs.cz/item/CS_URS_2025_02/763111468</t>
  </si>
  <si>
    <t xml:space="preserve">3,56*2,44               "m.č. 2.21a x 2.23 </t>
  </si>
  <si>
    <t>3,56*3,60                "m.č. 2.25 x 2.22b</t>
  </si>
  <si>
    <t>763111711</t>
  </si>
  <si>
    <t>SDK příčka dilatace</t>
  </si>
  <si>
    <t>2116744688</t>
  </si>
  <si>
    <t>Příčka ze sádrokartonových desek ostatní konstrukce a práce na příčkách ze sádrokartonových desek dilatace</t>
  </si>
  <si>
    <t>https://podminky.urs.cz/item/CS_URS_2025_02/763111711</t>
  </si>
  <si>
    <t>mezi stávající stěnou a novou SDK konstrukcí</t>
  </si>
  <si>
    <t>3,56*3</t>
  </si>
  <si>
    <t>763111717</t>
  </si>
  <si>
    <t>SDK příčka základní penetrační nátěr (oboustranně)</t>
  </si>
  <si>
    <t>1141747826</t>
  </si>
  <si>
    <t>Příčka ze sádrokartonových desek ostatní konstrukce a práce na příčkách ze sádrokartonových desek základní penetrační nátěr (oboustranný)</t>
  </si>
  <si>
    <t>https://podminky.urs.cz/item/CS_URS_2025_02/763111717</t>
  </si>
  <si>
    <t>763111771</t>
  </si>
  <si>
    <t>Příplatek k SDK příčce za rovinnost kvality Q3</t>
  </si>
  <si>
    <t>-370168142</t>
  </si>
  <si>
    <t>Příčka ze sádrokartonových desek Příplatek k cenám za rovinnost speciální tmelení kvality Q3</t>
  </si>
  <si>
    <t>https://podminky.urs.cz/item/CS_URS_2025_02/763111771</t>
  </si>
  <si>
    <t>1481162907</t>
  </si>
  <si>
    <t xml:space="preserve">3,56*1,825                         "m.č. 2.21a </t>
  </si>
  <si>
    <t xml:space="preserve">3,56*(4,31*2+2,44)           "m.č. 2.23 </t>
  </si>
  <si>
    <t>-1,00*2,125</t>
  </si>
  <si>
    <t>-1,36*2,33</t>
  </si>
  <si>
    <t xml:space="preserve">3,56*1,77                            "m.č. 2.21b </t>
  </si>
  <si>
    <t>3,56*1,77                             "m.č. 2.22a</t>
  </si>
  <si>
    <t>3,56*(4,15+3,575)            "m.č. 2.22b</t>
  </si>
  <si>
    <t xml:space="preserve">-1,29*2,26 </t>
  </si>
  <si>
    <t>-1,36*2,26</t>
  </si>
  <si>
    <t>3,56*(4,38+3,575)            "m.č. 2.25</t>
  </si>
  <si>
    <t>3,56*(4,63+5,42)*2           "m.č. 2.24</t>
  </si>
  <si>
    <t>-1,00*2,155</t>
  </si>
  <si>
    <t>-1,37*2,26</t>
  </si>
  <si>
    <t>-1,32*2,26</t>
  </si>
  <si>
    <t>7631214.1</t>
  </si>
  <si>
    <t>Spřažená SDK předstěna tl.50 mm tvořena pozinkovanými sádrokartonářskými profily CD přímo kotvenými třmeny do stávajících zděných konstrukcí, opláštěna SDK deskami s vyšší únosností</t>
  </si>
  <si>
    <t>-543233799</t>
  </si>
  <si>
    <t>půdorys 2.NP - pozn. 05</t>
  </si>
  <si>
    <t xml:space="preserve">3,56*1,825                  "m.č. 2.21a </t>
  </si>
  <si>
    <t>3,56*6,58                    "m.č. 2.21b</t>
  </si>
  <si>
    <t>-1,03*2,10</t>
  </si>
  <si>
    <t>3,56*2,05                     "m.č. 2.22a</t>
  </si>
  <si>
    <t>763121714</t>
  </si>
  <si>
    <t>SDK stěna předsazená základní penetrační nátěr</t>
  </si>
  <si>
    <t>501260098</t>
  </si>
  <si>
    <t>Stěna předsazená ze sádrokartonových desek ostatní konstrukce a práce na předsazených stěnách ze sádrokartonových desek základní penetrační nátěr</t>
  </si>
  <si>
    <t>https://podminky.urs.cz/item/CS_URS_2025_02/763121714</t>
  </si>
  <si>
    <t>163,259+32,932+7,50+7,58</t>
  </si>
  <si>
    <t>7247954</t>
  </si>
  <si>
    <t>763121-PC01</t>
  </si>
  <si>
    <t>Zúžení podparapetní niky SDK boxem</t>
  </si>
  <si>
    <t>1841683042</t>
  </si>
  <si>
    <t>1,25*6           "půdorys 2.NP - pozn. 07</t>
  </si>
  <si>
    <t>76312-PC01</t>
  </si>
  <si>
    <t>SDK stěna předsazená deska 1xA tl 12,5 mm lepené na bochánky bez nosné kce - obložení ostění a nadpraží</t>
  </si>
  <si>
    <t>-1445645095</t>
  </si>
  <si>
    <t>Stěna předsazená ze sádrokartonových desek bez nosné konstrukce jednoduše opláštěná deskou standardní A tl. 12,5 mm, lepenou na bochánky - obložení ostění a nadpraží</t>
  </si>
  <si>
    <t xml:space="preserve">0,66*(3,00*2+1,00)            </t>
  </si>
  <si>
    <t>0,51*(2,13*2+1,54)</t>
  </si>
  <si>
    <t>763131511</t>
  </si>
  <si>
    <t>SDK podhled deska 1xA 12,5 bez izolace jednovrstvá spodní kce profil CD+UD</t>
  </si>
  <si>
    <t>-1462364123</t>
  </si>
  <si>
    <t>Podhled ze sádrokartonových desek jednovrstvá zavěšená spodní konstrukce z ocelových profilů CD, UD jednoduše opláštěná deskou standardní A, tl. 12,5 mm, bez izolace</t>
  </si>
  <si>
    <t>https://podminky.urs.cz/item/CS_URS_2025_02/763131511</t>
  </si>
  <si>
    <t>půdorys podhledů - 2.NP</t>
  </si>
  <si>
    <t>m.č. 2.23, 2.22a,b, 2.25, 2.24</t>
  </si>
  <si>
    <t>10,58+3,73+14,94+15,77+25,33</t>
  </si>
  <si>
    <t>763131714</t>
  </si>
  <si>
    <t>SDK podhled základní penetrační nátěr</t>
  </si>
  <si>
    <t>330492092</t>
  </si>
  <si>
    <t>Podhled ze sádrokartonových desek ostatní práce a konstrukce na podhledech ze sádrokartonových desek základní penetrační nátěr</t>
  </si>
  <si>
    <t>https://podminky.urs.cz/item/CS_URS_2025_02/763131714</t>
  </si>
  <si>
    <t>70,35</t>
  </si>
  <si>
    <t>763131831</t>
  </si>
  <si>
    <t>Demontáž SDK podhledu s jednovrstvou nosnou kcí z ocelových profilů opláštění jednoduché</t>
  </si>
  <si>
    <t>-534820927</t>
  </si>
  <si>
    <t>Demontáž podhledu nebo samostatného požárního předělu ze sádrokartonových desek s nosnou konstrukcí jednovrstvou z ocelových profilů, opláštění jednoduché</t>
  </si>
  <si>
    <t>https://podminky.urs.cz/item/CS_URS_2025_02/763131831</t>
  </si>
  <si>
    <t>15,29                               "m.č. 2.22b</t>
  </si>
  <si>
    <t>763251221.1</t>
  </si>
  <si>
    <t>Sádrovláknitá podlaha tl 31-51 mm z desek tl 2x12,5 mm podsyp 0-20 mm</t>
  </si>
  <si>
    <t>-882524682</t>
  </si>
  <si>
    <t>Podlaha ze sádrovláknitých desek na pero a drážku podlahové desky tl. 2 x 12,5 mm podlaha s podsypem tl. 0-20 mm</t>
  </si>
  <si>
    <t>skladba PA.2/Z</t>
  </si>
  <si>
    <t>12,33+3,73+15,29+12,27             "2.NP</t>
  </si>
  <si>
    <t>26,32+15,93</t>
  </si>
  <si>
    <t>998763303</t>
  </si>
  <si>
    <t>Přesun hmot tonážní pro konstrukce montované z desek v objektech v přes 12 do 24 m</t>
  </si>
  <si>
    <t>-803959863</t>
  </si>
  <si>
    <t>Přesun hmot pro konstrukce montované z desek sádrokartonových, sádrovláknitých, cementovláknitých nebo cementových stanovený z hmotnosti přesunovaného materiálu vodorovná dopravní vzdálenost do 50 m základní v objektech výšky přes 12 do 24 m</t>
  </si>
  <si>
    <t>https://podminky.urs.cz/item/CS_URS_2025_02/998763303</t>
  </si>
  <si>
    <t>766,767</t>
  </si>
  <si>
    <t>Výplně otvorů</t>
  </si>
  <si>
    <t>pozn.Td</t>
  </si>
  <si>
    <t>souhrnné informace</t>
  </si>
  <si>
    <t>-14243693</t>
  </si>
  <si>
    <t>Poznámka k položce:
Uvedenými popisy je nastaven kvalitativní standard, který musí být dodržen.Veškeré uvažované změny v použití navržených materiálů se musí konzultovat předem s projektantem (atelier-r).
Veškeré rozměry je třeba před objednáním přeměřit dle aktuálního stavu na stavbě.Ke všem dveřím bude před výrobou zpracována dílenská dokumentace, tuto dokumentaci, popř. vzorky výrobků, je nutné před výrobou dveří, popř. dodáním prvků, předložit ke schválení architektovi (atelier-r) a investorovi.Po výběru dodavatele zárubní je nutné přesně definovat velikosti stavebních otvorů ve zděných stěnách s parametry zárubní,aby se předešlo komplikacím při montáži.Veškeré dveře musí splňovat požadavky na zvukovou neprůzvučnost min. 32dB není li uvedeno jinak (v případech, kdy je předepsáno osazení mřížek či podřezání ve dveřích s akustickou odolností, je nutné provést požadované úpravy ve dveřích i na úkor akustických vlastností, tj. podřezání, popř. osazení mřížky je nezbytné).Všechna vnitřní dveřní křídla budou vybavena dveřními padacími prahy, které budou zafrézovány do spodní hrany dveřního křídla (velikost drážky 25x11mm), není li uvedeno jinak.</t>
  </si>
  <si>
    <t>pozn.To</t>
  </si>
  <si>
    <t>1168747320</t>
  </si>
  <si>
    <t>Poznámka k položce:
Před započetím výroby musí být veškeré prvky přeměřeny na stavbě a zpracována dílenská dokumentace, která bude konzultována a odsouhlasena architektem
(atelier-r).
Veškeré obchodní a jiné názvy uvedené v tabulkách jsou referenční příklady udávající kvalitativní standard použitého výrobku.
Spojovací a kotevní materiál je vždy součástí prvku.
Všechny prosklené prvky musejí jako celek (rám a sklo) splňovat součinitěl prostupu tepla max. 1,1 W/m2K.</t>
  </si>
  <si>
    <t>Td/Z 04x</t>
  </si>
  <si>
    <t>vnitřní dveře jednokřídlé otevíravé plné s plným nadsvětlíkem - viz výpis prvků</t>
  </si>
  <si>
    <t>-1778244399</t>
  </si>
  <si>
    <t>Poznámka k položce:
rozměr (mm):průchozí rozměr: 900 x 2 080 + 920 mm, celkový rozměr: 1 000 x 3 000 mm
materiál/profil:typ křídla: sendvičové dveřní křídlo, plné, hladké na bázi modifikovaného dřeva, obvodový rám s dveřní výplní, oboustranně opláštěný MDF deskou
nadsvětlík: plný, bez poutce, v rovině s dveřním křídlem
výplň: děrovaná DTD
typ zárubně: systémová rámová hliníková pro dveře bez polodrážky (viz. detail)
klika: klika-klika se samostatnou plochou čtvercovou rozetou
zámek: cylindrická bezpečností vložka v systému generálního klíče (hierarchii upřesní uživatel)
závěsy: dostatečně únosné skryté 3D panty
doplňky: skrytý dveřní samozavírač, padací podlahové těsnění, podlahová dveřní zarážka
povrchová úprava:dveřní křídlo + nadsvětlík: povrch dveřní křídla bude z vnější strany (chodba) opatřen nábytkovým linoleem tl. 2mm (vzorek linolea 0,8x0,8m bude na základě vzorníku výrobce
upřesněn architektem - atelier-r), nábytkové linoleum bude osazeno v líci hliníkové
zárubně (nutno počítat s touto úpravou)
povrch dveřního křídla z vnitřní strany tvořit matný lak v světle šedém odstínu RAL (barevný
odstín bude na základě vzorníku výrobce upřesněn architektem - atelier-r)
zárubeň: povrchová úprava práškovým lakováním (komaxit) v světle šedém odstínu RAL
(barevný odstín bude na základě vzorníku výrobce upřesněn architektem - atelier-r)
barevný odstín dveřního křídlo bude shodný s odstínem zárubně;klika: černý mat
kování: broušená nerez
poznámka:Skutečné rozměry je nutné zaměřít na stavbě. Před započetím výroby bude na prvek vypracována dílenská dokumentace a odsouhlasena architektem (atelier-r).Součástí výrobku je veškerý pomocný, kotevní a montážní materiál.
požár.odolnost: - 
základní popis:Dveře jednokřídlé plné hladké s plným nadsvětlíkem bez poutce, dveře budou osazeny v systémové rámové hliníkové zárubni. Dveřní křídlo je zapuštěné do roviny rámu dveří, tzn. dveře jsou bez polodrážky čemuž musí odpovídat i hliníková zárubeň. Dveřní nadsvětlík bude osazen v rovině dveřního křídla. Dveře budou opatřeny kováním klika-klika se samostatnou plochou čtvercovou rozetou a cylindrickou bezpečností vložkou, dveře jsou bez prahu. Součástí dveří jsou skryté 3D panty, padací podlahové těsnění, dveřní samozavírač a podlahová zarážka (viz. souhrnné informace).Povrchová úprava dveřního křídla bude z vnější strany (chodby) opatřena nábytkovým linoleem tl. 2mm osazeným v líci hliníkové zárubně (nutno počítat s touto úpravou). Povrchová úprava vnitřní strany dveřního křídla bude provedena matným lakem ve světle šedém odstínu RAL. Zárubeň bude povrchově upravena práškovým lakováním (komaxit) v světle šedém odstínu RAL (přesné barevné odstíny budou na základě vzorníku výrobce upřesněny architektem - atelier-r).Barevný odstín dveřního křídla bude shodný s odstínem zárubně. Akustická neprůzvučnost Rw min. 32dB.Dveře budou osazeny v SDK předstěně na vnější líc zděné stěny, na předsazenou montáž pomocí vynášecích kotvících profilů. Tloušťka SDK předstěny 50mm.Přesná velikost stavebního otvoru musí být v souladu s požadavky výrobce vybraných zárubní.Před započetím výroby bude vypracována dílenská dokumentace a odsouhlasena architektem (atelier-r).Bezpečnostní cylindrická vložka bude dodána v systému generálního klíče (hierarchii upřesní uživatel).</t>
  </si>
  <si>
    <t>998766203</t>
  </si>
  <si>
    <t>Přesun hmot procentní pro kce truhlářské v objektech v přes 12 do 24 m</t>
  </si>
  <si>
    <t>-607644739</t>
  </si>
  <si>
    <t>Přesun hmot pro konstrukce truhlářské stanovený procentní sazbou (%) z ceny vodorovná dopravní vzdálenost do 50 m základní v objektech výšky přes 12 do 24 m</t>
  </si>
  <si>
    <t>https://podminky.urs.cz/item/CS_URS_2025_02/998766203</t>
  </si>
  <si>
    <t>775511800</t>
  </si>
  <si>
    <t>Demontáž podlah vlysových lepených s lištami lepenými do suti</t>
  </si>
  <si>
    <t>-1844632479</t>
  </si>
  <si>
    <t>Demontáž podlah vlysových do suti s lištami lepených</t>
  </si>
  <si>
    <t>https://podminky.urs.cz/item/CS_URS_2025_02/775511800</t>
  </si>
  <si>
    <t>2.NP - bourané konstrukce - dle legendy</t>
  </si>
  <si>
    <t>26,15+49,45+7,50             "SBP4</t>
  </si>
  <si>
    <t>776111115</t>
  </si>
  <si>
    <t>Broušení podkladu povlakových podlah před litím stěrky</t>
  </si>
  <si>
    <t>402183397</t>
  </si>
  <si>
    <t>Příprava podkladu povlakových podlah a stěn broušení podlah stávajícího podkladu před litím stěrky</t>
  </si>
  <si>
    <t>https://podminky.urs.cz/item/CS_URS_2025_02/776111115</t>
  </si>
  <si>
    <t>skladba PA.1/Z</t>
  </si>
  <si>
    <t>4,45                 "2.NP</t>
  </si>
  <si>
    <t>776111311</t>
  </si>
  <si>
    <t>Vysátí podkladu povlakových podlah</t>
  </si>
  <si>
    <t>315744016</t>
  </si>
  <si>
    <t>Příprava podkladu povlakových podlah a stěn vysátí podlah</t>
  </si>
  <si>
    <t>https://podminky.urs.cz/item/CS_URS_2025_02/776111311</t>
  </si>
  <si>
    <t>4,45                                                  "2,NP - m.č. 2.21a</t>
  </si>
  <si>
    <t>7761213-PC01</t>
  </si>
  <si>
    <t>PA.1/Z, PA.2/Z  Příprava podkladu penetrace povlakových podlah (viz pozn. k položce)</t>
  </si>
  <si>
    <t>-1524104847</t>
  </si>
  <si>
    <t>PA.1/Z, PA.2/Z Příprava podkladu penetrace povlakových podlah (viz pozn. k položce)</t>
  </si>
  <si>
    <t>Poznámka k položce:
penetrační nátěr
syntetická pryskyřičná disperze sloužící ke snížení savosti, zvýšení adheze a ochraně sádrových podkladů proti vlhkosti, bez obsahu rozpouštědel, odolná proti saponifikaci</t>
  </si>
  <si>
    <t>776141-PC01</t>
  </si>
  <si>
    <t>Vyrovnání podkladu povlakových podlah samonivelační sádrovou stěrkou tl 3 mm se zpevňujícími vlákny  (viz pozn. k položce)</t>
  </si>
  <si>
    <t>CS ÚRS 2021 01</t>
  </si>
  <si>
    <t>-271294334</t>
  </si>
  <si>
    <t>Vyrovnání podkladu povlakových podlah samonivelační sádrovou stěrkou tl 3 mm se zpevňujícími vlákny (viz pozn. k položce)</t>
  </si>
  <si>
    <t>https://podminky.urs.cz/item/CS_URS_2021_01/776141-PC01</t>
  </si>
  <si>
    <t>Poznámka k položce:
samonivelační sádrová stěrka:
syntetická sádrová samonivelační stěrka se zpevňujícími vlákny (zajišťující zpevnění bez nutnosti použití zpevňující rohože) vhodná pro problematické podklady ve spojení s elastickými krytinami pro vnitřní prostředí, přemosťující trhliny</t>
  </si>
  <si>
    <t>77614-PC10</t>
  </si>
  <si>
    <t>Příprava podkladu - zapravení vysprávkovým tmelem chybějících částí a nerovností, případné odstranění uvolněných dlaždic</t>
  </si>
  <si>
    <t>-2029946681</t>
  </si>
  <si>
    <t>cca 10% z plochy</t>
  </si>
  <si>
    <t>4,45*0,10              "2.NP  - skladba PA.1/Z</t>
  </si>
  <si>
    <t>776201811</t>
  </si>
  <si>
    <t>Demontáž lepených povlakových podlah bez podložky ručně</t>
  </si>
  <si>
    <t>-1552481494</t>
  </si>
  <si>
    <t>Demontáž povlakových podlahovin lepených ručně bez podložky</t>
  </si>
  <si>
    <t>https://podminky.urs.cz/item/CS_URS_2025_02/776201811</t>
  </si>
  <si>
    <t>8,30                                  "SBP1</t>
  </si>
  <si>
    <t>-18200383</t>
  </si>
  <si>
    <t>26,15+49,45+7,50             "SBP4 - koberec</t>
  </si>
  <si>
    <t xml:space="preserve">26,15+49,45+7,50             "SBP4 - PVC </t>
  </si>
  <si>
    <t>77622-PC01</t>
  </si>
  <si>
    <t xml:space="preserve">PA.1/Z, PA.2//Z Povlaková krytina přírodní linoleum s PUR tl. 2,5mm lepená (viz pozn. k položce) </t>
  </si>
  <si>
    <t>60284707</t>
  </si>
  <si>
    <t xml:space="preserve">PA.1/V Povlaková krytina přírodní linoleum s PUR tl. 2,5mm lepená (viz pozn. k položce) </t>
  </si>
  <si>
    <t>Poznámka k položce:
přírodní linoleum s PUR - nadstandartní kvalitativní i estetické provedení
Speciální podlahová krytina z přírodního linolea tl. 2,5 mm dle EN 649 vhodná pro školní stavby, s polyuretanovou povrchovou úpravou (100% PUR, tvrzený UV), zátěž EN 685 třídy 34 (komerční prostory - velmi vysoké), kročejový útlum dle EN ISO 140-8 min. 4dB, dle EN 13 501-1 splňuje třídu reakce na oheň Cfl s1, protiskluznost R9 dle BGR 181, součinitel smykového tření dle přísl. norem a v souladu s vyhláškou č. 398/2009 Sb., 268/2009 Sb., ČSN 74 4505 v platném znění pozd. předpisů. Odolnost proti chemikáliím v souladu s EN 423. Dodavatel doloží příslušné
certifikáty výrobce nebo atesty Státní zkušebny. Vzhledem k nemožnosti uvést referenční typ upřesní konkrétní vzor a barevnost podlahy architekt (atelier-r) dodavateli na stavbě, je třeba nacenit výrobky vyšší cenové třídy odpovídající vyšší estetické kvalitě. Jedná se o pohledový velmi exponovaný prvek, jehož estetická kvalita má zásadní vliv na celkový výraz stavby. Určení barevnosti, struktury, vzhledu, včetně barevnosti tmelů a řešení detailů přísluší bezvýhradně generálnímu projektantovi. GP má právo odmítnout vzorky, které nebudou dosahovat technické a estetické kvality jím požadované a budou v rozporu s architektonickým záměrem. Na prořez je nutné počítat 10 % materiálu. Spoje na tupo na sraz podlepené, bez svařování. Spárořez
volit s minimálním počtem spojů.
 lepidlo
1-komponentní, disperzní lepidlo bez rozpouštědel, s vysokou počáteční přídržností, k lepení přírodního linolea</t>
  </si>
  <si>
    <t>na prořez je nutné počítat 10% !!!</t>
  </si>
  <si>
    <t>77642-PC01</t>
  </si>
  <si>
    <t>M+D Zapuštěný hliníkový profil skryté lišty kotven samořeznými šrouby do SDK konstrukce vč. MDF vkladky a nátěru (viz pozn. k položce)</t>
  </si>
  <si>
    <t>644617256</t>
  </si>
  <si>
    <t>Poznámka k položce:
Sokl bude proveden jako skrytý - zapuštěný v SDK desce. Hliníkový profil skryté lišty bude přikotven samořeznými šrouby do SDK konstrukce před připevněním SDK desky, vloží se do něj MDF vkladka a povrch bude shodně přetřen. U prosklených příček, nosných sloupů a v chodbách na straně nábytkové předstěny bude podlaha bez soklu, spára mezi podlahou a stěnou bude vytmelena v barvě podlahové krytiny. Konkrétní barevný odstín určí na základě vzorků architekt (atelier-r).</t>
  </si>
  <si>
    <t>6,015                             "2.NP - -m.č. 2.21a</t>
  </si>
  <si>
    <t>7,76+3,80+11,28+14,79+21,52+11,50   "2.NP</t>
  </si>
  <si>
    <t>776991821</t>
  </si>
  <si>
    <t>Odstranění lepidla ručně z podlah</t>
  </si>
  <si>
    <t>281287162</t>
  </si>
  <si>
    <t>Ostatní práce odstranění lepidla ručně z podlah</t>
  </si>
  <si>
    <t>https://podminky.urs.cz/item/CS_URS_2025_02/776991821</t>
  </si>
  <si>
    <t>998776203</t>
  </si>
  <si>
    <t>Přesun hmot procentní pro podlahy povlakové v objektech v přes 12 do 24 m</t>
  </si>
  <si>
    <t>963263544</t>
  </si>
  <si>
    <t>Přesun hmot pro podlahy povlakové stanovený procentní sazbou (%) z ceny vodorovná dopravní vzdálenost do 50 m základní v objektech výšky přes 12 do 24 m</t>
  </si>
  <si>
    <t>https://podminky.urs.cz/item/CS_URS_2025_02/998776203</t>
  </si>
  <si>
    <t>784121001</t>
  </si>
  <si>
    <t>Oškrabání malby v místnostech v do 3,80 m</t>
  </si>
  <si>
    <t>819958037</t>
  </si>
  <si>
    <t>Oškrabání malby v místnostech výšky do 3,80 m</t>
  </si>
  <si>
    <t>https://podminky.urs.cz/item/CS_URS_2025_02/784121001</t>
  </si>
  <si>
    <t>půdorys podhledů</t>
  </si>
  <si>
    <t>30,559                                    "2.NP - m.č. 2.21a, b - viz černý nástřik</t>
  </si>
  <si>
    <t>784121011</t>
  </si>
  <si>
    <t>Rozmývání podkladu po oškrabání malby v místnostech v do 3,80 m</t>
  </si>
  <si>
    <t>-512673394</t>
  </si>
  <si>
    <t>Rozmývání podkladu po oškrabání malby v místnostech výšky do 3,80 m</t>
  </si>
  <si>
    <t>https://podminky.urs.cz/item/CS_URS_2025_02/784121011</t>
  </si>
  <si>
    <t>30,559                        "2.NP - viz černý nástřik</t>
  </si>
  <si>
    <t>784181101</t>
  </si>
  <si>
    <t>Základní akrylátová jednonásobná bezbarvá penetrace podkladu v místnostech v do 3,80 m</t>
  </si>
  <si>
    <t>1739915854</t>
  </si>
  <si>
    <t>Penetrace podkladu jednonásobná základní akrylátová bezbarvá v místnostech výšky do 3,80 m</t>
  </si>
  <si>
    <t>https://podminky.urs.cz/item/CS_URS_2025_02/784181101</t>
  </si>
  <si>
    <t>309070485</t>
  </si>
  <si>
    <t>půdorys 2.NP - SDK příčky</t>
  </si>
  <si>
    <t xml:space="preserve">2*3,56*2,44               "m.č. 2.21a x 2.23 </t>
  </si>
  <si>
    <t>2*3,56*3,60                "m.č. 2.25 x 2.22b</t>
  </si>
  <si>
    <t>půdorys 2.NP - SDK předsazené stěny na bochánky</t>
  </si>
  <si>
    <t xml:space="preserve">3,00*1,825                         "m.č. 2.21a </t>
  </si>
  <si>
    <t xml:space="preserve">2,03*(4,31*2+2,44)           "m.č. 2.23 </t>
  </si>
  <si>
    <t xml:space="preserve">3,00*1,77                            "m.č. 2.21b </t>
  </si>
  <si>
    <t>půdorys 2.NP - SDK předsazené stěny spřažená konstrukce</t>
  </si>
  <si>
    <t>784211143</t>
  </si>
  <si>
    <t>Příplatek k cenám 2x maleb ze směsí za mokra oděruvzdorných za provádění styku 2 barev</t>
  </si>
  <si>
    <t>-975705784</t>
  </si>
  <si>
    <t>Malby z malířských směsí oděruvzdorných za mokra Příplatek k cenám dvojnásobných maleb za zvýšenou pracnost při provádění styku 2 barev</t>
  </si>
  <si>
    <t>https://podminky.urs.cz/item/CS_URS_2025_02/784211143</t>
  </si>
  <si>
    <t>(1,775+2,44)*2                   "m.č. 2.21a</t>
  </si>
  <si>
    <t>(6,58+1,82)*2                     "m.č. 2.21b</t>
  </si>
  <si>
    <t>784211163</t>
  </si>
  <si>
    <t>Příplatek k cenám 2x maleb ze směsí za mokra oděruvzdorných za barevnou malbu středně sytého odstínu</t>
  </si>
  <si>
    <t>-969456289</t>
  </si>
  <si>
    <t>Malby z malířských směsí oděruvzdorných za mokra Příplatek k cenám dvojnásobných maleb za provádění barevné malby tónované na tónovacích automatech, v odstínu středně sytém</t>
  </si>
  <si>
    <t>https://podminky.urs.cz/item/CS_URS_2025_02/784211163</t>
  </si>
  <si>
    <t>784211-PC01</t>
  </si>
  <si>
    <t>Nástřik černou barvou nad rovinou světel (strop + stěny)</t>
  </si>
  <si>
    <t>-424404135</t>
  </si>
  <si>
    <t>Poznámka k položce:
viz legenda podhledů</t>
  </si>
  <si>
    <t>4,45+11,98                                    "stropy - m.č. 2.21a, b</t>
  </si>
  <si>
    <t>0,56*(1,775+2,44)*2                   "m.č. 2.21a</t>
  </si>
  <si>
    <t>0,56*(6,58+1,82)*2                     "m.č. 2.21b</t>
  </si>
  <si>
    <t>pozn.Skl</t>
  </si>
  <si>
    <t>souhrné informace</t>
  </si>
  <si>
    <t>-1044743444</t>
  </si>
  <si>
    <t>Poznámka k položce:
Uvedenými popisy je nastaven kvalitativní standard, který musí být dodržen.
Veškeré uvažované změny v použití navržených materiálů se musí konzultovat předem s projektantem (atelier-r).
Veškeré rozměry je třeba před objednáním přeměřit dle aktuálního stavu na stavbě.
Ke všem skleněným prvkům bude před výrobou zpracována dílenská dokumentace, tuto dokumentaci, popř. vzorky výrobků, je nutné před výrobou dveří, popř.
dodáním prvků, předložit ke schválení architektovi (atelier-r) a investorovi.
Veškeré dveře musí splňovat požadavky na zvukovou neprůzvučnost min. 32dB není li uvedeno jinak (v případech, kdy je předepsáno osazení mřížek či
podřezání ve dveřích s akustickou odolností, je nutné provést požadované úpravy ve dveřích i na úkor akustických vlastností, tj. podřezání, popř. osazení mřížky je nezbytné).
Zvuková neprůzvučnost dveří do zvukově exponovaných provozů bude 37dB.
Všechny dveře v prosklených příčkách opatřené dubovou dýhou je nutné dodat ve shodné dýze, ve které budou provedeny ostatní dveře stavby
Všechna vnitřní dveřní křídla budou vybavena dveřními padacími prahy, které budou zafrézovány do spodní hrany dveřního křídla (velikost drážky 25x11mm), není li uvedeno jinak.
Součástí prvků je veškerý kotevní, spojovací a pomocný materiál nutný pro jejich kvalitní technické a estetické provedení</t>
  </si>
  <si>
    <t>Skl/Z 13</t>
  </si>
  <si>
    <t>prosklená příčka se dvěmi jednokřídlými dveřmi - viz výpis prvků</t>
  </si>
  <si>
    <t>1248317989</t>
  </si>
  <si>
    <t>Poznámka k položce:
rozměr(mm):8 630 x 3 000 mm;jednokřídlé dveře - 900 x 2 080+920 mm
výška nadkonstrukce = 560 mm
materiál/profil:obvodový rám: systémové hliníkové profily - pohled. šířka = 27mm, hloubka = 100mm (pro dvojité zasklení)
uchycení: skrytá konstrukce v sdk nadpraží z ocelových jäklů 50/50/2, pomocná nosná konstrukce v podlaze z ocelových jäklů 80/50/2
zasklení: bezpečnostní (aku) sklo, tl. 10mm, hrany vysoce leštěné, černé gumové těsnění, spoje skel plastovými profily nebo lepené čirou oboustrannou páskou
dveře:
zárubeň: systémové hliníkové profily - pohled. šířka = 60mm, hloubka = 100mm (pro dvojité zasklení)
křídlo: 2x levé, jednokřídlé, otvíravé, reverzní, sendvičové dveřní křídlo tl. 48mm, plné, hladké na bázi modifikovaného dřeva,akustická výplň (Rw = 37dB); akustická padací lišta/práh
nadsvětlík: pevný, plný nadedveřní panel tl. 48mm, bez poutce, v rovině s dveřním křídlem a zárubní
kování: klika / klika M&amp;T Lusy s plochou čtvercovou rozetou, střelkový zámek, PZ, včetně nerezového čela a protiplechu, bezpečnostní cylindrická vložka v systému generálního
klíče; skryté 3D panty (2ks/křídlo); nerezová dveřní zarážka s tlumícím pryžem
Součástí prvku je akustická zábrana v sdk nadpraží s nosnou konstrukcí. Součástí prvku je veškerý potřebný spojovací a kotevní materiál.
povrchová úprava:dveře, nadsvětlík, mezipanel: přírodní dýha: BŘÍZA tl. 0,9mm (nátěr - bezbarvý matný olej s bílými pigmenty);kování: černá matná barva
sklo: foliované z vnitřní strany - polep se satinovaným efektem, transaprentnost dle vzorku
hliníkové profily: komaxit stříbrno-šedé barvy (RAL 9006), konkrétní odstín bude upřesněn architektem (atelier-r) na základě vzorku;pomocná nosná ocelové konstrukce: základový nátěr
umístění:
základní popis:Systémová skleněná akustická příčka s dvojitým zasklením v obvodovém rámu z hliníkových profilů hloubky 100mm a pohledové šířky 27mm. Uchycení do stěny přes SDK obklad. Uchycení do nosné stropní konstrukce pomocí ocelové konstrukce z profilů jäkl 50/50/2 skryté v podhledu (součást dodávky). Uchycení do nosné konstrukce podlahy pomocí ocelové konstrukce z profilů jäkl 80/50/2 (s podpěrami). V nadpraží příčky je součástí prvky akustická zábrana.Výplň příčky tvoří zdvojené tabule bezpečnostního (aku) skla o tloušťce 10mm, foliované z vnitřní strany polepem se satinovaným efektem. Svislé spoje mezi jednotlivými tabulemi jsou řešeny bez použití sloupku plastovými profily nebo lepením čirou oboustrannou páskou. Skla leží na dřevěném špalku a jsou fixována černým pryžovým těsněním. Členění a formáty skel dle nákresu.
Do příčky jsou vloženy 2x levé, jednokřídlé, otvíravé, reverzní dveře tl. 48mm o průchozím rozměru 900/2 100mm se systémovou hliníkovou zárubní pohledové šířky 60mm. Sendvičové dveřní křídlo na bázi modifovaného dřeva s akustickou výplní. Dveře jsou navrženy s reverzní polodrážkou.Dveřní křídlo, zárubeň i nadsvětlík a mezipanel jsou v jedné pohledové rovině. Povrchová úprava dveří přírodní březovou dýhou s olejem s bílými pigmenty.Dekor a vzhled dřeva na dveřích, nadsvětlíku a mezipanelu je shodný s ostatními dřevěnými prvky interiéru.
Součástí dveří je veškeré kování. Dveře jsou opatřeny kováním klika/klika se samostatnou plochou čtvercovou rozetou (kování viz. tabulky dveří - kování bude shodné s ostatními dveřmi), střelkovým zámkem včetně protiplechu, cylindrická bezpečností vložka v systému generálního klíče, skryté 3D panty a padací podlahové těsnění. Veškeré kovové příslušenství provedeno v černé matné barvě. Celá příčka musí splňovat požadavky normy ČSN 73 0532, zvuková
neprůzvučnost min. Rw = 47dB. Detaily provedení viz. úvodní listy specifikace.
poznámka:Skutečné rozměry je nutné zaměřit na stavbě. Před započetím výroby bude na prvek vypracována dílenská dokumentace a odsouhlasena architektem (atelier-r).Součástí výrobku je veškerý pomocný, kotevní a montážní materiál.Referenční výrobek např. LIKO-S MICRA II</t>
  </si>
  <si>
    <t xml:space="preserve">1         </t>
  </si>
  <si>
    <t>Skl/Z 14</t>
  </si>
  <si>
    <t>prosklená příčka s jednokřídlými dveřmi - viz výpis prvků</t>
  </si>
  <si>
    <t>1842709985</t>
  </si>
  <si>
    <t>Poznámka k položce:
rozměr(mm):1 770 x 3 000 mm;jednokřídlé dveře - 900 x 2 080+920 mm
výška nadkonstrukce = 560 mm
materiál/profil:obvodový rám: systémové hliníkové profily - pohled. šířka = 27mm, hloubka = 100mm (pro dvojité zasklení)
uchycení: skrytá konstrukce v sdk nadpraží z ocelových jäklů 50/50/2, pomocná nosná konstrukce v podlaze z ocelových jäklů 80/50/2
zasklení: bezpečnostní (aku) sklo, tl. 10mm, hrany vysoce leštěné, černé gumové těsnění, spoje skel plastovými profily nebo lepené čirou oboustrannou páskou
dveře:
zárubeň: systémové hliníkové profily - pohled. šířka = 60mm, hloubka = 100mm (pro dvojité zasklení)
křídlo: pravé, jednokřídlé, otvíravé, reverzní, sendvičové dveřní křídlo tl. 48mm, plné, hladké na bázi modifikovaného dřeva,akustická výplň (Rw = 37dB); akustická padací lišta/práh
nadsvětlík: pevný, plný nadedveřní panel tl. 48mm, bez poutce, v rovině s dveřním křídlem a zárubní
kování: klika / klika M&amp;T Lusy s plochou čtvercovou rozetou, střelkový zámek, PZ, včetně nerezového čela a protiplechu, bezpečnostní cylindrická vložka v systému generálního
klíče; skryté 3D panty (2ks/křídlo); nerezová dveřní zarážka s tlumícím pryžem
Součástí prvku je akustická zábrana v sdk nadpraží s nosnou konstrukcí. Součástí prvku je veškerý potřebný spojovací a kotevní materiál.
povrchová úprava:dveře, nadsvětlík: přírodní dýha: BŘÍZA tl. 0,9mm (nátěr - bezbarvý matný olej s bílými pigmenty);kování: černá matná barva
sklo: foliované z vnitřní strany - polep se satinovaným efektem, transaprentnost dle vzorku
hliníkové profily: komaxit stříbrno-šedé barvy (RAL 9006), konkrétní odstín bude upřesněn architektem (atelier-r) na základě vzorku
pomocná nosná ocelové konstrukce: základový nátěr
umístění:
základní popis:Systémová skleněná akustická příčka s dvojitým zasklením v obvodovém rámu z hliníkových profilů hloubky 100mm a pohledové šířky 27mm. Uchycení do stěny přes SDK obklad. Uchycení do nosné stropní konstrukce pomocí ocelové konstrukce z profilů jäkl 50/50/2 skryté v podhledu (součást dodávky). Uchycení do nosné konstrukce podlahy pomocí ocelové konstrukce z profilů jäkl 80/50/2 (s podpěrami). V nadpraží příčky je součástí prvky akustická zábrana.Výplň příčky tvoří zdvojené tabule bezpečnostního (aku) skla o tloušťce 10mm, foliované z vnitřní strany polepem se satinovaným efektem. Svislé spoje mezi jednotlivými tabulemi jsou řešeny bez použití sloupku plastovými profily nebo lepením čirou oboustrannou páskou. Skla leží na dřevěném špalku a jsou fixována černým pryžovým těsněním. Členění a formáty skel dle nákresu.
Do příčky jsou vloženy 1x levé a 1x pravé, jednokřídlé, otvíravé, reverzní dveře tl. 48mm o průchozím rozměru 900/2 100mm se systémovou hliníkovou zárubní pohledové šířky 60mm. Sendvičové dveřní křídlo na bázi modifovaného dřeva s akustickou výplní. Dveře jsou navrženy s reverzní polodrážkou.Dveřní křídlo, zárubeň i nadsvětlík a mezipanel jsou v jedné pohledové rovině. Povrchová úprava dveří přírodní březovou dýhou s olejem s bílými pigmenty. Dekor a vzhled dřeva na dveřích, nadsvětlíku a mezipanelu je shodný s ostatními dřevěnými prvky interiéru.Součástí dveří je veškeré kování. Dveře jsou opatřeny kováním klika/klika se samostatnou plochou čtvercovou rozetou (kování viz. tabulky dveří - kování bude shodné s ostatními dveřmi), střelkovým zámkem včetně protiplechu, cylindrická bezpečností vložka v systému generálního klíče, skryté 3D panty a padací podlahové těsnění. Veškeré kovové příslušenství provedeno v černé matné barvě. Celá příčka musí splňovat požadavky normy ČSN 73 0532, zvuková neprůzvučnost min. Rw = 47dB. Detaily provedení viz. úvodní listy specifikace.
poznámka:Skutečné rozměry je nutné zaměřit na stavbě. Před započetím výroby bude na prvek vypracována dílenská dokumentace a odsouhlasena architektem (atelier-r).Součástí výrobku je veškerý pomocný, kotevní a montážní materiál.Referenční výrobek např. LIKO-S MICRA II</t>
  </si>
  <si>
    <t xml:space="preserve">1 </t>
  </si>
  <si>
    <t>Skl/Z 25</t>
  </si>
  <si>
    <t>-437030505</t>
  </si>
  <si>
    <t>prosklená příčka s posuvnými dveřmi - viz výpis prvků</t>
  </si>
  <si>
    <t>Poznámka k položce:
rozměr(mm):2 365 x 3 000 mm; posuvné dveře - 1000 x 3000 mm
výška nadkonstrukce = 560 mm
materiál: systémový stropní hliníkový profil s kolejnicí pro posuvné dveře: hloubka 90mm, pohledová šířka 50mm systémový podlahový hliníkový profil: hloubka 28 mm, pohledová šířka 27mm
uchycení: skrytá konstrukce v sdk nadpraží z ocelových jäklů 100/70/4, pomocná nosná konstrukce v podlaze z ocelových jäklů 80/50/2
zasklení: bezpečnostní (aku) sklo, tl. 12mm, hrany vysoce leštěné, černé gumové těsnění, spoje skel plastovými profily nebo lepené čirou oboustrannou páskou
Součástí prvku je akustická zábrana v sdk nadpraží s nosnou konstrukcí. Součástí prvku je veškerý potřebný spojovací a kotevní materiál.
povrchová úprava:
sklo:   foliované z vnitřní strany - polep se satinovaným efektem, transaprentnost dle vzorku 
hliníkové profily: komaxit stříbrno-šedé barvy (RAL 9006), konkrétní odstín bude upřesněn 
architektem (atelier-r) na základě vzorku
kování: černá matná barva
umístění: kuchyňka 2.21a
základní popis: Systémová skleněná příčka s jednoduchým zasklením. Horní rám s kolejnicí pro posuvné dveře hloubky 90 mm, pohledové šířky 50mm, podlahový hliníkový profil hloubky 28mm a pohledové šířky 27mm.  Uchycení do nosné stropní konstrukce pomocí ocelové konstrukce z profilů jäkl 100/70/4 skryté v podhledu (součást dodávky). uchycení do nosné konstrukce podlahy pomocí ocelové konstrukce jäkl 80/50/2 (s podpěrami). V nadpraží příčky je součástí prvku akustická zábrana. Výplň příčky tvoří jednoduché tabule bezpečnostního (aku) skla o tloušťce 12 mm, foliované z vnitřní strany polepem se satinovaným efektem. Svislé spoje mezi jednotlivými tabulemi jsou řešeny bez použití sloupku plastovými profily nebo lepením čirou oboustrannou páskou. Členění a formáty skel dle nákresu.
Do příčky jsou vložena jednokřídlá posuvná celoskleněná dveře rozměru 1000x3000 mm.
Detaily provedení viz úvodní listy specifikace
poznámka:Skutečné rozměry je nutné zaměřit na stavbě. Před započetím výroby bude na prvek vypracována dílenská dokumentace a odsouhlasena architektem (atelier-r).
Součástí výrobku je veškerý pomocný, kotevní a montážní materiál.</t>
  </si>
  <si>
    <t>799</t>
  </si>
  <si>
    <t>pozn.Os</t>
  </si>
  <si>
    <t>-977664059</t>
  </si>
  <si>
    <t>Poznámka k položce:
Uvedenými referenčními produkty a příklady je nastaven kvalitativní standard, který musí být dodržen.Všechny uvažované změny v použití navržených materiálů se musí konzultovat předem s projektantem.Všechny rozměry je třeba před objednáním přeměřit dle aktuálního stavu na stavbě.U veškerého použitého materiálu je nutno připočíst 10% rezervu na prořez.
Součástí jednotlivých prvků je veškerý spojovací materiál.
Veškeré výrobky budou před dodáním vzorkovány a odsouhlaseny architektem (atelier-r).
Na prvky vyráběné na míru je nutné před výrobou vypracovat dílenskou dokumentaci, která je vždy součástí prvku.Dokumentace bude předložena k připomínkování a odsouhlasení architektovi (atelier-r). Veškeré povrchové úpravy a použité materiály budou vzorkovány.</t>
  </si>
  <si>
    <t>Os/Z 02x</t>
  </si>
  <si>
    <t>parapet z polyuretanové stěrky - viz výpis prvků</t>
  </si>
  <si>
    <t>1292959152</t>
  </si>
  <si>
    <t>Poznámka k položce:
rozměr:hloubka parapetu - cca 400mm;délka - 1350mm (průměrná délka)
- rozměry oken jsou převzaty z dostupné dokumentace, konkrétní rozměr okenních otvorů je nutné doměřit na stavbě, současně je počítáno s průměrnou šířkou okenních otvorů (odchylka jednotlivých šířek je cca +- 30mm)
materiál/profil:AL asymetrický L profil - 52,5/10/2,5 mm, celková délka = 31,1m
PUR litá stěrka - celková plocha = 12,4m2
cementová vyrovnávací malta
cementová litá vyrovnávací stěrka
povrchová úprava:profil: eloxovaný hliník
stěrka: matný transparentní hydrofobní uzavírací nátěr
umístění:m.č. 0.07b, 0.05b, 0.17, 1.11b, 1.13b, 1.20, 2.12b, 2.14b, 2.22b, 2.23, 2.24,
2.25, 2.26, 2.27, 2.28, 3.12b, 3.14b, 3.21a, 4.11b, 4.13, 4.22
základní popis:Stávající plastový parapet bude demontován, zdivo bude dorovnáno cementovou maltou tl.20-40mm a litou vyrovnávací stěrkou.Na čelní hranu parapetu bude osazen hliníkový ukončovací profil L 52,5/10/2,5 mm z eloxovaného hliníku tak, aby lícoval pohledovou hranou s rovinou stěny. Profily budou osazeny v rámci místností v jedné délce. Mezi tento profil a okenní paždík bude vylitaPUR stěrka v matném provedení.Barevný odstín stěrky: RAL 7047.
poznámka:Skutečné rozměry je nutné zaměřit na stavbě. Před objednáním bude prvek vyvzorkován a odsouhlasen architektem (atelier-r).Součástí dodávky prvku je dodávka funkčního kompletu včetně veškerého spojovacího, kotevního a montážního materiálu.</t>
  </si>
  <si>
    <t>6                  "zrušeno</t>
  </si>
  <si>
    <t>Os/Z 05</t>
  </si>
  <si>
    <t>dvířka elektrického rozvaděče 800/2080 - viz výpis prvků</t>
  </si>
  <si>
    <t>-1127626928</t>
  </si>
  <si>
    <t>zn</t>
  </si>
  <si>
    <t>Poznámka k položce:
rozměr:dvířka: šířka 800mm; výška 2080mm;boční panel: šířka 150 mm; výška 2080 mm
materiál/profil:- dvířka a boční fixní panel: MDF deska tl. 28 mm
- 3x skrytý nábytkový závěs pro vložená dvířka, 3x magnet
- ukončovací profil SDK předstěny: ocelový profil L kotvený do zdi
celková délka profilu: 5,11 m; celková hmotnost: 8,43 kg
povrchová úprava:- kovové prvky - vícevrstvý nástřik matnou kovářskou barvou s antikorozním pigmentem
- MDF deska - zvenku (chodba) 2mm nábytkové lino šedého odstínu, zevnitř matný bílý lak
konkretní odstíny RAL budou určeny architektem (atelier-r)
umístění:SDK předstěna/suchá omítka v chodbách
základní popis:V chodbách se nacházejí niky pro požární hydranty a elektrické rozvaděče. Původní dvířka hydrantů a elektrorozvaděčů budou zachována a sjednocena předsazením novými dřevěnými dvířkami v úrovni okolní SDK předstěny/suché omítky. Povrch dvířek bude z vnější strany (chodba) opatřen nábytkovým linoleem tl. 2mm (vzorek linolea 0,8x0,8m bude na základě vzorníku výrobce upřesněn architektem - atelier-r), povrch dveřního křídla z vnitřní strany bude tvořit matný lak (barevný odstín bude na základě vzorníku výrobce upřesněn
architektem - atelier-r).Dvířka jsou tvořena fixní a otvíravou částí z MDF desky tl. 28 mm. Fixní panel je přilepen ke stěně, v tomto panelu jsou zabudovány 3ks skryté nábytkové závěsy, na kterých je zavěšena otvíravá část. Seřízení závěsů je možné ve všech 3 směrech (1,5-2mm). Dvířka jsou uzavíratelná pomocí nábytkového magnetu (3ks), otevírání bude umožneno pomocí vyfrézovaného otvoru.Detaily dvířek viz společný list detailů pro dvířka elektrického rozvaděče a požárního hydrantu.Osazení dvířek musí být přizpůsobeno zaměřenému stavu a zarovnáno s lícem SDK předstěny/suché omítky.Původní zamykatelná dvířka hydrantů a elektrorozvaděčů budou zachována.
poznámka:Skutečné rozměry je nutné zaměřit na stavbě. Před objednáním bude prvek vyvzorkován a odsouhlasen architektem (atelier-r).Povrchové úpravy budou vzorkovány a předloženy projektantovi (atelier-r) k odsouhlasení.</t>
  </si>
  <si>
    <t>Os/Z 21x</t>
  </si>
  <si>
    <t>zásobník na papírové ručníky a odpadkový koš - viz výpis prvků</t>
  </si>
  <si>
    <t>-1595818071</t>
  </si>
  <si>
    <t>Poznámka k položce:
rozměr:298 x 1048 x 120 mm
materiál/profil:matný nerez (AISI 304);vnitřní drátěný koš;hmotnost sestavy: 10,6 kg
povrchová úprava:mechanické kartáčování
umístění:2.19, 2.21a
základní popis:Kombinace vestavěného zásobníku na papírové utěrky s odpadkovým košem. Pouzdro z nerezové oceli,všechny rohy jsou plně svařované, viditelné povrchy saténové a kartáčované.Navrženo pro kapacitu cca 500 papírových utěrek. Přístupné pro doplňování přes zamykatelnou klapku s ochranou proti pádu. Odpadkový koš je vybaven odnímatelným drátěným košem (objem cca 11 l). Koš je přístupný přes uzamykatelné dvěře se samouzavírací klapkou. Rozměry pro instalaci: 300 x 1050 x 110mm.Montáž bude provedena čtyřmi šrouby přes upevňovací otvory v bočních stěnách.Součástí prvku je veškerý spojovací a kotevní materiál.
poznámka:Skutečné rozměry je nutné zaměřit na stavbě. Před objednáním bude prvek vyvzorkován a odsouhlasen architektem (atelier-r).Součástí dodávky prvku je dodávka funkčního kompletu včetně veškerého spojovacího, kotevního a montážního materiálu.</t>
  </si>
  <si>
    <r>
      <t xml:space="preserve">Část_02 - Ekonomický úsek </t>
    </r>
    <r>
      <rPr>
        <sz val="9"/>
        <rFont val="Arial CE"/>
        <charset val="238"/>
      </rPr>
      <t xml:space="preserve">(m.č.2.21a/b, 2.22a/b, 2.23-2.2 ve 2.NP) </t>
    </r>
    <r>
      <rPr>
        <b/>
        <sz val="11"/>
        <rFont val="Arial CE"/>
        <charset val="1"/>
      </rPr>
      <t xml:space="preserve">
Silnoproudá elektrotechnika</t>
    </r>
  </si>
  <si>
    <t>Radek Vyroubal</t>
  </si>
  <si>
    <t xml:space="preserve">    741 - Elektroinstalace - silnoproud</t>
  </si>
  <si>
    <t xml:space="preserve">    741_KNX - instalace KNX</t>
  </si>
  <si>
    <t xml:space="preserve">    741_SV - Osvětlení</t>
  </si>
  <si>
    <t>HZS - Hodinové zúčtovací sazby</t>
  </si>
  <si>
    <t>-137517245</t>
  </si>
  <si>
    <t>317121251</t>
  </si>
  <si>
    <t>Montáž překladů ze železobetonových prefabrikátů dodatečně do připravených rýh, světlosti otvoru přes 1050 do 1800 mm</t>
  </si>
  <si>
    <t>https://podminky.urs.cz/item/CS_URS_2025_02/317121251</t>
  </si>
  <si>
    <t>překlady nad nově osazované rozvaděče</t>
  </si>
  <si>
    <t>RP2.2P</t>
  </si>
  <si>
    <t>59321210</t>
  </si>
  <si>
    <t>překlad železobetonový RZP vylehčený 1190x140x140mm</t>
  </si>
  <si>
    <t>220261661</t>
  </si>
  <si>
    <t>Značení trasy vedení včetně značení trasy podle plánu, vyznačení šíře drážek nebo úchytných bodů, vyznačení průchodu, krabic a vývodu</t>
  </si>
  <si>
    <t>https://podminky.urs.cz/item/CS_URS_2025_02/220261661</t>
  </si>
  <si>
    <t>součet výměr položek 9740311.. Vysekání rýh</t>
  </si>
  <si>
    <t>44+59</t>
  </si>
  <si>
    <t>946111112</t>
  </si>
  <si>
    <t>Věže pojízdné trubkové nebo dílcové s maximálním zatížením podlahy do 200 kg/m2 šířky od 0,6 do 0,9 m, délky do 3,2 m výšky přes 1,5 m do 2,5 m montáž</t>
  </si>
  <si>
    <t>https://podminky.urs.cz/item/CS_URS_2025_02/946111112</t>
  </si>
  <si>
    <t>946111212</t>
  </si>
  <si>
    <t>Věže pojízdné trubkové nebo dílcové s maximálním zatížením podlahy do 200 kg/m2 šířky od 0,6 do 0,9 m, délky do 3,2 m výšky přes 1,5 m do 2,5 m příplatek k ceně za každý den použití</t>
  </si>
  <si>
    <t>https://podminky.urs.cz/item/CS_URS_2025_02/946111212</t>
  </si>
  <si>
    <t>1*(7)</t>
  </si>
  <si>
    <t>946112812</t>
  </si>
  <si>
    <t>Věže pojízdné trubkové nebo dílcové s maximálním zatížením podlahy do 200 kg/m2 šířky přes 0,9 do 1,6 m, délky do 3,2 m výšky přes 1,5 m do 2,5 m demontáž</t>
  </si>
  <si>
    <t>https://podminky.urs.cz/item/CS_URS_2025_02/946112812</t>
  </si>
  <si>
    <t>vysekání otvorů pro rozvaděč + překlady:</t>
  </si>
  <si>
    <t>0,873*0,678*0,157+0,14*0,14*(1,19-0,873)</t>
  </si>
  <si>
    <t>973031614</t>
  </si>
  <si>
    <t>Vysekání výklenků nebo kapes ve zdivu z cihel na maltu vápennou nebo vápenocementovou kapes pro špalíky a krabice, velikosti do 50x50x50 mm</t>
  </si>
  <si>
    <t>https://podminky.urs.cz/item/CS_URS_2025_02/973031614</t>
  </si>
  <si>
    <t>974031122</t>
  </si>
  <si>
    <t>Vysekání rýh ve zdivu cihelném na maltu vápennou nebo vápenocementovou do hl. 30 mm a šířky do 70 mm</t>
  </si>
  <si>
    <t>https://podminky.urs.cz/item/CS_URS_2025_02/974031122</t>
  </si>
  <si>
    <t>výměry dle výkresu d.1.4.3-206</t>
  </si>
  <si>
    <t>974031143</t>
  </si>
  <si>
    <t>Vysekání rýh ve zdivu cihelném na maltu vápennou nebo vápenocementovou do hl. 70 mm a šířky do 100 mm</t>
  </si>
  <si>
    <t>https://podminky.urs.cz/item/CS_URS_2025_02/974031143</t>
  </si>
  <si>
    <t>1,121*10 'Přepočtené koeficientem množství</t>
  </si>
  <si>
    <t>997013631</t>
  </si>
  <si>
    <t>Poplatek za uložení stavebního odpadu na skládce (skládkovné) směsného stavebního a demoličního zatříděného do Katalogu odpadů pod kódem 17 09 04</t>
  </si>
  <si>
    <t>https://podminky.urs.cz/item/CS_URS_2025_02/997013631</t>
  </si>
  <si>
    <t>741</t>
  </si>
  <si>
    <t>Elektroinstalace - silnoproud</t>
  </si>
  <si>
    <t>741110042</t>
  </si>
  <si>
    <t>Montáž trubek elektroinstalačních s nasunutím nebo našroubováním do krabic plastových ohebných, uložených pevně, vnější Ø přes 23 do 35 mm</t>
  </si>
  <si>
    <t>https://podminky.urs.cz/item/CS_URS_2025_02/741110042</t>
  </si>
  <si>
    <t>ochrana kabelů pro podlahové krabice</t>
  </si>
  <si>
    <t>6,5+4+6,5</t>
  </si>
  <si>
    <t>34571073</t>
  </si>
  <si>
    <t>trubka elektroinstalační ohebná z PVC oranžová d 25mm</t>
  </si>
  <si>
    <t>17*1,1 'Přepočtené koeficientem množství</t>
  </si>
  <si>
    <t>741112062</t>
  </si>
  <si>
    <t>Montáž krabic elektroinstalačních bez napojení na trubky a lišty, demontáže a montáže víčka a přístroje přístrojových zapuštěných plastových kruhových pro sádrokartonové příčky</t>
  </si>
  <si>
    <t>https://podminky.urs.cz/item/CS_URS_2025_02/741112062</t>
  </si>
  <si>
    <t>součet dle jednotlivých výkazů ovládacích prvků a zásuvek 230V</t>
  </si>
  <si>
    <t>1+44+4</t>
  </si>
  <si>
    <t>34571465</t>
  </si>
  <si>
    <t>krabice do dutých stěn PVC přístrojová kruhová D 70mm hluboká</t>
  </si>
  <si>
    <t>741120301</t>
  </si>
  <si>
    <t>Montáž vodičů izolovaných měděných bez ukončení uložených pevně plných a laněných s PVC pláštěm, bezhalogenových, ohniodolných (např. CY, CHAH-V) průřezu žíly 0,55 až 16 mm2</t>
  </si>
  <si>
    <t>https://podminky.urs.cz/item/CS_URS_2025_02/741120301</t>
  </si>
  <si>
    <t>H07Z-K 4</t>
  </si>
  <si>
    <t>SEBT22P / m.č. 2.24 2x podlahová krabice</t>
  </si>
  <si>
    <t>SEBT22P / m.č. 2.25 2x podlahová krabice</t>
  </si>
  <si>
    <t>VCU4K_ZH</t>
  </si>
  <si>
    <t>vodič izolovaný bezhalogenový s Cu jádrem H07Z-K 4 mm2</t>
  </si>
  <si>
    <t>34*1,1 'Přepočtené koeficientem množství</t>
  </si>
  <si>
    <t>741122611</t>
  </si>
  <si>
    <t>Montáž kabelů měděných bez ukončení uložených pevně plných kulatých nebo bezhalogenových (např. CYKY, CYKFY) počtu a průřezu žil 3x1,5 až 6 mm2</t>
  </si>
  <si>
    <t>https://podminky.urs.cz/item/CS_URS_2025_02/741122611</t>
  </si>
  <si>
    <t>CYKY 3x1.5</t>
  </si>
  <si>
    <t>WL23.101</t>
  </si>
  <si>
    <t>CYKY 3x2.5</t>
  </si>
  <si>
    <t>WL23.200</t>
  </si>
  <si>
    <t>WL23.201</t>
  </si>
  <si>
    <t>WL23.212</t>
  </si>
  <si>
    <t>WL23.202</t>
  </si>
  <si>
    <t>WL23.203</t>
  </si>
  <si>
    <t>WL23.204</t>
  </si>
  <si>
    <t>WL23.205</t>
  </si>
  <si>
    <t>WL23.206</t>
  </si>
  <si>
    <t>WL23.207</t>
  </si>
  <si>
    <t>WL23.208</t>
  </si>
  <si>
    <t>WL23.209</t>
  </si>
  <si>
    <t>WL23.210</t>
  </si>
  <si>
    <t>WL23.211</t>
  </si>
  <si>
    <t>CXKH-V-J 3x1.5 P60R</t>
  </si>
  <si>
    <t>WL23.100</t>
  </si>
  <si>
    <t>CXKH-V-J 3x2.5 P60R</t>
  </si>
  <si>
    <t>WL23.100.1</t>
  </si>
  <si>
    <t>WL23.100.2</t>
  </si>
  <si>
    <t>34111030</t>
  </si>
  <si>
    <t>kabel instalační jádro Cu plné izolace PVC plášť PVC 450/750V (CYKY) 3x1,5mm2</t>
  </si>
  <si>
    <t>48*1,1 'Přepočtené koeficientem množství</t>
  </si>
  <si>
    <t>34111036</t>
  </si>
  <si>
    <t>kabel instalační jádro Cu plné izolace PVC plášť PVC 450/750V (CYKY) 3x2,5mm2</t>
  </si>
  <si>
    <t>356*1,1 'Přepočtené koeficientem množství</t>
  </si>
  <si>
    <t>KCUV3_1.5</t>
  </si>
  <si>
    <t>kabel požárně odolný 1-CXKH-V 3x1.5, B2ca,s1,d1</t>
  </si>
  <si>
    <t>Poznámka k položce:_x000D_
kabel splňuje podmínky pro volně vedené kabely dle vyhl. 23/2008 Sb.a 268/2011 Sb. a splňuje funkční schopnost při požáru 180 minut</t>
  </si>
  <si>
    <t>25*1,1 'Přepočtené koeficientem množství</t>
  </si>
  <si>
    <t>KCUV3_2.5</t>
  </si>
  <si>
    <t>kabel požárně odolný 1-CXKH-V 3x2.5, B2ca,s1,d1</t>
  </si>
  <si>
    <t>741124731</t>
  </si>
  <si>
    <t>Montáž kabelů měděných ovládacích bez ukončení uložených pevně stíněných ovládacích s plným jádrem (např. JYTY) počtu a průměru žil 2 až 19x0,8 mm2</t>
  </si>
  <si>
    <t>https://podminky.urs.cz/item/CS_URS_2025_02/741124731</t>
  </si>
  <si>
    <t>J-H(St)H 2x2x0.8 pro DALI</t>
  </si>
  <si>
    <t>DALI 2.NP/P</t>
  </si>
  <si>
    <t>341R211010</t>
  </si>
  <si>
    <t>kabel sdělovací s Cu jádrem J-H(ST)H 2x2x0.8 mm_x000D_
Bezhalogenový, plamen nešířící kabel, ČSN EN 50266, ČSN EN 50267, IEC 60754, IEC 61034</t>
  </si>
  <si>
    <t>54*1,1 'Přepočtené koeficientem množství</t>
  </si>
  <si>
    <t>741130001</t>
  </si>
  <si>
    <t>Ukončení vodičů izolovaných s označením a zapojením v rozváděči nebo na přístroji, průřezu žíly do 2,5 mm2</t>
  </si>
  <si>
    <t>https://podminky.urs.cz/item/CS_URS_2025_02/741130001</t>
  </si>
  <si>
    <t>(2*3)*(17)</t>
  </si>
  <si>
    <t>741210002</t>
  </si>
  <si>
    <t>Montáž rozvodnic oceloplechových nebo plastových bez zapojení vodičů běžných, hmotnosti do 50 kg</t>
  </si>
  <si>
    <t>https://podminky.urs.cz/item/CS_URS_2025_02/741210002</t>
  </si>
  <si>
    <t>R2.2P</t>
  </si>
  <si>
    <t>Rz007</t>
  </si>
  <si>
    <t>dodávka rozvaděče RP2.2P - (z) dle výkresu d.1.4.3.323</t>
  </si>
  <si>
    <t>741310201</t>
  </si>
  <si>
    <t>Montáž spínačů jedno nebo dvoupólových polozapuštěných nebo zapuštěných se zapojením vodičů šroubové připojení, pro prostředí normální spínačů, řazení 1-jednopólových</t>
  </si>
  <si>
    <t>https://podminky.urs.cz/item/CS_URS_2025_02/741310201</t>
  </si>
  <si>
    <t>ř1_IP20</t>
  </si>
  <si>
    <t>spínač ř.1, pod omítku, ostré hrany, lakovaný termoplast, RAL9016 / studio bílá, 10 A / 250 V AC, IP20, bezšroubové svorky, pro vodiče 1,5-2,5 mm², kompletní</t>
  </si>
  <si>
    <t>Poznámka k položce:_x000D_
parametry a design dle d.1.4.3.402</t>
  </si>
  <si>
    <t>741313042</t>
  </si>
  <si>
    <t>Montáž zásuvek domovních se zapojením vodičů šroubové připojení polozapuštěných nebo zapuštěných 10/16 A, provedení 2P + PE dvojí zapojení pro průběžnou montáž</t>
  </si>
  <si>
    <t>https://podminky.urs.cz/item/CS_URS_2025_02/741313042</t>
  </si>
  <si>
    <t>230V</t>
  </si>
  <si>
    <t>26+15</t>
  </si>
  <si>
    <t>230V/SPD3</t>
  </si>
  <si>
    <t>Z1n_IP20</t>
  </si>
  <si>
    <t>zásuvka jednonásobná s ochranným kolíkem, s clonkami - kompletní, 2P+PE, 16A / 250V AC, IP20, ostré hrany, lakovaný termoplast, RAL9016 / studio bílá</t>
  </si>
  <si>
    <t>Z1n_IP20_SPD3</t>
  </si>
  <si>
    <t>zásuvka jednonásobná s ochranným kolíkem, s clonkami - kompletní, 2P+PE, 16A / 250V AC, IP20, ostré hrany, lakovaný termoplast, RAL9016 / studio bílá, přepěťová typ SPD3</t>
  </si>
  <si>
    <t>741820102</t>
  </si>
  <si>
    <t>Měření osvětlovacího zařízení intenzity osvětlení na pracovišti do 50 svítidel</t>
  </si>
  <si>
    <t>https://podminky.urs.cz/item/CS_URS_2025_02/741820102</t>
  </si>
  <si>
    <t>"m.č.2.23" 1</t>
  </si>
  <si>
    <t>"m.č.2.22b" 1</t>
  </si>
  <si>
    <t>"m.č.2.24" 1</t>
  </si>
  <si>
    <t>"m.č.2.25" 1</t>
  </si>
  <si>
    <t>742110202R01</t>
  </si>
  <si>
    <t>Montáž podlahových krabic montovaných do mazaniny</t>
  </si>
  <si>
    <t>https://podminky.urs.cz/item/CS_URS_2025_02/742110202R01</t>
  </si>
  <si>
    <t>podl_kr6</t>
  </si>
  <si>
    <t>PK6 podlahová krabice - čtvercová jednotka, 199 x 199mm, výška 95mm, ušlechtilá ocel - nerez 1.4307, RAL9010. Součástí dodávky jsou modulové zásuvky 45x45mm - 3x 230V + 1x 230V SPD3 + prostorová rezerva pro osazení 4ks zásuvek 22,5x45mm datových RJ45</t>
  </si>
  <si>
    <t xml:space="preserve">Poznámka k položce:_x000D_
Čtvercová vestavná jednotka pro použití v podlahách z mazaniny. Vestavné pouzdro s předlisovanými přívodními otvory pro trubky (M25). Vrchní díl nastavitelný pomocí 4 nivelačních podpěr na horním okraji podlahové krytiny. Zapuštění pro podlahovou krytinu v odklápěcím víku 15 mm. Minimální vestavná hloubka činí 95 mm, rozsah nivelace + 30 mm. </t>
  </si>
  <si>
    <t>998741203</t>
  </si>
  <si>
    <t>Přesun hmot pro silnoproud stanovený procentní sazbou (%) z ceny vodorovná dopravní vzdálenost do 50 m základní v objektech výšky přes 12 do 24 m</t>
  </si>
  <si>
    <t>https://podminky.urs.cz/item/CS_URS_2025_02/998741203</t>
  </si>
  <si>
    <t>CPS_01_dop1</t>
  </si>
  <si>
    <t>Centrální Bateriový Systém - zapojení linky a hlídání napětí v podružném rozvaděči, doprogramování a uvedení do provozu</t>
  </si>
  <si>
    <t>Poznámka k položce:_x000D_
servisní technik dodavatele CPS</t>
  </si>
  <si>
    <t>dopočet pro ekonomický úsek (m.č.2.21a/b, 2.22a/b, 2.23-2.25)</t>
  </si>
  <si>
    <t>CPS_03_dop1</t>
  </si>
  <si>
    <t>Náklady na zkušební provoz CPS</t>
  </si>
  <si>
    <t>Poznámka k položce:_x000D_
Účast na koordinační zkoušce požárně bezpečnostních zařízení ve smyslu §7 odst. 1 vyhlášky č. 246/2001 Sb._x000D_
servisní technik dodavatele</t>
  </si>
  <si>
    <t>CS ÚRS 2023 02</t>
  </si>
  <si>
    <t>https://podminky.urs.cz/item/CS_URS_2023_02/013254000</t>
  </si>
  <si>
    <t>041903000_dop1</t>
  </si>
  <si>
    <t>Dozor jiné osoby</t>
  </si>
  <si>
    <t>Poznámka k položce:_x000D_
Dozor Technickou inspekčí ČR:_x000D_
_x000D_
Dle § 4 odst. 1 písm. c) nařízení vlády č. 190/2022 Sb., o vyhrazených technických elektrických zařízeních a požadavcích na zajištění jejich bezpečnosti, jde o vyhrazené elektrické zařízení I. třídy: elektrické zařízení v objektu, který podle PBŘ umožňuje přítomnost více než 200 osob._x000D_
_x000D_
Vyhrazená elektrická zařízení I. třídy představují dle § 3 odst. 2 zákona č. 250/2021 Sb., o bezpečnosti práce v souvislosti s provozem vyhrazených technických zařízení a o změně souvisejících zákonů, technická zařízení s nejvyšší mírou rizika.</t>
  </si>
  <si>
    <t>044002000</t>
  </si>
  <si>
    <t>Revize</t>
  </si>
  <si>
    <t>https://podminky.urs.cz/item/CS_URS_2023_02/044002000</t>
  </si>
  <si>
    <t>Poznámka k položce:_x000D_
výchozí revize dle ČSN 33 1500, tištěný protokol 5x + digitálně</t>
  </si>
  <si>
    <t>pod_mt</t>
  </si>
  <si>
    <t>podružný materiál na zakázku</t>
  </si>
  <si>
    <t>Poznámka k položce:_x000D_
Dle všeobecných podmínek ceníku VP 800-741, příloha č.4 se jedná o drobný jednicový materiál, jehož podíl na celkových nákladech je malý proto se jednotlivě nespecifikuje. Oceňuje se 3% přirážkou k ceně nosného materiálu._x000D_
_x000D_
SEZNAM PODRUŽNÝCH MATERIÁLŮ:_x000D_
vývodky, spojky vodičové do 16mm2, spojníky_x000D_
sponky, příchytky, lišty niedax, hmoždinky PVC_x000D_
izolanty_x000D_
drobné výrobky z plastů a pryže_x000D_
drát vázací a svařovací_x000D_
elektrody_x000D_
pásky z elektrovodného hliníku_x000D_
cín_x000D_
pájka na hliník_x000D_
výrobky pro svařování a pájení_x000D_
plyny na svařování a pájení_x000D_
odmašťovače_x000D_
izolační hmoty_x000D_
lepidla a tmely_x000D_
kyseliny a odrezovače_x000D_
nátěrové hmoty pro drobné opravy_x000D_
kabelová oka a spojky do 16mm2_x000D_
materiál označovací, např. štítky, _x000D_
spojovací materiál (nýty, vruty, hřebíky, šrouby a matice do M16</t>
  </si>
  <si>
    <t>741_KNX</t>
  </si>
  <si>
    <t>instalace KNX</t>
  </si>
  <si>
    <t>KNX linka 2.3</t>
  </si>
  <si>
    <t>341R211080</t>
  </si>
  <si>
    <t>kabel sdělovací s Cu jádrem sběrnicový YCYM 2x2x0,8mm, zelený</t>
  </si>
  <si>
    <t>Poznámka k položce:_x000D_
Barvy žil vodičů kabelu:_x000D_
- pracovní pár: červená -  černá_x000D_
- náhradní pár: bílá - žlutá_x000D_
_x000D_
Jmenovité napětí: 250 V_x000D_
Zkušební napětí:_x000D_
- mezi vodiči: 800 V_x000D_
- mezi vodiči a vnějším pláštěm: 4 kV_x000D_
_x000D_
Lze klást v souběhu se silovými vedeními.</t>
  </si>
  <si>
    <t>62*1,1 'Přepočtené koeficientem množství</t>
  </si>
  <si>
    <t>KNX1</t>
  </si>
  <si>
    <t>Naprogramování systému inteligentní instalace KNX.</t>
  </si>
  <si>
    <t>system</t>
  </si>
  <si>
    <t>Poznámka k položce:_x000D_
Po naprogramování systému KNX bude uživateli předána kopie konfigurace systému KNX ze sw ETS.</t>
  </si>
  <si>
    <t>KNX2</t>
  </si>
  <si>
    <t>Oživení inteligentní instalace KNX.</t>
  </si>
  <si>
    <t>R7471313K4</t>
  </si>
  <si>
    <t>Montáž ovládací prvek 4/8 násobný, zapuštěný pro KNX, včetně popisu</t>
  </si>
  <si>
    <t>R_KNX_tl_4/8</t>
  </si>
  <si>
    <t>prvek ovládací 4-/8 násobný - kompletní, zapuštěný pro KNX s popisovým polem, tlačítkové kontakty vlevo/vpravo, indikace stavu sepnutí, IP20, (ovládací prvek+sběrnicová spojka+rámeček), ostré hrany, lakovaný termoplast, RAL9016 / studio bílá</t>
  </si>
  <si>
    <t>R7471316P</t>
  </si>
  <si>
    <t>Montáž detektor přítomnosti stropní, přisazený pro KNX</t>
  </si>
  <si>
    <t>R_KNX_det_plo</t>
  </si>
  <si>
    <t>KNX snímač přítomnosti pro řízení stmívání na stálou osvětlenost do místností/plošný - kompletní, lakovaný termoplast RAL9006 / bílý hliník, s interním snímačem intenzity osvětlení, nastavení osvětlenosti: 1 lx - 1 000 lx, s integrovanou sběrnicovou spojkou, průměr oblasti zachycení při výšce instalace 3 m: sedící osoby: 10 m, procházející osoby 12 m, IP20, včetně krabice na povrch</t>
  </si>
  <si>
    <t>741_SV</t>
  </si>
  <si>
    <t>Osvětlení</t>
  </si>
  <si>
    <t>741372062</t>
  </si>
  <si>
    <t>Montáž svítidel s integrovaným zdrojem LED se zapojením vodičů interiérových přisazených stropních hranatých nebo kruhových plochy přes 0,09 do 0,36 m2</t>
  </si>
  <si>
    <t>https://podminky.urs.cz/item/CS_URS_2025_02/741372062</t>
  </si>
  <si>
    <t>S5</t>
  </si>
  <si>
    <t>N21</t>
  </si>
  <si>
    <t>741372073</t>
  </si>
  <si>
    <t>Montáž svítidel s integrovaným zdrojem LED se zapojením vodičů interiérových závěsných hranatých nebo kruhových plochy přes 0,09 do 0,36 m2</t>
  </si>
  <si>
    <t>https://podminky.urs.cz/item/CS_URS_2025_02/741372073</t>
  </si>
  <si>
    <t>S1</t>
  </si>
  <si>
    <t>S2</t>
  </si>
  <si>
    <t>sv_S1</t>
  </si>
  <si>
    <t>LED závěsné lineární, 23W/3150lm DALI, IP21</t>
  </si>
  <si>
    <t>sv_S2</t>
  </si>
  <si>
    <t>LED závěsné lineární, 37W/5450lm DALI, IP21</t>
  </si>
  <si>
    <t>sv_S5</t>
  </si>
  <si>
    <t>LED vestavné, 22W/3300lm, IP20</t>
  </si>
  <si>
    <t>CPS_N21</t>
  </si>
  <si>
    <t>nouzové LED orientační svítidlo centrálního napájení 230V/2,5W, lankový závěs max.1,2m, viditelnost 22m, piktogram dle PD, těleso svítidla: nerez ocel (V2A), difuzér: methakrylát s tištěným piktogramem, základna s lanky: ocelový plech bílý, pokles světelného toku L80B50: 50.000h, IP40, IK05, tř.I</t>
  </si>
  <si>
    <t>CPS_dNM</t>
  </si>
  <si>
    <t>dNM - monitorovací a spínací modul pro propojení centrálního bateriového systému CPS se svítidly umělého osvětlení s elektronickým stmívatelným DALI předřadníkem</t>
  </si>
  <si>
    <t>Rv003_3</t>
  </si>
  <si>
    <t>CPS monitorovací modul stavu napájecí sítě 230V do rozvaděč na DIN</t>
  </si>
  <si>
    <t>Hodinové zúčtovací sazby</t>
  </si>
  <si>
    <t>HZS2232</t>
  </si>
  <si>
    <t>Hodinové zúčtovací sazby profesí PSV provádění stavebních instalací elektrikář odborný</t>
  </si>
  <si>
    <t>https://podminky.urs.cz/item/CS_URS_2025_02/HZS2232</t>
  </si>
  <si>
    <t>nalezení dutin ve stropech, zjištění případného stávajícího trubkování v kancelářích pro instalace kabeláží (m.č.2.21a/b, 2.22a/b, 2.23-2.25)</t>
  </si>
  <si>
    <t>8+2</t>
  </si>
  <si>
    <t>demontáže, zajištění a úpravy stávající elektrické instalace</t>
  </si>
  <si>
    <t>spolupráce s revizním technikem</t>
  </si>
  <si>
    <r>
      <t xml:space="preserve">Část_02 - Ekonomický úsek </t>
    </r>
    <r>
      <rPr>
        <sz val="9"/>
        <rFont val="Arial CE"/>
        <charset val="238"/>
      </rPr>
      <t xml:space="preserve">(m.č.2.21a/b, 2.22a/b, 2.23-2.2 ve 2.NP) </t>
    </r>
    <r>
      <rPr>
        <b/>
        <sz val="11"/>
        <rFont val="Arial CE"/>
        <charset val="1"/>
      </rPr>
      <t xml:space="preserve">
Zdravotechnika</t>
    </r>
  </si>
  <si>
    <t xml:space="preserve">    721 - Zdravotechnika</t>
  </si>
  <si>
    <t>Zdravotechnika</t>
  </si>
  <si>
    <t>72100</t>
  </si>
  <si>
    <t>Zařízení ZTI</t>
  </si>
  <si>
    <t>961977826</t>
  </si>
  <si>
    <t>Zařízení ZTI - samostatný rozpočet</t>
  </si>
  <si>
    <t>Hrubá výplň rýh ve stěnách do 15x30cm maltou z SMS</t>
  </si>
  <si>
    <t>721176103R00</t>
  </si>
  <si>
    <t>Potrubí HT připojovací D 50 x 1,8 mm</t>
  </si>
  <si>
    <t>Vyvedení odpadních výpustek D 50 x 1,8</t>
  </si>
  <si>
    <t>Potrubí vícevrst.vod.D 20x2,8 mm</t>
  </si>
  <si>
    <t>722VD</t>
  </si>
  <si>
    <t>722100001VD</t>
  </si>
  <si>
    <t>Stavební výpomoc - dohledání stávajících instalací, propojení a napojení</t>
  </si>
  <si>
    <t>725000022VD</t>
  </si>
  <si>
    <t>kompletní dodávka a montáž :</t>
  </si>
  <si>
    <t>- kuchyňská chromová páková baterie s průtokem max. 6 l/s, připojovací hadice, rohové ventily, rozsah otáčení nastavitená ve 3 polohách, keramická kartuše, dřezový sifon s odtokovou soupravou</t>
  </si>
  <si>
    <r>
      <t xml:space="preserve">Část_02 - Ekonomický úsek </t>
    </r>
    <r>
      <rPr>
        <sz val="9"/>
        <rFont val="Arial CE"/>
        <charset val="238"/>
      </rPr>
      <t xml:space="preserve">(m.č.2.21a/b, 2.22a/b, 2.23-2.2 ve 2.NP) </t>
    </r>
    <r>
      <rPr>
        <b/>
        <sz val="11"/>
        <rFont val="Arial CE"/>
        <charset val="1"/>
      </rPr>
      <t xml:space="preserve">
Ústřední topení</t>
    </r>
  </si>
  <si>
    <t xml:space="preserve">    731 - Ústřední vytápění </t>
  </si>
  <si>
    <t>731</t>
  </si>
  <si>
    <t xml:space="preserve">Ústřední vytápění </t>
  </si>
  <si>
    <t>73100</t>
  </si>
  <si>
    <t>Zařízení ÚT</t>
  </si>
  <si>
    <t>903536962</t>
  </si>
  <si>
    <t>300 - Potrubí, izolace, nátěry</t>
  </si>
  <si>
    <t>301</t>
  </si>
  <si>
    <t>Cu měděné potrubí 15x1</t>
  </si>
  <si>
    <t>302</t>
  </si>
  <si>
    <t>Cu měděné potrubí 18x1</t>
  </si>
  <si>
    <t>Řezaná potrubní pouzdra z kamenné vlny kašírovaná hliníkovou fólií se skleněnou mřížkou, délka 1 m. Izolace určena pro potrubní rozvody s provozní teplotou od +15°C do +250°C, třída reakce na oheň je A2-s1 d0 dle ČSN EN 13 501-1. Součinitel tepelné vodivosti při 50°C je λm=0,037 W.m-1.K-1. Teplota na vnější straně (na hliníkové fólií) nesmí přesáhnout 100°C.</t>
  </si>
  <si>
    <t>303</t>
  </si>
  <si>
    <t>304</t>
  </si>
  <si>
    <t>307</t>
  </si>
  <si>
    <t>308</t>
  </si>
  <si>
    <t>400 - Otopné tělesa a jiné ohřívací tělesá</t>
  </si>
  <si>
    <t>Litinové článkové radiátory v kabinetech nutno vyčistit, natřít a nasledná remnotáž. RAL 7016.</t>
  </si>
  <si>
    <t>401</t>
  </si>
  <si>
    <t>Člankové otopné telěso 500/160 - 20 článků - demontáž.</t>
  </si>
  <si>
    <t>Člankové otopné telěso 500/160 - 20 článků - vyčištění.</t>
  </si>
  <si>
    <t>402</t>
  </si>
  <si>
    <t>Termostatická hlavice  s vestavěným čidlem a zarážkami  kapalinová náplň, stupnice 1 - 5, ochrana proti zamrznutí standardní provedení, rozsah nastavení 6°C ÷ 28°C.</t>
  </si>
  <si>
    <t>403</t>
  </si>
  <si>
    <t xml:space="preserve">Rohové šroubení.
</t>
  </si>
  <si>
    <t>404</t>
  </si>
  <si>
    <t xml:space="preserve">Ruční odvzdušňovací ventil.
</t>
  </si>
  <si>
    <t>407</t>
  </si>
  <si>
    <t>408</t>
  </si>
  <si>
    <t>Nástřik na ral 7016.</t>
  </si>
  <si>
    <t>901</t>
  </si>
  <si>
    <t>Náklady na dopravu</t>
  </si>
  <si>
    <t>902</t>
  </si>
  <si>
    <t>Vnitrostaveništní doprava</t>
  </si>
  <si>
    <t>903</t>
  </si>
  <si>
    <t>Montážní mechanismy, plošiny, lešení</t>
  </si>
  <si>
    <t>906</t>
  </si>
  <si>
    <t>Vyregulování systému</t>
  </si>
  <si>
    <t>907</t>
  </si>
  <si>
    <t>Montážní materiál včetně výpočtu kluzných a pevných bodů v závislosti na typu montážního materiálu</t>
  </si>
  <si>
    <t>908</t>
  </si>
  <si>
    <t>Spojovací materiál</t>
  </si>
  <si>
    <t>909</t>
  </si>
  <si>
    <t>Těsnící materiál</t>
  </si>
  <si>
    <t>910</t>
  </si>
  <si>
    <t>Dilatační zkouška</t>
  </si>
  <si>
    <t>911</t>
  </si>
  <si>
    <t>Tlaková zkouška</t>
  </si>
  <si>
    <t>912</t>
  </si>
  <si>
    <t>Stavební výpomoc</t>
  </si>
  <si>
    <t>913</t>
  </si>
  <si>
    <t>Topná zkouška dle ČSN 06 0310 - 72 hod.</t>
  </si>
  <si>
    <t>914</t>
  </si>
  <si>
    <t>Požární ucpávky</t>
  </si>
  <si>
    <t>915</t>
  </si>
  <si>
    <t>Demontáž a ekologická likvidace stávajících rozvodů.</t>
  </si>
  <si>
    <t>V jednotlivých cenách musí být zahrnuty náklady na odvoz, skládkovné, veškeré přesuny materiálu, odvoz na mezideponii, opětovné naložení a převoz, protiprašná opatření, trvalý úklid všech prostor dotčených stavbou, vyhotovení provozních řádů a manuálů.</t>
  </si>
  <si>
    <t>Ceny v nabídce musí vycházet nejen z předloženého soupisu výkonů, ale i ze znalosti prováděcího projektu. Prostudování dokumentace je nutnou podmínkou předložení nabídky.</t>
  </si>
  <si>
    <t xml:space="preserve">Je nezbytně nutné dodržet účinnosti zařízení o hodnotě stejně nebo vyšší. Stejně tak je nutné dodržet max. hladiny akustického výkonu zařízení. Dodavatel vyplní pouze podžlucená pole. </t>
  </si>
  <si>
    <t>013294000</t>
  </si>
  <si>
    <t>Ostatní dokumentace - dílenská dokumentace (poznámka k položce)</t>
  </si>
  <si>
    <t>545348879</t>
  </si>
  <si>
    <t xml:space="preserve">Poznámka k položce:
Dílenská dokumentace konstrukční části projektu zahrnující zejm. podrobné řešení ocelových a železobetonových konstrukcí (tj. např. výkresy výztuží, výkresy bednění pohledových betonových konstrukcí, tvary ocelových konstrukcí, detaily spojování, kladečeké plány zastropení kanálů a OSB záklopu střechy, atp.), dokumentace bude předložena k odsouhlasení zpracovateli projektu."
</t>
  </si>
  <si>
    <t>013294001</t>
  </si>
  <si>
    <t>Ostatní dokumentace - fotodokumentace prováděného díla (poznámka k položce)</t>
  </si>
  <si>
    <t>1254786317</t>
  </si>
  <si>
    <t xml:space="preserve">Poznámka k položce:
Fotodokumentace bude předána investorovi 1x elektronicky na CD ve formátu JPG"
</t>
  </si>
  <si>
    <t>Žižkovo nám. 5, 779 00 Olomouc</t>
  </si>
  <si>
    <t>CZ61989592</t>
  </si>
  <si>
    <t>Vyplní dodavatel</t>
  </si>
  <si>
    <t>atelier-r, s.r.o.</t>
  </si>
  <si>
    <t>CZ26849917</t>
  </si>
  <si>
    <t>Modernizace komunikačních prostor budovy Žižkovo nám. 5 (středová část)</t>
  </si>
  <si>
    <t>Modernizace komunikačních prostor budovy Žižkovo nám. 5 (západní část)</t>
  </si>
  <si>
    <t>Část 02 - Ekonomické oddělení</t>
  </si>
  <si>
    <t>Část 01 - Děkanát</t>
  </si>
  <si>
    <t>ArchiBIM, Sokolská třída 1331/13, Moravská Ostrava</t>
  </si>
  <si>
    <t>CZ05489491</t>
  </si>
  <si>
    <t>05489491</t>
  </si>
  <si>
    <t>23. 10. 2025</t>
  </si>
  <si>
    <t>J.cena
[CZK bez DPH]</t>
  </si>
  <si>
    <t>Cena celkem
[CZK bez DPH]</t>
  </si>
  <si>
    <t>Trubka ohebná PVC DN20 vč. montáže</t>
  </si>
  <si>
    <t>REKAPITULACE SOUPIS PRACÍ</t>
  </si>
  <si>
    <t>Náklady rekapitulace soupisu celkem</t>
  </si>
  <si>
    <t>Trubka ohebná PVC DN25 vč. montáže</t>
  </si>
  <si>
    <t>Trubka ohebná PVC DN32 vč. montáže</t>
  </si>
  <si>
    <t>Trubka ohebná PVC DN50 vč. montáže</t>
  </si>
  <si>
    <t>Krabice KP68 vč. montáže</t>
  </si>
  <si>
    <t>Krabice kruhová odbočná s víčkem KO97V  vč. montáže</t>
  </si>
  <si>
    <t>Skříň rozvodná zapuštěná 250 s víkem a šroubky vč. montáže</t>
  </si>
  <si>
    <t>kabelový rošt 50x50 včetně kotvícívh prvků a příslušenství vč. montáže</t>
  </si>
  <si>
    <t>odlahový kanál 3-komorový 2000x250x48 Ocel pásově zinkováno  vč. montáže</t>
  </si>
  <si>
    <t>kabelový rošt 200x50 včetně příslušenství, kotvících prvků  vč. montáže</t>
  </si>
  <si>
    <t>J-Y(St)Y 2x2x0,8 KNX vč. montáže</t>
  </si>
  <si>
    <t>1-CXKH-R-J 5x1,5 vč. montáže</t>
  </si>
  <si>
    <t>1-CXKH-R-J 3x2,5 vč. montáže</t>
  </si>
  <si>
    <t>1-CXKH-R-J 3x1,5 vč. montáže</t>
  </si>
  <si>
    <t>1-CXKH-R-J 5x6  vč. montáže</t>
  </si>
  <si>
    <t>1-CXKH-R-V-J 3x2,5 P60R vč. montáže</t>
  </si>
  <si>
    <t>H07V-K 6 vč. montáže</t>
  </si>
  <si>
    <t>Kabelová příchytka plastová vč. montáže</t>
  </si>
  <si>
    <t>Kabelová příchytka plastová,  max. 12kabelů o průměru 10mm vč. montáže</t>
  </si>
  <si>
    <t>Kabelový držák s požární odolností vč. montáže</t>
  </si>
  <si>
    <t>Rozvaděč RHN - úpravy, doplnění 2x jističe 3x20A/B vč. montáže</t>
  </si>
  <si>
    <t>Rozvaděč RP2.3P vč. montáže</t>
  </si>
  <si>
    <t>Rozvaděč RH2P vč. montáže</t>
  </si>
  <si>
    <t>Rozvaděč R3.4P vč. montáže</t>
  </si>
  <si>
    <t>Zásuvka bílá 2P+T MODUL 45 vč. montáže</t>
  </si>
  <si>
    <t>Zásuvka bílá 2P+T+3.st.SPD MODUL 45 vč. montáže</t>
  </si>
  <si>
    <t>Pl. Inst. krabice do betonu 16/24M, bezrámečková, výška 70mm vč. montáže</t>
  </si>
  <si>
    <t>Podlahová kr. 24M pro krytinu, šedá, , bezrámečková, výška 70mm vč. montáže</t>
  </si>
  <si>
    <t>Výklopný blok zapuštěný, včetně krabice do stolové desky, 2x zásuvka, 2x USB nabíjecí, barva černá, kabel o délce 1.5m vč. montáže</t>
  </si>
  <si>
    <t>Výklopná zásuvka, včetně krabice do stolové desky,  3x 230V, 1xRJ45, 1xUSB ,1x HDMI vč. montáže</t>
  </si>
  <si>
    <t>Stropní detektor pohybu PIR 360° pro spínání LED (2x rele spínací) vč. montáže</t>
  </si>
  <si>
    <t>Zasuvka bílá 2P+T bezšroubová s clonkami  vč. montáže</t>
  </si>
  <si>
    <t>Zas. hnědá 2P+T bezšr., 3st.SPD optická, vč. montáže</t>
  </si>
  <si>
    <t>Spínač ř.1 vč. montáže</t>
  </si>
  <si>
    <t>Klapka jednoduchá bílá  vč. montáže</t>
  </si>
  <si>
    <t>1_rameček bílý  vč. montáže</t>
  </si>
  <si>
    <t>2_rameček bílý  vč. montáže</t>
  </si>
  <si>
    <t>3_rameček bílý  vč. montáže</t>
  </si>
  <si>
    <t>4_rameček bílý  vč. montáže</t>
  </si>
  <si>
    <t>5_rameček bílý  vč. montáže</t>
  </si>
  <si>
    <t>časovač do instalční krabice 16A vč. montáže</t>
  </si>
  <si>
    <t>Přidružený materiál vč. montáže</t>
  </si>
  <si>
    <t>Přidružený materiál k úpravám stáv. elektroinstalací objektu (kabeláže, svorky apod.)  vč. montáže</t>
  </si>
  <si>
    <t>ALU lišta pro LED pásek vč. montáže</t>
  </si>
  <si>
    <t>LED pásek vnitřní 4000K, 850l/m, 9,6W/m  vč. montáže</t>
  </si>
  <si>
    <t>Zdroj pro LED pásku 230V/24V/30W, IP67 vč. montáže</t>
  </si>
  <si>
    <t>Zdroj pro LED pásku 230V/24V/75W, IP68 vč. montáže</t>
  </si>
  <si>
    <t>"A1" - Zapuštěné LED kruhové svítidlo, d=350-400mm, 40W, 3400lm, Ra80, 4000K vč. montáže</t>
  </si>
  <si>
    <t>"A2" - Zapuštěné LED kruhové svítidlo, d=350-400mm, 40W, 3400lm, Ra80, 4000K, DALI vč. montáže</t>
  </si>
  <si>
    <t>"B" - Zavěšené LED svítidlo, přímé vyzařování, mikroprismatický difusor, lankový závěs, 10,3W, 1470lm, Ra80, 4000K, DALI vč. montáže</t>
  </si>
  <si>
    <t>"C1" - Zavěšené LED svítidlo, přímé/nepřímé vyzařování, mikroprismatický difusor, lankový závěs, 94W, 14700lm, Ra80, 4000K, DALI vč. montáže</t>
  </si>
  <si>
    <t>"C2" - Zavěšené LED svítidlo, přímé/nepřímé vyzařování, mikroprismatický difusor, lankový závěs, 77W, 12495lm, Ra80, 4000K, DALI vč. montáže</t>
  </si>
  <si>
    <t>"C3" - Zavěšené LED svítidlo, přímé/nepřímé vyzařování, mikroprismatický difusor, lankový závěs, 57W, 9240lm, Ra80, 4000K, DALI vč. montáže</t>
  </si>
  <si>
    <t>"D" - Zapuštěné LED svítidlo do rastru 600x600, mikroprismatický difusor, 26W, 4200lm, Ra80, 4000K, DALI vč. montáže</t>
  </si>
  <si>
    <t>Přidružený materiál (svorky apod.) vč. montáže</t>
  </si>
  <si>
    <t>"N21" -  LED nouzové CBS 230V, viditelnost 22m, lankový závěs, IP40 vč. montáže</t>
  </si>
  <si>
    <t>"N1" - LED nouzové CBS 230V, antipanická optika, zapuštěná stropní montáž vč. montáže</t>
  </si>
  <si>
    <t>"NM" - monitorovací a spínací modul pro propojení centrálního bateriového systému CPS se svítidly umělého osvětlení s elektronickým předřadníkem vč. montáže</t>
  </si>
  <si>
    <t>"dNM" - monitorovací a spínací modul pro propojení centrálního bateriového systému CPS se svítidly umělého osvětlení s elektronickým stmívatelným DALI předřadníkem vč. montáže</t>
  </si>
  <si>
    <t>Monitor stavu napájení rozvaděče, sbernicový systém pro CBS 230V (nutná integrace do stávajícího systému) vč. montáže</t>
  </si>
  <si>
    <t>sběrnicvý kabel 3x (2x0,8) vč. montáže</t>
  </si>
  <si>
    <t>Detektor přítomnosti KNX stropní vč. montáže</t>
  </si>
  <si>
    <t>Multi dotykový ovladač KNX, včetně rámečku vč. montáže</t>
  </si>
  <si>
    <t>Tlačítkové rozhraní, dvojnásobné, včetně rámečku vč. montáže</t>
  </si>
  <si>
    <t>Tlačítkové rozhraní, čtyřnásobné, včetně rámečku vč. montáže</t>
  </si>
  <si>
    <t>Zdroj KNX vč. montáže</t>
  </si>
  <si>
    <t>KNX/DALI vč. montáže</t>
  </si>
  <si>
    <t>spínací aktor 10A žaluziový vč. montáže</t>
  </si>
  <si>
    <t>Liniová spojka vč. montáže</t>
  </si>
  <si>
    <t>Část_02 - Ekonomický úsek (m.č.2.21a/b, 2.22a/b, 2.23-2.2 ve 2.NP) 
Zdravotechnika</t>
  </si>
  <si>
    <t>Část 02 - Rekonstrukce vybraných prostor děkanátu - Stavební část</t>
  </si>
  <si>
    <t>CU 15x1 - tl. 20 mm, izolační pouzdro</t>
  </si>
  <si>
    <t>CU 18x1 - tl. 30 mm, izolační pouzdro</t>
  </si>
  <si>
    <t>CU měděné potrubí včetně prořezu a všech přídavků pro svářecí a těsnící materiály. Veškeré odbočení, oblouky, redukce které jsou započteny v běžných metrech musí být provedeny pomocí varných tvarovek.</t>
  </si>
  <si>
    <t>Pozn.</t>
  </si>
  <si>
    <t>Proplach a tlakovová zkouška otopných těles. Zkouška voud</t>
  </si>
  <si>
    <t>Proplach a tlaková zkouška   potrubí do DN65, zkouška vodou</t>
  </si>
  <si>
    <t>Nátěr potrubí do DN25, dle TZ</t>
  </si>
  <si>
    <t>Ponz. -podlaha zhotovená z dřevěných masivních parket určená k celoplošnému přilepení. Třída parkety F802 třída. Délka parkety 300 mm. Způsob kladení bude upřesněn před samotnou realizací. Pokládání parket včetně pokládky první řady musí provádět příslušná firma dle uznávaných pravidel techniky. Obsah vlhkosti parket udávaný a dané normě je nutno při pokládání dodržet. Nalepení masivních parket podle ČSN EN 13226, parket podle ČSN EN 13227 nebo mozaikových parket (pokládaných paralelně je možné pouze po dohodě a písemném povolení výrobce lepidla. Pro lepení parket jsou použity pouze lepidla, která jsou výslovně povolena pro jednotlivé podlahové prvky. Zpracování se musí provést podle směrnic výrobce lepidla.
Vzhledem k nemožnosti uvést referenční typ upřesnění konkrétní vzor a barevnost podlahy včetně dekoru dodavateli přímo na stavbě. Nacenění je potřeba uvažovat s výrobky vyšší cenové třídy odpovídající vyšší estetické kvalitě. Jedná se o pohledově velmi exponovaný prvek, jehož estetická kvalita má zásadní vliv na celkový výraz stavby. Určení barevnosti, struktury, vzhledu, včetně barevnosti nebude řešeno dle příslušné části výběrového řízení resp. generálním projektantem, který má právo odmítnout vzorky, které nedosahují technické a estetické kvality jím požadované a budou v rozporu s architektonickým záměrem. Na prořezy je nutné počítat 10 % materiálu.
-Lepidlo - tvrdé elastické lepidlo na dřevěné parkety, na bázi modifikovaného polymeru silanu
-Hloubkový penetrační nátěr - syntetická pryskyřičná disperze sloužící ke snížení savosti, zvýšení adheze a ochraně sádrových podkladů proti vlhkosti, bez obsahu rozpouštědel, odolná proti saponifikaci
-Samonivelační sádrová stěrka - nivelační hmota s přídavkem plastických hmot, tloušťky 0–20 mm, pevnost v tlaku ≥ 8 N/mm². Vhodná pod nebo nad sádrovláknité podlahové prvky
-Podlahový prvek s podložkou 50 mm - podlahový sádrovláknitý prvek se skládá ze dvou slepených sádrovláknitých desek tloušťky 12,5 mm. Desky jsou navzájem přesazené, čímž vytvářejí 50 mm širokou podložku. Spoje budou v místě podložek lepeny vhodným lepidlem na sádrovláknité desky dle požadavků výrobce.
-třída reakce na oheň podle ČSN EN 13501-1: A2
-objemová hmotnost 50 kg/m³
-Vyrovnávací vyplňující podsyp - z recyklovaného pěnového granulátu frakce 1–4 mm a cementového pojiva
-Okrajový izolační pásek - páska z MW k akustickému oddělení podlahových prvků od sousedních stavebních konstrukcí. Vysoká pevnost v tlaku a nehořlavost (třída reakce na oheň A1)</t>
  </si>
  <si>
    <t>Pozn. 
-podlahová krytina z přírodního linolea tl. 2,5 mm dle EN 549 vhodná pro školní stavby, s polyuretanovou povrchovou úpravou (100 % PUR, vytvrzený UV), zátěž EN 685 třídy 34 (komerční – velmi vysoká), kolejný odpor dle EN ISO 104-8 min. 4 dB, dle EN 13501-1 splňuje třídu reakce na oheň Cfl-s1, protiskluznost R9 dle BGR 181. Odolnost proti chemikáliím v souladu s EN 423. Dodavatel doloží příslušné certifikáty výrobce nebo atesty státní zkušebny.
Vzhledem k nemožnosti uvést referenční typ upřesní konkrétní vzor a barevnost podlahy přímo na stavbě. Pro nacenění je potřeba uvažovat s výrobky vyšší cenové třídy odpovídající vyšší estetické kvalitě. Jedná se o pohledově velmi exponovaný prvek, jehož estetická kvalita má zásadní vliv na celkový výraz stavby. Určení barevnosti, struktury, vzhledu, včetně barevnosti tmelů a řešení detailů přísluší výhradně autorskému dozoru resp. generálnímu projektantovi, který má právo odmítnout vzorky, které nebudou dosahovat technické a estetické kvality jím požadované a budou v rozporu s architektonickým záměrem. Na prořezy je nutné počítat 10 % materiálu. Spoje na pero a drážku, svařované. Spára v tahu na spojích minimální počet spojů.
-Lepidlo - komponentní disperzní lepidlo bez rozpouštědel, s vysokou počáteční přilnavostí, k lepení přírodního linolea
-Hloubkový penetrační nátěr - syntetická pryskyřičná disperze sloužící ke snížení savosti, zvýšení adheze a ochraně sádrových podkladů proti vlhkosti, bez obsahu rozpouštědel, odolná proti saponifikaci
-Samonivelační sádrová stěrka - nivelační hmota s přídavkem plastických hmot, tloušťky 0–20 mm, pevnost v tlaku ≥ 8 N/mm². Vhodná pod nebo nad sádrovláknité podlahové prvky
-Podlahový prvek s podložkou 50 mm - podlahový sádrovláknitý prvek se skládá ze dvou slepených sádrovláknitých desek tloušťky 12,5 mm. Desky jsou navzájem přesazené, čímž vytvářejí 50 mm širokou podložku. Spoje budou v místě podložek lepeny vhodným lepidlem na sádrovláknité desky dle požadavků výrobce.
-třída reakce na oheň podle ČSN EN 13501-1: A2
-objemová hmotnost 50 kg/m³
-Vyrovnávací vyplňující podsyp - z recyklovaného pěnového granulátu frakce 1–4 mm a cementového pojiva
-Okrajový izolační pásek - páska z MW k akustickému oddělení podlahových prvků od sousedních stavebních konstrukcí. Vysoká pevnost v tlaku a nehořlavost (třída reakce na oheň A1)</t>
  </si>
  <si>
    <t>Pozn.  konkrétní výrobek bude před dodáním odsouhlasen, deska i dřez dodávkou stavby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</si>
</sst>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numFmt numFmtId="165" formatCode="dd\.mm\.yyyy"/>
    <numFmt numFmtId="166" formatCode="#,##0.00000"/>
    <numFmt numFmtId="167" formatCode="#,##0.000"/>
    <numFmt numFmtId="168" formatCode="#,##0.00\ _K_č"/>
    <numFmt numFmtId="169" formatCode="#,##0.000;\-#,##0.000"/>
    <numFmt numFmtId="170" formatCode="#,##0.00_ ;\-#,##0.00\ "/>
    <numFmt numFmtId="171" formatCode="mmmm\ yyyy"/>
  </numFmts>
  <fonts count="189">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sz val="8"/>
      <color rgb="FF3366FF"/>
      <name val="Arial CE"/>
    </font>
    <font>
      <b/>
      <sz val="14"/>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amily val="1"/>
      <charset val="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sz val="7"/>
      <color rgb="FF979797"/>
      <name val="Arial CE"/>
    </font>
    <font>
      <i/>
      <u/>
      <sz val="7"/>
      <color rgb="FF979797"/>
      <name val="Calibri"/>
      <family val="2"/>
      <scheme val="minor"/>
    </font>
    <font>
      <i/>
      <sz val="9"/>
      <color rgb="FF0000FF"/>
      <name val="Arial CE"/>
    </font>
    <font>
      <i/>
      <sz val="8"/>
      <color rgb="FF0000FF"/>
      <name val="Arial CE"/>
    </font>
    <font>
      <sz val="8"/>
      <name val="Trebuchet MS"/>
      <family val="2"/>
    </font>
    <font>
      <b/>
      <sz val="16"/>
      <name val="Trebuchet MS"/>
      <family val="2"/>
    </font>
    <font>
      <b/>
      <sz val="11"/>
      <name val="Trebuchet MS"/>
      <family val="2"/>
    </font>
    <font>
      <sz val="8"/>
      <name val="Arial CE"/>
      <charset val="238"/>
    </font>
    <font>
      <sz val="9"/>
      <name val="Trebuchet MS"/>
      <family val="2"/>
    </font>
    <font>
      <sz val="10"/>
      <name val="Trebuchet MS"/>
      <family val="2"/>
    </font>
    <font>
      <sz val="11"/>
      <name val="Trebuchet MS"/>
      <family val="2"/>
    </font>
    <font>
      <b/>
      <sz val="9"/>
      <name val="Trebuchet MS"/>
      <family val="2"/>
    </font>
    <font>
      <b/>
      <sz val="8"/>
      <name val="Arial CE"/>
      <charset val="238"/>
    </font>
    <font>
      <sz val="9"/>
      <name val="Trebuchet MS"/>
      <family val="2"/>
    </font>
    <font>
      <sz val="8"/>
      <name val="Arial CE"/>
      <charset val="238"/>
    </font>
    <font>
      <u/>
      <sz val="11"/>
      <color theme="10"/>
      <name val="Calibri"/>
      <family val="2"/>
      <scheme val="minor"/>
    </font>
    <font>
      <i/>
      <sz val="8"/>
      <name val="Arial CE"/>
      <charset val="238"/>
    </font>
    <font>
      <sz val="10"/>
      <color rgb="FF000000"/>
      <name val="Arial"/>
      <family val="2"/>
    </font>
    <font>
      <b/>
      <sz val="10"/>
      <color rgb="FF000000"/>
      <name val="Arial"/>
      <family val="2"/>
    </font>
    <font>
      <i/>
      <sz val="10"/>
      <color rgb="FF000000"/>
      <name val="Arial"/>
      <family val="2"/>
    </font>
    <font>
      <sz val="11"/>
      <name val="Calibri"/>
      <family val="2"/>
    </font>
    <font>
      <b/>
      <sz val="12"/>
      <name val="Arial CE"/>
      <family val="2"/>
      <charset val="238"/>
    </font>
    <font>
      <sz val="10"/>
      <name val="Arial CE"/>
      <family val="2"/>
      <charset val="238"/>
    </font>
    <font>
      <sz val="10"/>
      <color rgb="FFFF0000"/>
      <name val="Arial CE"/>
      <charset val="238"/>
    </font>
    <font>
      <b/>
      <sz val="10"/>
      <name val="Arial CE"/>
      <family val="2"/>
      <charset val="238"/>
    </font>
    <font>
      <b/>
      <sz val="10"/>
      <color rgb="FFFF0000"/>
      <name val="Arial CE"/>
      <charset val="238"/>
    </font>
    <font>
      <sz val="8"/>
      <name val="Arial CE"/>
      <family val="2"/>
      <charset val="238"/>
    </font>
    <font>
      <sz val="8"/>
      <color indexed="12"/>
      <name val="Arial CE"/>
      <family val="2"/>
      <charset val="238"/>
    </font>
    <font>
      <sz val="8"/>
      <color rgb="FFFF0000"/>
      <name val="Arial CE"/>
      <charset val="238"/>
    </font>
    <font>
      <sz val="8"/>
      <color rgb="FFFF0000"/>
      <name val="Arial CE"/>
      <family val="2"/>
      <charset val="238"/>
    </font>
    <font>
      <b/>
      <sz val="12"/>
      <name val="Arial CE"/>
      <charset val="238"/>
    </font>
    <font>
      <b/>
      <u/>
      <sz val="10"/>
      <name val="Arial CE"/>
      <family val="2"/>
      <charset val="238"/>
    </font>
    <font>
      <u/>
      <sz val="10"/>
      <name val="Arial CE"/>
      <family val="2"/>
      <charset val="238"/>
    </font>
    <font>
      <sz val="10"/>
      <name val="Arial CE"/>
      <charset val="238"/>
    </font>
    <font>
      <sz val="8"/>
      <name val="Arial"/>
      <family val="2"/>
      <charset val="238"/>
    </font>
    <font>
      <sz val="8"/>
      <color rgb="FF0000FF"/>
      <name val="Arial"/>
      <family val="2"/>
      <charset val="238"/>
    </font>
    <font>
      <sz val="8"/>
      <color rgb="FF0000FF"/>
      <name val="Arial CE"/>
      <family val="2"/>
      <charset val="238"/>
    </font>
    <font>
      <sz val="10"/>
      <color rgb="FF0000FF"/>
      <name val="Arial CE"/>
      <family val="2"/>
      <charset val="238"/>
    </font>
    <font>
      <sz val="7"/>
      <name val="Arial"/>
      <family val="2"/>
      <charset val="238"/>
    </font>
    <font>
      <b/>
      <sz val="8"/>
      <name val="Arial"/>
      <family val="2"/>
      <charset val="238"/>
    </font>
    <font>
      <b/>
      <sz val="8"/>
      <color indexed="8"/>
      <name val="Arial"/>
      <family val="2"/>
      <charset val="238"/>
    </font>
    <font>
      <sz val="8"/>
      <color indexed="8"/>
      <name val="Arial"/>
      <family val="2"/>
      <charset val="238"/>
    </font>
    <font>
      <sz val="8"/>
      <name val="Arial"/>
      <family val="2"/>
      <charset val="1"/>
    </font>
    <font>
      <b/>
      <sz val="10"/>
      <name val="Arial"/>
      <family val="2"/>
      <charset val="238"/>
    </font>
    <font>
      <sz val="10"/>
      <name val="Arial"/>
      <family val="2"/>
      <charset val="238"/>
    </font>
    <font>
      <b/>
      <sz val="14"/>
      <name val="Arial"/>
      <family val="2"/>
      <charset val="238"/>
    </font>
    <font>
      <b/>
      <sz val="9"/>
      <name val="Arial"/>
      <family val="2"/>
      <charset val="238"/>
    </font>
    <font>
      <b/>
      <sz val="7"/>
      <name val="Arial"/>
      <family val="2"/>
      <charset val="238"/>
    </font>
    <font>
      <b/>
      <sz val="9"/>
      <color rgb="FF000000"/>
      <name val="Arial"/>
      <family val="2"/>
      <charset val="238"/>
    </font>
    <font>
      <b/>
      <sz val="10"/>
      <color rgb="FFC00000"/>
      <name val="Arial"/>
      <family val="2"/>
      <charset val="238"/>
    </font>
    <font>
      <b/>
      <sz val="11"/>
      <color indexed="18"/>
      <name val="Arial"/>
      <family val="2"/>
      <charset val="238"/>
    </font>
    <font>
      <b/>
      <sz val="11"/>
      <color rgb="FFC00000"/>
      <name val="Arial"/>
      <family val="2"/>
      <charset val="238"/>
    </font>
    <font>
      <b/>
      <sz val="10"/>
      <color indexed="18"/>
      <name val="Arial"/>
      <family val="2"/>
      <charset val="238"/>
    </font>
    <font>
      <sz val="8"/>
      <color indexed="12"/>
      <name val="Arial"/>
      <family val="2"/>
      <charset val="238"/>
    </font>
    <font>
      <b/>
      <sz val="8"/>
      <color indexed="12"/>
      <name val="Arial"/>
      <family val="2"/>
      <charset val="238"/>
    </font>
    <font>
      <sz val="8"/>
      <color indexed="20"/>
      <name val="Arial"/>
      <family val="2"/>
      <charset val="238"/>
    </font>
    <font>
      <sz val="8"/>
      <color theme="0" tint="-0.499984740745262"/>
      <name val="Arial"/>
      <family val="2"/>
      <charset val="238"/>
    </font>
    <font>
      <b/>
      <sz val="8"/>
      <color indexed="20"/>
      <name val="Arial"/>
      <family val="2"/>
      <charset val="238"/>
    </font>
    <font>
      <sz val="8"/>
      <color indexed="63"/>
      <name val="Arial"/>
      <family val="2"/>
      <charset val="238"/>
    </font>
    <font>
      <b/>
      <sz val="8"/>
      <color indexed="63"/>
      <name val="Arial"/>
      <family val="2"/>
      <charset val="238"/>
    </font>
    <font>
      <sz val="8"/>
      <name val="Arial Narrow"/>
      <family val="2"/>
      <charset val="238"/>
    </font>
    <font>
      <sz val="8"/>
      <color indexed="12"/>
      <name val="Arial Narrow"/>
      <family val="2"/>
      <charset val="238"/>
    </font>
    <font>
      <i/>
      <sz val="8"/>
      <name val="Arial"/>
      <family val="2"/>
      <charset val="238"/>
    </font>
    <font>
      <i/>
      <sz val="8"/>
      <color indexed="12"/>
      <name val="Arial"/>
      <family val="2"/>
      <charset val="238"/>
    </font>
    <font>
      <sz val="11"/>
      <color theme="1"/>
      <name val="Arial"/>
      <family val="2"/>
      <charset val="238"/>
    </font>
    <font>
      <sz val="12"/>
      <name val="Arial"/>
      <family val="2"/>
      <charset val="238"/>
    </font>
    <font>
      <b/>
      <sz val="12"/>
      <name val="Arial"/>
      <family val="2"/>
      <charset val="238"/>
    </font>
    <font>
      <b/>
      <sz val="12"/>
      <color theme="1"/>
      <name val="Arial Black"/>
      <family val="2"/>
      <charset val="238"/>
    </font>
    <font>
      <sz val="12"/>
      <color theme="1"/>
      <name val="Arial Black"/>
      <family val="2"/>
      <charset val="238"/>
    </font>
    <font>
      <i/>
      <sz val="12"/>
      <name val="Arial"/>
      <family val="2"/>
      <charset val="238"/>
    </font>
    <font>
      <b/>
      <sz val="11"/>
      <name val="Arial"/>
      <family val="2"/>
      <charset val="238"/>
    </font>
    <font>
      <b/>
      <i/>
      <sz val="11"/>
      <color rgb="FF000000"/>
      <name val="Arial"/>
      <family val="2"/>
      <charset val="238"/>
    </font>
    <font>
      <b/>
      <sz val="11"/>
      <color rgb="FF000000"/>
      <name val="Arial"/>
      <family val="2"/>
      <charset val="238"/>
    </font>
    <font>
      <b/>
      <sz val="10"/>
      <color theme="5" tint="-0.249977111117893"/>
      <name val="Arial"/>
      <family val="2"/>
      <charset val="238"/>
    </font>
    <font>
      <sz val="9"/>
      <name val="Arial CE"/>
      <family val="2"/>
      <charset val="238"/>
    </font>
    <font>
      <b/>
      <sz val="10"/>
      <color theme="8" tint="-0.249977111117893"/>
      <name val="Arial"/>
      <family val="2"/>
      <charset val="238"/>
    </font>
    <font>
      <b/>
      <sz val="9"/>
      <color theme="8" tint="-0.249977111117893"/>
      <name val="Arial"/>
      <family val="2"/>
      <charset val="238"/>
    </font>
    <font>
      <sz val="10"/>
      <color indexed="10"/>
      <name val="Arial CE"/>
      <family val="2"/>
      <charset val="238"/>
    </font>
    <font>
      <b/>
      <sz val="12"/>
      <color rgb="FF0000FF"/>
      <name val="Arial"/>
      <family val="2"/>
      <charset val="238"/>
    </font>
    <font>
      <sz val="12"/>
      <color rgb="FF0000FF"/>
      <name val="Arial"/>
      <family val="2"/>
      <charset val="238"/>
    </font>
    <font>
      <i/>
      <sz val="10"/>
      <color rgb="FF0000FF"/>
      <name val="Arial"/>
      <family val="2"/>
      <charset val="238"/>
    </font>
    <font>
      <b/>
      <sz val="12"/>
      <color indexed="10"/>
      <name val="Arial"/>
      <family val="2"/>
      <charset val="238"/>
    </font>
    <font>
      <sz val="12"/>
      <color indexed="10"/>
      <name val="Arial"/>
      <family val="2"/>
      <charset val="238"/>
    </font>
    <font>
      <i/>
      <sz val="10"/>
      <color indexed="10"/>
      <name val="Arial"/>
      <family val="2"/>
      <charset val="238"/>
    </font>
    <font>
      <sz val="8"/>
      <name val="Arial CE"/>
      <family val="2"/>
    </font>
    <font>
      <b/>
      <sz val="11"/>
      <name val="Arial CE"/>
      <charset val="1"/>
    </font>
    <font>
      <b/>
      <sz val="8"/>
      <color rgb="FF003366"/>
      <name val="Arial CE"/>
    </font>
    <font>
      <sz val="8"/>
      <name val="Arial CE"/>
      <family val="2"/>
      <charset val="1"/>
    </font>
    <font>
      <sz val="8"/>
      <color rgb="FFFFFFFF"/>
      <name val="Arial CE"/>
      <charset val="1"/>
    </font>
    <font>
      <b/>
      <sz val="14"/>
      <name val="Arial CE"/>
      <charset val="1"/>
    </font>
    <font>
      <sz val="8"/>
      <color rgb="FF3366FF"/>
      <name val="Arial CE"/>
      <charset val="1"/>
    </font>
    <font>
      <b/>
      <sz val="12"/>
      <color rgb="FF969696"/>
      <name val="Arial CE"/>
      <charset val="1"/>
    </font>
    <font>
      <sz val="10"/>
      <color rgb="FF969696"/>
      <name val="Arial CE"/>
      <charset val="1"/>
    </font>
    <font>
      <sz val="10"/>
      <name val="Arial CE"/>
      <charset val="1"/>
    </font>
    <font>
      <b/>
      <sz val="8"/>
      <color rgb="FF969696"/>
      <name val="Arial CE"/>
      <charset val="1"/>
    </font>
    <font>
      <b/>
      <sz val="10"/>
      <name val="Arial CE"/>
      <charset val="1"/>
    </font>
    <font>
      <b/>
      <sz val="10"/>
      <color rgb="FF969696"/>
      <name val="Arial CE"/>
      <charset val="1"/>
    </font>
    <font>
      <b/>
      <sz val="12"/>
      <name val="Arial CE"/>
      <charset val="1"/>
    </font>
    <font>
      <sz val="12"/>
      <color rgb="FF969696"/>
      <name val="Arial CE"/>
      <charset val="1"/>
    </font>
    <font>
      <sz val="9"/>
      <name val="Arial CE"/>
      <charset val="1"/>
    </font>
    <font>
      <sz val="9"/>
      <color rgb="FF969696"/>
      <name val="Arial CE"/>
      <charset val="1"/>
    </font>
    <font>
      <b/>
      <sz val="12"/>
      <color rgb="FF960000"/>
      <name val="Arial CE"/>
      <charset val="1"/>
    </font>
    <font>
      <sz val="12"/>
      <name val="Arial CE"/>
      <charset val="1"/>
    </font>
    <font>
      <u/>
      <sz val="11"/>
      <color theme="10"/>
      <name val="Calibri"/>
      <family val="2"/>
      <charset val="238"/>
    </font>
    <font>
      <sz val="11"/>
      <name val="Arial CE"/>
      <charset val="1"/>
    </font>
    <font>
      <b/>
      <sz val="11"/>
      <color rgb="FF003366"/>
      <name val="Arial CE"/>
      <charset val="1"/>
    </font>
    <font>
      <b/>
      <sz val="8"/>
      <color rgb="FF003366"/>
      <name val="Arial CE"/>
      <charset val="1"/>
    </font>
    <font>
      <sz val="11"/>
      <color rgb="FF003366"/>
      <name val="Arial CE"/>
      <charset val="1"/>
    </font>
    <font>
      <sz val="9"/>
      <color rgb="FF003366"/>
      <name val="Arial CE"/>
      <charset val="238"/>
    </font>
    <font>
      <sz val="11"/>
      <color rgb="FF969696"/>
      <name val="Arial CE"/>
      <charset val="1"/>
    </font>
    <font>
      <sz val="10"/>
      <color rgb="FF3366FF"/>
      <name val="Arial CE"/>
      <charset val="1"/>
    </font>
    <font>
      <sz val="9"/>
      <name val="Arial CE"/>
      <charset val="238"/>
    </font>
    <font>
      <sz val="8"/>
      <color rgb="FF969696"/>
      <name val="Arial CE"/>
      <charset val="1"/>
    </font>
    <font>
      <b/>
      <sz val="12"/>
      <color rgb="FF800000"/>
      <name val="Arial CE"/>
      <charset val="1"/>
    </font>
    <font>
      <sz val="12"/>
      <color rgb="FF003366"/>
      <name val="Arial CE"/>
      <charset val="1"/>
    </font>
    <font>
      <sz val="10"/>
      <color rgb="FF003366"/>
      <name val="Arial CE"/>
      <charset val="1"/>
    </font>
    <font>
      <sz val="8"/>
      <color rgb="FF960000"/>
      <name val="Arial CE"/>
      <charset val="1"/>
    </font>
    <font>
      <b/>
      <sz val="8"/>
      <name val="Arial CE"/>
      <charset val="1"/>
    </font>
    <font>
      <sz val="8"/>
      <color rgb="FF003366"/>
      <name val="Arial CE"/>
      <charset val="1"/>
    </font>
    <font>
      <sz val="7"/>
      <color rgb="FF969696"/>
      <name val="Arial CE"/>
      <charset val="1"/>
    </font>
    <font>
      <sz val="7"/>
      <name val="Arial CE"/>
      <charset val="1"/>
    </font>
    <font>
      <sz val="7"/>
      <color rgb="FF979797"/>
      <name val="Arial CE"/>
      <charset val="1"/>
    </font>
    <font>
      <i/>
      <u/>
      <sz val="7"/>
      <color rgb="FF979797"/>
      <name val="Calibri"/>
      <family val="2"/>
      <charset val="238"/>
    </font>
    <font>
      <sz val="8"/>
      <color rgb="FF800080"/>
      <name val="Arial CE"/>
      <charset val="1"/>
    </font>
    <font>
      <sz val="8"/>
      <color rgb="FF505050"/>
      <name val="Arial CE"/>
      <charset val="1"/>
    </font>
    <font>
      <sz val="8"/>
      <color rgb="FFFF0000"/>
      <name val="Arial CE"/>
      <charset val="1"/>
    </font>
    <font>
      <i/>
      <sz val="7"/>
      <color rgb="FF969696"/>
      <name val="Arial CE"/>
      <charset val="1"/>
    </font>
    <font>
      <sz val="8"/>
      <color rgb="FF0000A8"/>
      <name val="Arial CE"/>
      <charset val="1"/>
    </font>
    <font>
      <i/>
      <u/>
      <sz val="7"/>
      <color rgb="FF979797"/>
      <name val="Calibri"/>
      <family val="2"/>
      <charset val="238"/>
      <scheme val="minor"/>
    </font>
    <font>
      <i/>
      <sz val="7"/>
      <color rgb="FF969696"/>
      <name val="Arial CE"/>
    </font>
    <font>
      <sz val="11"/>
      <name val="Calibri"/>
      <family val="2"/>
      <charset val="238"/>
    </font>
    <font>
      <sz val="10"/>
      <color rgb="FF000000"/>
      <name val="Arial"/>
      <family val="2"/>
      <charset val="238"/>
    </font>
    <font>
      <b/>
      <sz val="10"/>
      <color rgb="FF000000"/>
      <name val="Arial"/>
      <family val="2"/>
      <charset val="238"/>
    </font>
    <font>
      <i/>
      <sz val="8"/>
      <color rgb="FF000000"/>
      <name val="Arial"/>
      <family val="2"/>
      <charset val="238"/>
    </font>
    <font>
      <b/>
      <sz val="10"/>
      <name val="Calibri"/>
      <family val="2"/>
      <charset val="238"/>
      <scheme val="minor"/>
    </font>
    <font>
      <sz val="10"/>
      <name val="Calibri"/>
      <family val="2"/>
      <charset val="238"/>
      <scheme val="minor"/>
    </font>
    <font>
      <sz val="10"/>
      <name val="Helv"/>
      <charset val="238"/>
    </font>
    <font>
      <b/>
      <sz val="12"/>
      <name val="Calibri"/>
      <family val="2"/>
      <charset val="238"/>
      <scheme val="minor"/>
    </font>
    <font>
      <sz val="12"/>
      <name val="Calibri"/>
      <family val="2"/>
      <charset val="238"/>
      <scheme val="minor"/>
    </font>
    <font>
      <sz val="8"/>
      <name val="Calibri"/>
      <family val="2"/>
      <charset val="238"/>
      <scheme val="minor"/>
    </font>
    <font>
      <b/>
      <sz val="11"/>
      <name val="Calibri"/>
      <family val="2"/>
      <charset val="238"/>
      <scheme val="minor"/>
    </font>
    <font>
      <sz val="11"/>
      <name val="Calibri"/>
      <family val="2"/>
      <charset val="238"/>
      <scheme val="minor"/>
    </font>
    <font>
      <b/>
      <sz val="12"/>
      <color rgb="FF003366"/>
      <name val="Calibri"/>
      <family val="2"/>
      <charset val="238"/>
      <scheme val="minor"/>
    </font>
    <font>
      <b/>
      <sz val="11"/>
      <color rgb="FF003366"/>
      <name val="Calibri"/>
      <family val="2"/>
      <charset val="238"/>
      <scheme val="minor"/>
    </font>
    <font>
      <sz val="11"/>
      <color rgb="FF003366"/>
      <name val="Calibri"/>
      <family val="2"/>
      <charset val="238"/>
      <scheme val="minor"/>
    </font>
    <font>
      <b/>
      <sz val="14"/>
      <color rgb="FF000000"/>
      <name val="Arial"/>
      <family val="2"/>
    </font>
    <font>
      <b/>
      <sz val="14"/>
      <name val="Calibri"/>
      <family val="2"/>
      <charset val="238"/>
      <scheme val="minor"/>
    </font>
    <font>
      <sz val="14"/>
      <name val="Calibri"/>
      <family val="2"/>
      <charset val="238"/>
      <scheme val="minor"/>
    </font>
    <font>
      <sz val="14"/>
      <name val="Calibri"/>
      <family val="2"/>
    </font>
    <font>
      <sz val="14"/>
      <name val="Arial CE"/>
      <family val="2"/>
    </font>
    <font>
      <b/>
      <sz val="10"/>
      <color rgb="FF000000"/>
      <name val="Calibri"/>
      <family val="2"/>
      <charset val="238"/>
      <scheme val="minor"/>
    </font>
    <font>
      <b/>
      <sz val="14"/>
      <color rgb="FF000000"/>
      <name val="Calibri"/>
      <family val="2"/>
      <charset val="238"/>
      <scheme val="minor"/>
    </font>
    <font>
      <b/>
      <sz val="10"/>
      <color indexed="18"/>
      <name val="Calibri"/>
      <family val="2"/>
      <charset val="238"/>
      <scheme val="minor"/>
    </font>
    <font>
      <sz val="10"/>
      <color indexed="18"/>
      <name val="Calibri"/>
      <family val="2"/>
      <charset val="238"/>
      <scheme val="minor"/>
    </font>
    <font>
      <sz val="6"/>
      <color rgb="FF505050"/>
      <name val="Arial CE"/>
    </font>
  </fonts>
  <fills count="25">
    <fill>
      <patternFill patternType="none"/>
    </fill>
    <fill>
      <patternFill patternType="gray125"/>
    </fill>
    <fill>
      <patternFill patternType="solid">
        <fgColor rgb="FFC0C0C0"/>
      </patternFill>
    </fill>
    <fill>
      <patternFill patternType="solid">
        <fgColor rgb="FFBEBEBE"/>
      </patternFill>
    </fill>
    <fill>
      <patternFill patternType="solid">
        <fgColor rgb="FFD2D2D2"/>
      </patternFill>
    </fill>
    <fill>
      <patternFill patternType="solid">
        <fgColor rgb="FFD6E1EE"/>
        <bgColor indexed="64"/>
      </patternFill>
    </fill>
    <fill>
      <patternFill patternType="solid">
        <fgColor rgb="FFDBDBDB"/>
        <bgColor indexed="64"/>
      </patternFill>
    </fill>
    <fill>
      <patternFill patternType="solid">
        <fgColor theme="4" tint="0.79998168889431442"/>
        <bgColor indexed="64"/>
      </patternFill>
    </fill>
    <fill>
      <patternFill patternType="solid">
        <fgColor indexed="22"/>
        <bgColor indexed="31"/>
      </patternFill>
    </fill>
    <fill>
      <patternFill patternType="solid">
        <fgColor indexed="9"/>
        <bgColor indexed="26"/>
      </patternFill>
    </fill>
    <fill>
      <patternFill patternType="solid">
        <fgColor theme="0"/>
        <bgColor indexed="64"/>
      </patternFill>
    </fill>
    <fill>
      <patternFill patternType="solid">
        <fgColor theme="0" tint="-0.14999847407452621"/>
        <bgColor indexed="64"/>
      </patternFill>
    </fill>
    <fill>
      <patternFill patternType="solid">
        <fgColor indexed="9"/>
      </patternFill>
    </fill>
    <fill>
      <patternFill patternType="solid">
        <fgColor rgb="FFFFFFCC"/>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FFCC"/>
      </patternFill>
    </fill>
    <fill>
      <patternFill patternType="solid">
        <fgColor rgb="FFFFFFCC"/>
        <bgColor indexed="26"/>
      </patternFill>
    </fill>
    <fill>
      <patternFill patternType="solid">
        <fgColor rgb="FFFFFFCC"/>
        <bgColor rgb="FFFFFFFF"/>
      </patternFill>
    </fill>
    <fill>
      <patternFill patternType="solid">
        <fgColor rgb="FFBEBEBE"/>
        <bgColor rgb="FFD2D2D2"/>
      </patternFill>
    </fill>
    <fill>
      <patternFill patternType="solid">
        <fgColor rgb="FFD2D2D2"/>
        <bgColor rgb="FFBEBEBE"/>
      </patternFill>
    </fill>
    <fill>
      <patternFill patternType="solid">
        <fgColor theme="6" tint="0.59999389629810485"/>
        <bgColor indexed="64"/>
      </patternFill>
    </fill>
    <fill>
      <patternFill patternType="solid">
        <fgColor theme="6" tint="0.59999389629810485"/>
        <bgColor rgb="FFCCCCFF"/>
      </patternFill>
    </fill>
    <fill>
      <patternFill patternType="solid">
        <fgColor theme="8" tint="0.59999389629810485"/>
        <bgColor indexed="64"/>
      </patternFill>
    </fill>
    <fill>
      <patternFill patternType="solid">
        <fgColor theme="8" tint="0.59999389629810485"/>
        <bgColor rgb="FFCCCCFF"/>
      </patternFill>
    </fill>
  </fills>
  <borders count="93">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auto="1"/>
      </left>
      <right/>
      <top style="thin">
        <color indexed="64"/>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23"/>
      </left>
      <right/>
      <top style="thin">
        <color indexed="64"/>
      </top>
      <bottom style="thin">
        <color indexed="64"/>
      </bottom>
      <diagonal/>
    </border>
    <border>
      <left/>
      <right style="thin">
        <color indexed="23"/>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hair">
        <color indexed="8"/>
      </left>
      <right style="hair">
        <color indexed="8"/>
      </right>
      <top style="hair">
        <color indexed="8"/>
      </top>
      <bottom style="hair">
        <color indexed="8"/>
      </bottom>
      <diagonal/>
    </border>
    <border>
      <left style="thin">
        <color indexed="8"/>
      </left>
      <right/>
      <top/>
      <bottom/>
      <diagonal/>
    </border>
    <border>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ck">
        <color indexed="8"/>
      </left>
      <right style="thick">
        <color indexed="8"/>
      </right>
      <top style="thick">
        <color indexed="8"/>
      </top>
      <bottom style="thick">
        <color indexed="8"/>
      </bottom>
      <diagonal/>
    </border>
    <border>
      <left style="hair">
        <color indexed="8"/>
      </left>
      <right style="hair">
        <color indexed="8"/>
      </right>
      <top style="hair">
        <color indexed="8"/>
      </top>
      <bottom/>
      <diagonal/>
    </border>
    <border>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style="hair">
        <color auto="1"/>
      </top>
      <bottom/>
      <diagonal/>
    </border>
    <border>
      <left/>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s>
  <cellStyleXfs count="13">
    <xf numFmtId="0" fontId="0" fillId="0" borderId="0"/>
    <xf numFmtId="0" fontId="49" fillId="0" borderId="0" applyNumberFormat="0" applyFill="0" applyBorder="0" applyAlignment="0" applyProtection="0"/>
    <xf numFmtId="0" fontId="56" fillId="0" borderId="1"/>
    <xf numFmtId="0" fontId="67" fillId="0" borderId="1"/>
    <xf numFmtId="0" fontId="56" fillId="0" borderId="1"/>
    <xf numFmtId="0" fontId="56" fillId="0" borderId="1"/>
    <xf numFmtId="0" fontId="54" fillId="0" borderId="1"/>
    <xf numFmtId="0" fontId="78" fillId="0" borderId="1"/>
    <xf numFmtId="0" fontId="121" fillId="0" borderId="1"/>
    <xf numFmtId="0" fontId="137" fillId="0" borderId="1" applyBorder="0" applyProtection="0"/>
    <xf numFmtId="0" fontId="78" fillId="0" borderId="1"/>
    <xf numFmtId="0" fontId="170" fillId="0" borderId="1"/>
    <xf numFmtId="0" fontId="118" fillId="0" borderId="1"/>
  </cellStyleXfs>
  <cellXfs count="1363">
    <xf numFmtId="0" fontId="0" fillId="0" borderId="0" xfId="0"/>
    <xf numFmtId="0" fontId="4" fillId="0" borderId="0" xfId="0" applyFont="1" applyAlignment="1">
      <alignment vertical="center"/>
    </xf>
    <xf numFmtId="0" fontId="5"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vertical="center"/>
    </xf>
    <xf numFmtId="0" fontId="0" fillId="0" borderId="2" xfId="0" applyBorder="1"/>
    <xf numFmtId="0" fontId="0" fillId="0" borderId="3" xfId="0" applyBorder="1"/>
    <xf numFmtId="0" fontId="0" fillId="0" borderId="4" xfId="0" applyBorder="1"/>
    <xf numFmtId="0" fontId="15" fillId="0" borderId="0" xfId="0" applyFont="1" applyAlignment="1">
      <alignment horizontal="left" vertical="center"/>
    </xf>
    <xf numFmtId="0" fontId="14" fillId="0" borderId="0" xfId="0" applyFont="1" applyAlignment="1">
      <alignment horizontal="left" vertical="center"/>
    </xf>
    <xf numFmtId="0" fontId="1" fillId="0" borderId="0" xfId="0" applyFont="1" applyAlignment="1">
      <alignment horizontal="left" vertical="top"/>
    </xf>
    <xf numFmtId="0" fontId="3" fillId="0" borderId="0" xfId="0" applyFont="1" applyAlignment="1">
      <alignment horizontal="left" vertical="top"/>
    </xf>
    <xf numFmtId="0" fontId="0" fillId="0" borderId="5" xfId="0" applyBorder="1"/>
    <xf numFmtId="0" fontId="0" fillId="0" borderId="4" xfId="0" applyBorder="1" applyAlignment="1">
      <alignment vertical="center"/>
    </xf>
    <xf numFmtId="0" fontId="16" fillId="0" borderId="6" xfId="0" applyFont="1" applyBorder="1" applyAlignment="1">
      <alignment horizontal="left" vertical="center"/>
    </xf>
    <xf numFmtId="0" fontId="1" fillId="0" borderId="4" xfId="0" applyFont="1" applyBorder="1" applyAlignment="1">
      <alignment vertical="center"/>
    </xf>
    <xf numFmtId="0" fontId="0" fillId="3" borderId="0" xfId="0" applyFill="1" applyAlignment="1">
      <alignment vertical="center"/>
    </xf>
    <xf numFmtId="0" fontId="4" fillId="3" borderId="7" xfId="0" applyFont="1" applyFill="1" applyBorder="1" applyAlignment="1">
      <alignment horizontal="left" vertical="center"/>
    </xf>
    <xf numFmtId="0" fontId="4" fillId="3" borderId="8" xfId="0" applyFont="1" applyFill="1" applyBorder="1" applyAlignment="1">
      <alignment horizontal="center" vertical="center"/>
    </xf>
    <xf numFmtId="0" fontId="0" fillId="0" borderId="10" xfId="0" applyBorder="1" applyAlignment="1">
      <alignment vertical="center"/>
    </xf>
    <xf numFmtId="0" fontId="0" fillId="0" borderId="1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2" fillId="0" borderId="4" xfId="0" applyFont="1" applyBorder="1" applyAlignment="1">
      <alignment vertical="center"/>
    </xf>
    <xf numFmtId="0" fontId="3" fillId="0" borderId="4" xfId="0" applyFont="1" applyBorder="1" applyAlignment="1">
      <alignment vertical="center"/>
    </xf>
    <xf numFmtId="0" fontId="3" fillId="0" borderId="0" xfId="0" applyFont="1" applyAlignment="1">
      <alignment horizontal="left" vertical="center"/>
    </xf>
    <xf numFmtId="0" fontId="16" fillId="0" borderId="0" xfId="0" applyFont="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16" xfId="0" applyBorder="1" applyAlignment="1">
      <alignment vertical="center"/>
    </xf>
    <xf numFmtId="0" fontId="0" fillId="4" borderId="8" xfId="0" applyFill="1" applyBorder="1" applyAlignment="1">
      <alignment vertical="center"/>
    </xf>
    <xf numFmtId="0" fontId="20" fillId="4" borderId="9" xfId="0" applyFont="1" applyFill="1" applyBorder="1" applyAlignment="1">
      <alignment horizontal="center" vertical="center"/>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9" xfId="0" applyFont="1" applyBorder="1" applyAlignment="1">
      <alignment horizontal="center" vertical="center" wrapText="1"/>
    </xf>
    <xf numFmtId="0" fontId="0" fillId="0" borderId="12" xfId="0" applyBorder="1" applyAlignment="1">
      <alignment vertical="center"/>
    </xf>
    <xf numFmtId="0" fontId="4" fillId="0" borderId="4" xfId="0" applyFont="1" applyBorder="1" applyAlignment="1">
      <alignment vertical="center"/>
    </xf>
    <xf numFmtId="0" fontId="22" fillId="0" borderId="0" xfId="0" applyFont="1" applyAlignment="1">
      <alignment horizontal="left" vertical="center"/>
    </xf>
    <xf numFmtId="0" fontId="22" fillId="0" borderId="0" xfId="0" applyFont="1" applyAlignment="1">
      <alignment vertical="center"/>
    </xf>
    <xf numFmtId="0" fontId="4" fillId="0" borderId="0" xfId="0" applyFont="1" applyAlignment="1">
      <alignment horizontal="center" vertical="center"/>
    </xf>
    <xf numFmtId="4" fontId="18" fillId="0" borderId="15" xfId="0" applyNumberFormat="1" applyFont="1" applyBorder="1" applyAlignment="1">
      <alignment vertical="center"/>
    </xf>
    <xf numFmtId="4" fontId="18" fillId="0" borderId="0" xfId="0" applyNumberFormat="1" applyFont="1" applyAlignment="1">
      <alignment vertical="center"/>
    </xf>
    <xf numFmtId="166" fontId="18" fillId="0" borderId="0" xfId="0" applyNumberFormat="1" applyFont="1" applyAlignment="1">
      <alignment vertical="center"/>
    </xf>
    <xf numFmtId="4" fontId="18" fillId="0" borderId="16" xfId="0" applyNumberFormat="1" applyFont="1" applyBorder="1" applyAlignment="1">
      <alignment vertical="center"/>
    </xf>
    <xf numFmtId="0" fontId="4" fillId="0" borderId="0" xfId="0" applyFont="1" applyAlignment="1">
      <alignment horizontal="left" vertical="center"/>
    </xf>
    <xf numFmtId="0" fontId="23" fillId="0" borderId="0" xfId="0" applyFont="1" applyAlignment="1">
      <alignment horizontal="left" vertical="center"/>
    </xf>
    <xf numFmtId="0" fontId="24" fillId="0" borderId="0" xfId="1" applyFont="1" applyAlignment="1">
      <alignment horizontal="center" vertical="center"/>
    </xf>
    <xf numFmtId="0" fontId="5" fillId="0" borderId="4" xfId="0" applyFont="1" applyBorder="1" applyAlignment="1">
      <alignment vertical="center"/>
    </xf>
    <xf numFmtId="0" fontId="25" fillId="0" borderId="0" xfId="0" applyFont="1" applyAlignment="1">
      <alignment vertical="center"/>
    </xf>
    <xf numFmtId="0" fontId="3" fillId="0" borderId="0" xfId="0" applyFont="1" applyAlignment="1">
      <alignment horizontal="center" vertical="center"/>
    </xf>
    <xf numFmtId="4" fontId="27" fillId="0" borderId="15" xfId="0" applyNumberFormat="1" applyFont="1" applyBorder="1" applyAlignment="1">
      <alignment vertical="center"/>
    </xf>
    <xf numFmtId="4" fontId="27" fillId="0" borderId="0" xfId="0" applyNumberFormat="1" applyFont="1" applyAlignment="1">
      <alignment vertical="center"/>
    </xf>
    <xf numFmtId="166" fontId="27" fillId="0" borderId="0" xfId="0" applyNumberFormat="1" applyFont="1" applyAlignment="1">
      <alignment vertical="center"/>
    </xf>
    <xf numFmtId="4" fontId="27" fillId="0" borderId="16" xfId="0" applyNumberFormat="1" applyFont="1" applyBorder="1" applyAlignment="1">
      <alignment vertical="center"/>
    </xf>
    <xf numFmtId="0" fontId="5" fillId="0" borderId="0" xfId="0" applyFont="1" applyAlignment="1">
      <alignment horizontal="left" vertical="center"/>
    </xf>
    <xf numFmtId="39" fontId="68" fillId="13" borderId="33" xfId="0" applyNumberFormat="1" applyFont="1" applyFill="1" applyBorder="1" applyAlignment="1" applyProtection="1">
      <alignment horizontal="right" vertical="center"/>
      <protection locked="0"/>
    </xf>
    <xf numFmtId="39" fontId="87" fillId="13" borderId="64" xfId="0" applyNumberFormat="1" applyFont="1" applyFill="1" applyBorder="1" applyAlignment="1" applyProtection="1">
      <alignment horizontal="right" vertical="center"/>
      <protection locked="0"/>
    </xf>
    <xf numFmtId="39" fontId="68" fillId="13" borderId="64" xfId="0" applyNumberFormat="1" applyFont="1" applyFill="1" applyBorder="1" applyAlignment="1" applyProtection="1">
      <alignment horizontal="right" vertical="center"/>
      <protection locked="0"/>
    </xf>
    <xf numFmtId="4" fontId="68" fillId="13" borderId="64" xfId="0" applyNumberFormat="1" applyFont="1" applyFill="1" applyBorder="1" applyAlignment="1" applyProtection="1">
      <alignment horizontal="right" vertical="center"/>
      <protection locked="0"/>
    </xf>
    <xf numFmtId="4" fontId="87" fillId="13" borderId="64" xfId="0" applyNumberFormat="1" applyFont="1" applyFill="1" applyBorder="1" applyAlignment="1" applyProtection="1">
      <alignment horizontal="right" vertical="center"/>
      <protection locked="0"/>
    </xf>
    <xf numFmtId="4" fontId="68" fillId="13" borderId="33" xfId="7" applyNumberFormat="1" applyFont="1" applyFill="1" applyBorder="1" applyAlignment="1" applyProtection="1">
      <alignment horizontal="right" vertical="center"/>
      <protection locked="0"/>
    </xf>
    <xf numFmtId="4" fontId="87" fillId="13" borderId="64" xfId="7" applyNumberFormat="1" applyFont="1" applyFill="1" applyBorder="1" applyAlignment="1" applyProtection="1">
      <alignment horizontal="right" vertical="center"/>
      <protection locked="0"/>
    </xf>
    <xf numFmtId="39" fontId="68" fillId="13" borderId="33" xfId="7" applyNumberFormat="1" applyFont="1" applyFill="1" applyBorder="1" applyAlignment="1" applyProtection="1">
      <alignment horizontal="right" vertical="center"/>
      <protection locked="0"/>
    </xf>
    <xf numFmtId="39" fontId="87" fillId="13" borderId="64" xfId="7" applyNumberFormat="1" applyFont="1" applyFill="1" applyBorder="1" applyAlignment="1" applyProtection="1">
      <alignment horizontal="right" vertical="center"/>
      <protection locked="0"/>
    </xf>
    <xf numFmtId="0" fontId="119" fillId="0" borderId="0" xfId="0" applyFont="1" applyAlignment="1">
      <alignment horizontal="left" vertical="top"/>
    </xf>
    <xf numFmtId="4" fontId="20" fillId="13" borderId="23" xfId="0" applyNumberFormat="1" applyFont="1" applyFill="1" applyBorder="1" applyAlignment="1" applyProtection="1">
      <alignment vertical="center"/>
      <protection locked="0"/>
    </xf>
    <xf numFmtId="4" fontId="36" fillId="13" borderId="23" xfId="0" applyNumberFormat="1" applyFont="1" applyFill="1" applyBorder="1" applyAlignment="1" applyProtection="1">
      <alignment vertical="center"/>
      <protection locked="0"/>
    </xf>
    <xf numFmtId="4" fontId="41" fillId="13" borderId="38" xfId="0" applyNumberFormat="1" applyFont="1" applyFill="1" applyBorder="1" applyAlignment="1" applyProtection="1">
      <alignment vertical="top" shrinkToFit="1"/>
      <protection locked="0"/>
    </xf>
    <xf numFmtId="4" fontId="60" fillId="13" borderId="38" xfId="0" applyNumberFormat="1" applyFont="1" applyFill="1" applyBorder="1" applyAlignment="1" applyProtection="1">
      <alignment vertical="top" shrinkToFit="1"/>
      <protection locked="0"/>
    </xf>
    <xf numFmtId="4" fontId="60" fillId="13" borderId="33" xfId="0" applyNumberFormat="1" applyFont="1" applyFill="1" applyBorder="1" applyAlignment="1" applyProtection="1">
      <alignment vertical="top" shrinkToFit="1"/>
      <protection locked="0"/>
    </xf>
    <xf numFmtId="4" fontId="68" fillId="17" borderId="48" xfId="2" applyNumberFormat="1" applyFont="1" applyFill="1" applyBorder="1" applyAlignment="1" applyProtection="1">
      <alignment horizontal="right" vertical="center" wrapText="1" indent="1"/>
      <protection locked="0"/>
    </xf>
    <xf numFmtId="4" fontId="75" fillId="17" borderId="48" xfId="5" applyNumberFormat="1" applyFont="1" applyFill="1" applyBorder="1" applyAlignment="1" applyProtection="1">
      <alignment horizontal="right" vertical="center" wrapText="1" indent="1"/>
      <protection locked="0"/>
    </xf>
    <xf numFmtId="0" fontId="24" fillId="0" borderId="1" xfId="9" applyFont="1" applyBorder="1" applyAlignment="1" applyProtection="1">
      <alignment horizontal="center" vertical="center"/>
    </xf>
    <xf numFmtId="4" fontId="133" fillId="18" borderId="23" xfId="8" applyNumberFormat="1" applyFont="1" applyFill="1" applyBorder="1" applyAlignment="1" applyProtection="1">
      <alignment vertical="center"/>
      <protection locked="0"/>
    </xf>
    <xf numFmtId="0" fontId="156" fillId="0" borderId="1" xfId="9" applyFont="1" applyBorder="1" applyAlignment="1" applyProtection="1">
      <alignment vertical="center" wrapText="1"/>
    </xf>
    <xf numFmtId="4" fontId="20" fillId="16" borderId="23" xfId="8" applyNumberFormat="1" applyFont="1" applyFill="1" applyBorder="1" applyAlignment="1" applyProtection="1">
      <alignment vertical="center"/>
      <protection locked="0"/>
    </xf>
    <xf numFmtId="0" fontId="162" fillId="0" borderId="1" xfId="9" applyFont="1" applyAlignment="1" applyProtection="1">
      <alignment vertical="center" wrapText="1"/>
    </xf>
    <xf numFmtId="4" fontId="36" fillId="16" borderId="23" xfId="8" applyNumberFormat="1" applyFont="1" applyFill="1" applyBorder="1" applyAlignment="1" applyProtection="1">
      <alignment vertical="center"/>
      <protection locked="0"/>
    </xf>
    <xf numFmtId="0" fontId="169" fillId="13" borderId="1" xfId="12" applyFont="1" applyFill="1" applyAlignment="1" applyProtection="1">
      <alignment horizontal="left" vertical="center"/>
      <protection locked="0"/>
    </xf>
    <xf numFmtId="0" fontId="169" fillId="13" borderId="28" xfId="12" applyFont="1" applyFill="1" applyBorder="1" applyAlignment="1" applyProtection="1">
      <alignment horizontal="right" vertical="center"/>
      <protection locked="0"/>
    </xf>
    <xf numFmtId="0" fontId="1" fillId="0" borderId="0" xfId="0" applyFont="1" applyAlignment="1">
      <alignment vertical="center"/>
    </xf>
    <xf numFmtId="0" fontId="0" fillId="3" borderId="8" xfId="0" applyFill="1" applyBorder="1" applyAlignment="1">
      <alignment vertical="center"/>
    </xf>
    <xf numFmtId="0" fontId="2" fillId="0" borderId="0" xfId="0" applyFont="1" applyAlignment="1">
      <alignment horizontal="left" vertical="center"/>
    </xf>
    <xf numFmtId="0" fontId="0" fillId="0" borderId="6" xfId="0" applyBorder="1" applyAlignment="1">
      <alignment vertical="center"/>
    </xf>
    <xf numFmtId="0" fontId="26"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0" fillId="0" borderId="0" xfId="0" applyAlignment="1">
      <alignment vertical="center"/>
    </xf>
    <xf numFmtId="0" fontId="1" fillId="0" borderId="0" xfId="0" applyFont="1" applyAlignment="1">
      <alignment horizontal="left" vertical="center"/>
    </xf>
    <xf numFmtId="4" fontId="169" fillId="13" borderId="33" xfId="0" applyNumberFormat="1" applyFont="1" applyFill="1" applyBorder="1" applyAlignment="1" applyProtection="1">
      <alignment vertical="center"/>
      <protection locked="0"/>
    </xf>
    <xf numFmtId="49" fontId="127" fillId="18" borderId="1" xfId="8" applyNumberFormat="1" applyFont="1" applyFill="1" applyAlignment="1" applyProtection="1">
      <alignment horizontal="left" vertical="center"/>
      <protection locked="0"/>
    </xf>
    <xf numFmtId="0" fontId="127" fillId="18" borderId="1" xfId="8" applyFont="1" applyFill="1" applyAlignment="1" applyProtection="1">
      <alignment horizontal="left" vertical="center"/>
      <protection locked="0"/>
    </xf>
    <xf numFmtId="0" fontId="2" fillId="16" borderId="1" xfId="8" applyFont="1" applyFill="1" applyAlignment="1" applyProtection="1">
      <alignment horizontal="left" vertical="center"/>
      <protection locked="0"/>
    </xf>
    <xf numFmtId="0" fontId="171" fillId="0" borderId="24" xfId="12" applyFont="1" applyBorder="1" applyAlignment="1">
      <alignment horizontal="left" vertical="center"/>
    </xf>
    <xf numFmtId="0" fontId="172" fillId="0" borderId="79" xfId="12" applyFont="1" applyBorder="1"/>
    <xf numFmtId="0" fontId="172" fillId="0" borderId="26" xfId="12" applyFont="1" applyBorder="1" applyAlignment="1">
      <alignment horizontal="right" vertical="center"/>
    </xf>
    <xf numFmtId="0" fontId="172" fillId="0" borderId="26" xfId="12" applyFont="1" applyBorder="1"/>
    <xf numFmtId="0" fontId="173" fillId="0" borderId="1" xfId="12" applyFont="1"/>
    <xf numFmtId="0" fontId="171" fillId="11" borderId="24" xfId="12" applyFont="1" applyFill="1" applyBorder="1" applyAlignment="1">
      <alignment horizontal="left" vertical="top"/>
    </xf>
    <xf numFmtId="0" fontId="171" fillId="11" borderId="79" xfId="12" applyFont="1" applyFill="1" applyBorder="1" applyAlignment="1">
      <alignment vertical="top"/>
    </xf>
    <xf numFmtId="0" fontId="172" fillId="11" borderId="79" xfId="12" applyFont="1" applyFill="1" applyBorder="1"/>
    <xf numFmtId="0" fontId="172" fillId="11" borderId="26" xfId="12" applyFont="1" applyFill="1" applyBorder="1" applyAlignment="1">
      <alignment horizontal="right" vertical="center"/>
    </xf>
    <xf numFmtId="0" fontId="169" fillId="11" borderId="80" xfId="12" applyFont="1" applyFill="1" applyBorder="1" applyAlignment="1">
      <alignment horizontal="left" vertical="center"/>
    </xf>
    <xf numFmtId="0" fontId="169" fillId="11" borderId="1" xfId="12" applyFont="1" applyFill="1" applyAlignment="1">
      <alignment horizontal="left" vertical="center"/>
    </xf>
    <xf numFmtId="0" fontId="169" fillId="11" borderId="1" xfId="12" applyFont="1" applyFill="1"/>
    <xf numFmtId="171" fontId="169" fillId="11" borderId="28" xfId="12" applyNumberFormat="1" applyFont="1" applyFill="1" applyBorder="1" applyAlignment="1">
      <alignment horizontal="right" vertical="center"/>
    </xf>
    <xf numFmtId="0" fontId="169" fillId="0" borderId="80" xfId="12" applyFont="1" applyBorder="1"/>
    <xf numFmtId="0" fontId="169" fillId="0" borderId="1" xfId="12" applyFont="1"/>
    <xf numFmtId="0" fontId="169" fillId="0" borderId="28" xfId="12" applyFont="1" applyBorder="1" applyAlignment="1">
      <alignment horizontal="right" vertical="center"/>
    </xf>
    <xf numFmtId="0" fontId="169" fillId="0" borderId="80" xfId="12" applyFont="1" applyBorder="1" applyAlignment="1">
      <alignment horizontal="left" vertical="center"/>
    </xf>
    <xf numFmtId="0" fontId="169" fillId="0" borderId="1" xfId="12" applyFont="1" applyAlignment="1">
      <alignment horizontal="left" vertical="center"/>
    </xf>
    <xf numFmtId="49" fontId="169" fillId="0" borderId="28" xfId="12" applyNumberFormat="1" applyFont="1" applyBorder="1" applyAlignment="1">
      <alignment horizontal="right" vertical="center"/>
    </xf>
    <xf numFmtId="0" fontId="169" fillId="0" borderId="30" xfId="12" applyFont="1" applyBorder="1" applyAlignment="1">
      <alignment vertical="center" wrapText="1"/>
    </xf>
    <xf numFmtId="0" fontId="169" fillId="0" borderId="86" xfId="12" applyFont="1" applyBorder="1" applyAlignment="1">
      <alignment vertical="center" wrapText="1"/>
    </xf>
    <xf numFmtId="0" fontId="169" fillId="0" borderId="90" xfId="12" applyFont="1" applyBorder="1" applyAlignment="1">
      <alignment vertical="center" wrapText="1"/>
    </xf>
    <xf numFmtId="0" fontId="171" fillId="11" borderId="36" xfId="12" applyFont="1" applyFill="1" applyBorder="1" applyAlignment="1">
      <alignment horizontal="left" vertical="center"/>
    </xf>
    <xf numFmtId="0" fontId="173" fillId="11" borderId="34" xfId="12" applyFont="1" applyFill="1" applyBorder="1" applyAlignment="1">
      <alignment vertical="center"/>
    </xf>
    <xf numFmtId="0" fontId="173" fillId="0" borderId="1" xfId="12" applyFont="1" applyAlignment="1">
      <alignment vertical="center"/>
    </xf>
    <xf numFmtId="0" fontId="173" fillId="0" borderId="79" xfId="12" applyFont="1" applyBorder="1" applyAlignment="1">
      <alignment vertical="center"/>
    </xf>
    <xf numFmtId="0" fontId="169" fillId="0" borderId="79" xfId="12" applyFont="1" applyBorder="1" applyAlignment="1">
      <alignment horizontal="center" vertical="center"/>
    </xf>
    <xf numFmtId="0" fontId="169" fillId="0" borderId="26" xfId="12" applyFont="1" applyBorder="1" applyAlignment="1">
      <alignment horizontal="center" vertical="center"/>
    </xf>
    <xf numFmtId="164" fontId="169" fillId="0" borderId="1" xfId="12" applyNumberFormat="1" applyFont="1" applyAlignment="1">
      <alignment vertical="center"/>
    </xf>
    <xf numFmtId="4" fontId="168" fillId="0" borderId="1" xfId="12" applyNumberFormat="1" applyFont="1" applyAlignment="1">
      <alignment horizontal="right" vertical="center"/>
    </xf>
    <xf numFmtId="4" fontId="168" fillId="0" borderId="28" xfId="12" applyNumberFormat="1" applyFont="1" applyBorder="1" applyAlignment="1">
      <alignment vertical="center"/>
    </xf>
    <xf numFmtId="0" fontId="169" fillId="0" borderId="86" xfId="12" applyFont="1" applyBorder="1" applyAlignment="1">
      <alignment horizontal="left" vertical="center"/>
    </xf>
    <xf numFmtId="164" fontId="169" fillId="0" borderId="86" xfId="12" applyNumberFormat="1" applyFont="1" applyBorder="1" applyAlignment="1">
      <alignment vertical="center"/>
    </xf>
    <xf numFmtId="4" fontId="168" fillId="0" borderId="86" xfId="12" applyNumberFormat="1" applyFont="1" applyBorder="1" applyAlignment="1">
      <alignment horizontal="right" vertical="center"/>
    </xf>
    <xf numFmtId="0" fontId="173" fillId="0" borderId="80" xfId="12" applyFont="1" applyBorder="1"/>
    <xf numFmtId="0" fontId="173" fillId="0" borderId="28" xfId="12" applyFont="1" applyBorder="1" applyAlignment="1">
      <alignment horizontal="right" vertical="center"/>
    </xf>
    <xf numFmtId="0" fontId="174" fillId="11" borderId="33" xfId="12" applyFont="1" applyFill="1" applyBorder="1" applyAlignment="1">
      <alignment horizontal="center" vertical="center"/>
    </xf>
    <xf numFmtId="4" fontId="175" fillId="0" borderId="33" xfId="12" applyNumberFormat="1" applyFont="1" applyBorder="1" applyAlignment="1">
      <alignment vertical="center"/>
    </xf>
    <xf numFmtId="0" fontId="173" fillId="0" borderId="1" xfId="12" applyFont="1" applyAlignment="1">
      <alignment horizontal="left" vertical="center"/>
    </xf>
    <xf numFmtId="0" fontId="171" fillId="11" borderId="30" xfId="12" applyFont="1" applyFill="1" applyBorder="1" applyAlignment="1">
      <alignment vertical="center"/>
    </xf>
    <xf numFmtId="0" fontId="176" fillId="11" borderId="86" xfId="12" applyFont="1" applyFill="1" applyBorder="1" applyAlignment="1">
      <alignment vertical="center"/>
    </xf>
    <xf numFmtId="0" fontId="176" fillId="11" borderId="86" xfId="12" applyFont="1" applyFill="1" applyBorder="1" applyAlignment="1">
      <alignment vertical="center" wrapText="1"/>
    </xf>
    <xf numFmtId="4" fontId="171" fillId="11" borderId="35" xfId="12" applyNumberFormat="1" applyFont="1" applyFill="1" applyBorder="1" applyAlignment="1">
      <alignment vertical="center"/>
    </xf>
    <xf numFmtId="0" fontId="177" fillId="0" borderId="1" xfId="12" applyFont="1" applyAlignment="1">
      <alignment vertical="center" wrapText="1"/>
    </xf>
    <xf numFmtId="0" fontId="178" fillId="0" borderId="1" xfId="12" applyFont="1" applyAlignment="1">
      <alignment vertical="center"/>
    </xf>
    <xf numFmtId="0" fontId="173" fillId="0" borderId="30" xfId="12" applyFont="1" applyBorder="1"/>
    <xf numFmtId="0" fontId="173" fillId="0" borderId="86" xfId="12" applyFont="1" applyBorder="1"/>
    <xf numFmtId="0" fontId="173" fillId="0" borderId="90" xfId="12" applyFont="1" applyBorder="1" applyAlignment="1">
      <alignment horizontal="right" vertical="center"/>
    </xf>
    <xf numFmtId="0" fontId="173" fillId="0" borderId="1" xfId="12" applyFont="1" applyAlignment="1">
      <alignment horizontal="right" vertical="center"/>
    </xf>
    <xf numFmtId="0" fontId="28" fillId="0" borderId="0" xfId="0" applyFont="1" applyAlignment="1">
      <alignment horizontal="left" vertical="center"/>
    </xf>
    <xf numFmtId="165" fontId="2" fillId="0" borderId="0" xfId="0" applyNumberFormat="1" applyFont="1" applyAlignment="1">
      <alignment horizontal="left" vertical="center"/>
    </xf>
    <xf numFmtId="0" fontId="0" fillId="0" borderId="4" xfId="0" applyBorder="1" applyAlignment="1">
      <alignment vertical="center" wrapText="1"/>
    </xf>
    <xf numFmtId="0" fontId="0" fillId="0" borderId="0" xfId="0" applyAlignment="1">
      <alignment vertical="center" wrapText="1"/>
    </xf>
    <xf numFmtId="0" fontId="16" fillId="0" borderId="0" xfId="0" applyFont="1" applyAlignment="1">
      <alignment horizontal="left" vertical="center"/>
    </xf>
    <xf numFmtId="4" fontId="22" fillId="0" borderId="0" xfId="0" applyNumberFormat="1" applyFont="1" applyAlignment="1">
      <alignment vertical="center"/>
    </xf>
    <xf numFmtId="0" fontId="1" fillId="0" borderId="0" xfId="0" applyFont="1" applyAlignment="1">
      <alignment horizontal="right" vertical="center"/>
    </xf>
    <xf numFmtId="0" fontId="19"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ill="1" applyAlignment="1">
      <alignment vertical="center"/>
    </xf>
    <xf numFmtId="0" fontId="4" fillId="4" borderId="7" xfId="0" applyFont="1" applyFill="1" applyBorder="1" applyAlignment="1">
      <alignment horizontal="lef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ill="1" applyBorder="1" applyAlignment="1">
      <alignment vertical="center"/>
    </xf>
    <xf numFmtId="0" fontId="2" fillId="0" borderId="0" xfId="0" applyFont="1" applyAlignment="1">
      <alignment horizontal="left" vertical="center" wrapText="1"/>
    </xf>
    <xf numFmtId="0" fontId="20" fillId="4" borderId="0" xfId="0" applyFont="1" applyFill="1" applyAlignment="1">
      <alignment horizontal="left" vertical="center"/>
    </xf>
    <xf numFmtId="0" fontId="20" fillId="4" borderId="0" xfId="0" applyFont="1" applyFill="1" applyAlignment="1">
      <alignment horizontal="right" vertical="center"/>
    </xf>
    <xf numFmtId="0" fontId="29" fillId="0" borderId="0" xfId="0" applyFont="1" applyAlignment="1">
      <alignment horizontal="left" vertical="center"/>
    </xf>
    <xf numFmtId="0" fontId="6" fillId="0" borderId="4" xfId="0" applyFont="1" applyBorder="1" applyAlignment="1">
      <alignment vertical="center"/>
    </xf>
    <xf numFmtId="0" fontId="6" fillId="0" borderId="0" xfId="0" applyFont="1" applyAlignment="1">
      <alignment vertical="center"/>
    </xf>
    <xf numFmtId="0" fontId="6" fillId="0" borderId="21" xfId="0" applyFont="1" applyBorder="1" applyAlignment="1">
      <alignment horizontal="left" vertical="center"/>
    </xf>
    <xf numFmtId="0" fontId="6" fillId="0" borderId="21" xfId="0" applyFont="1" applyBorder="1" applyAlignment="1">
      <alignment vertical="center"/>
    </xf>
    <xf numFmtId="4" fontId="6" fillId="0" borderId="21" xfId="0" applyNumberFormat="1" applyFont="1" applyBorder="1" applyAlignment="1">
      <alignment vertical="center"/>
    </xf>
    <xf numFmtId="0" fontId="7" fillId="0" borderId="4" xfId="0" applyFont="1" applyBorder="1" applyAlignment="1">
      <alignment vertical="center"/>
    </xf>
    <xf numFmtId="0" fontId="7" fillId="0" borderId="0" xfId="0" applyFont="1" applyAlignment="1">
      <alignment vertical="center"/>
    </xf>
    <xf numFmtId="0" fontId="7" fillId="0" borderId="21" xfId="0" applyFont="1" applyBorder="1" applyAlignment="1">
      <alignment horizontal="left" vertical="center"/>
    </xf>
    <xf numFmtId="0" fontId="7" fillId="0" borderId="21" xfId="0" applyFont="1" applyBorder="1" applyAlignment="1">
      <alignment vertical="center"/>
    </xf>
    <xf numFmtId="4" fontId="7" fillId="0" borderId="21" xfId="0" applyNumberFormat="1" applyFont="1" applyBorder="1" applyAlignment="1">
      <alignment vertical="center"/>
    </xf>
    <xf numFmtId="0" fontId="0" fillId="0" borderId="4" xfId="0" applyBorder="1" applyAlignment="1">
      <alignment horizontal="center" vertical="center" wrapText="1"/>
    </xf>
    <xf numFmtId="0" fontId="20" fillId="4" borderId="17"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0" fillId="0" borderId="0" xfId="0" applyAlignment="1">
      <alignment horizontal="center" vertical="center" wrapText="1"/>
    </xf>
    <xf numFmtId="4" fontId="22" fillId="0" borderId="0" xfId="0" applyNumberFormat="1" applyFont="1"/>
    <xf numFmtId="166" fontId="30" fillId="0" borderId="13" xfId="0" applyNumberFormat="1" applyFont="1" applyBorder="1"/>
    <xf numFmtId="166" fontId="30" fillId="0" borderId="14" xfId="0" applyNumberFormat="1" applyFont="1" applyBorder="1"/>
    <xf numFmtId="4" fontId="31" fillId="0" borderId="0" xfId="0" applyNumberFormat="1" applyFont="1" applyAlignment="1">
      <alignment vertical="center"/>
    </xf>
    <xf numFmtId="0" fontId="8" fillId="0" borderId="4" xfId="0" applyFont="1" applyBorder="1"/>
    <xf numFmtId="0" fontId="8" fillId="0" borderId="0" xfId="0" applyFont="1"/>
    <xf numFmtId="0" fontId="8" fillId="0" borderId="0" xfId="0" applyFont="1" applyAlignment="1">
      <alignment horizontal="left"/>
    </xf>
    <xf numFmtId="0" fontId="6" fillId="0" borderId="0" xfId="0" applyFont="1" applyAlignment="1">
      <alignment horizontal="left"/>
    </xf>
    <xf numFmtId="4" fontId="6" fillId="0" borderId="0" xfId="0" applyNumberFormat="1" applyFont="1"/>
    <xf numFmtId="0" fontId="8" fillId="0" borderId="15" xfId="0" applyFont="1" applyBorder="1"/>
    <xf numFmtId="166" fontId="8" fillId="0" borderId="0" xfId="0" applyNumberFormat="1" applyFont="1"/>
    <xf numFmtId="166" fontId="8" fillId="0" borderId="16"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20" fillId="0" borderId="23" xfId="0" applyFont="1" applyBorder="1" applyAlignment="1">
      <alignment horizontal="center" vertical="center"/>
    </xf>
    <xf numFmtId="49" fontId="20" fillId="0" borderId="23" xfId="0" applyNumberFormat="1" applyFont="1" applyBorder="1" applyAlignment="1">
      <alignment horizontal="left" vertical="center" wrapText="1"/>
    </xf>
    <xf numFmtId="0" fontId="20" fillId="0" borderId="23" xfId="0" applyFont="1" applyBorder="1" applyAlignment="1">
      <alignment horizontal="left" vertical="center" wrapText="1"/>
    </xf>
    <xf numFmtId="0" fontId="20" fillId="0" borderId="23" xfId="0" applyFont="1" applyBorder="1" applyAlignment="1">
      <alignment horizontal="center" vertical="center" wrapText="1"/>
    </xf>
    <xf numFmtId="167" fontId="20" fillId="0" borderId="23" xfId="0" applyNumberFormat="1" applyFont="1" applyBorder="1" applyAlignment="1">
      <alignment vertical="center"/>
    </xf>
    <xf numFmtId="4" fontId="20" fillId="0" borderId="23" xfId="0" applyNumberFormat="1" applyFont="1" applyBorder="1" applyAlignment="1">
      <alignment vertical="center"/>
    </xf>
    <xf numFmtId="0" fontId="21" fillId="0" borderId="15" xfId="0" applyFont="1" applyBorder="1" applyAlignment="1">
      <alignment horizontal="left" vertical="center"/>
    </xf>
    <xf numFmtId="0" fontId="21" fillId="0" borderId="0" xfId="0" applyFont="1" applyAlignment="1">
      <alignment horizontal="center" vertical="center"/>
    </xf>
    <xf numFmtId="166" fontId="21" fillId="0" borderId="0" xfId="0" applyNumberFormat="1" applyFont="1" applyAlignment="1">
      <alignment vertical="center"/>
    </xf>
    <xf numFmtId="166" fontId="21" fillId="0" borderId="16" xfId="0" applyNumberFormat="1" applyFont="1" applyBorder="1" applyAlignment="1">
      <alignment vertical="center"/>
    </xf>
    <xf numFmtId="0" fontId="20" fillId="0" borderId="0" xfId="0" applyFont="1" applyAlignment="1">
      <alignment horizontal="left" vertical="center"/>
    </xf>
    <xf numFmtId="4" fontId="0" fillId="0" borderId="0" xfId="0" applyNumberFormat="1" applyAlignment="1">
      <alignment vertical="center"/>
    </xf>
    <xf numFmtId="0" fontId="32" fillId="0" borderId="0" xfId="0" applyFont="1" applyAlignment="1">
      <alignment horizontal="left" vertical="center"/>
    </xf>
    <xf numFmtId="0" fontId="33" fillId="0" borderId="0" xfId="0" applyFont="1" applyAlignment="1">
      <alignment horizontal="left" vertical="center" wrapText="1"/>
    </xf>
    <xf numFmtId="0" fontId="0" fillId="0" borderId="15" xfId="0" applyBorder="1" applyAlignment="1">
      <alignment vertical="center"/>
    </xf>
    <xf numFmtId="0" fontId="34" fillId="0" borderId="0" xfId="0" applyFont="1" applyAlignment="1">
      <alignment horizontal="left" vertical="center"/>
    </xf>
    <xf numFmtId="0" fontId="35" fillId="0" borderId="0" xfId="1" applyFont="1" applyAlignment="1" applyProtection="1">
      <alignment vertical="center" wrapText="1"/>
    </xf>
    <xf numFmtId="0" fontId="9" fillId="0" borderId="4" xfId="0" applyFont="1" applyBorder="1" applyAlignment="1">
      <alignment vertical="center"/>
    </xf>
    <xf numFmtId="0" fontId="9"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15" xfId="0" applyFont="1" applyBorder="1" applyAlignment="1">
      <alignment vertical="center"/>
    </xf>
    <xf numFmtId="0" fontId="9" fillId="0" borderId="16" xfId="0" applyFont="1" applyBorder="1" applyAlignment="1">
      <alignment vertical="center"/>
    </xf>
    <xf numFmtId="0" fontId="10" fillId="0" borderId="4" xfId="0" applyFont="1" applyBorder="1" applyAlignment="1">
      <alignment vertical="center"/>
    </xf>
    <xf numFmtId="0" fontId="10" fillId="0" borderId="0" xfId="0" applyFont="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15" xfId="0" applyFont="1" applyBorder="1" applyAlignment="1">
      <alignment vertical="center"/>
    </xf>
    <xf numFmtId="0" fontId="10" fillId="0" borderId="16" xfId="0" applyFont="1" applyBorder="1" applyAlignment="1">
      <alignment vertical="center"/>
    </xf>
    <xf numFmtId="0" fontId="11" fillId="0" borderId="4" xfId="0" applyFont="1" applyBorder="1" applyAlignment="1">
      <alignment vertical="center"/>
    </xf>
    <xf numFmtId="0" fontId="11" fillId="0" borderId="0" xfId="0" applyFont="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15" xfId="0" applyFont="1" applyBorder="1" applyAlignment="1">
      <alignment vertical="center"/>
    </xf>
    <xf numFmtId="0" fontId="11" fillId="0" borderId="16" xfId="0" applyFont="1" applyBorder="1" applyAlignment="1">
      <alignment vertical="center"/>
    </xf>
    <xf numFmtId="0" fontId="12" fillId="0" borderId="4" xfId="0" applyFont="1" applyBorder="1" applyAlignment="1">
      <alignment vertical="center"/>
    </xf>
    <xf numFmtId="0" fontId="12" fillId="0" borderId="0" xfId="0" applyFont="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15" xfId="0" applyFont="1" applyBorder="1" applyAlignment="1">
      <alignment vertical="center"/>
    </xf>
    <xf numFmtId="0" fontId="12" fillId="0" borderId="16" xfId="0" applyFont="1" applyBorder="1" applyAlignment="1">
      <alignment vertical="center"/>
    </xf>
    <xf numFmtId="0" fontId="36" fillId="0" borderId="23" xfId="0" applyFont="1" applyBorder="1" applyAlignment="1">
      <alignment horizontal="center" vertical="center"/>
    </xf>
    <xf numFmtId="49" fontId="36" fillId="0" borderId="23" xfId="0" applyNumberFormat="1" applyFont="1" applyBorder="1" applyAlignment="1">
      <alignment horizontal="left" vertical="center" wrapText="1"/>
    </xf>
    <xf numFmtId="0" fontId="36" fillId="0" borderId="23" xfId="0" applyFont="1" applyBorder="1" applyAlignment="1">
      <alignment horizontal="left" vertical="center" wrapText="1"/>
    </xf>
    <xf numFmtId="0" fontId="36" fillId="0" borderId="23" xfId="0" applyFont="1" applyBorder="1" applyAlignment="1">
      <alignment horizontal="center" vertical="center" wrapText="1"/>
    </xf>
    <xf numFmtId="167" fontId="36" fillId="0" borderId="23" xfId="0" applyNumberFormat="1" applyFont="1" applyBorder="1" applyAlignment="1">
      <alignment vertical="center"/>
    </xf>
    <xf numFmtId="4" fontId="36" fillId="0" borderId="23" xfId="0" applyNumberFormat="1" applyFont="1" applyBorder="1" applyAlignment="1">
      <alignment vertical="center"/>
    </xf>
    <xf numFmtId="0" fontId="37" fillId="0" borderId="4" xfId="0" applyFont="1" applyBorder="1" applyAlignment="1">
      <alignment vertical="center"/>
    </xf>
    <xf numFmtId="0" fontId="36" fillId="0" borderId="15" xfId="0" applyFont="1" applyBorder="1" applyAlignment="1">
      <alignment horizontal="left" vertical="center"/>
    </xf>
    <xf numFmtId="0" fontId="36" fillId="0" borderId="0" xfId="0" applyFont="1" applyAlignment="1">
      <alignment horizontal="center" vertical="center"/>
    </xf>
    <xf numFmtId="0" fontId="188" fillId="0" borderId="0" xfId="0" applyFont="1" applyAlignment="1">
      <alignment horizontal="left" vertical="center" wrapText="1"/>
    </xf>
    <xf numFmtId="0" fontId="10" fillId="0" borderId="20" xfId="0" applyFont="1" applyBorder="1" applyAlignment="1">
      <alignment vertical="center"/>
    </xf>
    <xf numFmtId="0" fontId="10" fillId="0" borderId="21" xfId="0" applyFont="1" applyBorder="1" applyAlignment="1">
      <alignment vertical="center"/>
    </xf>
    <xf numFmtId="0" fontId="10" fillId="0" borderId="22" xfId="0" applyFont="1" applyBorder="1" applyAlignment="1">
      <alignment vertical="center"/>
    </xf>
    <xf numFmtId="0" fontId="171" fillId="0" borderId="36" xfId="0" applyFont="1" applyBorder="1" applyAlignment="1">
      <alignment horizontal="left" vertical="center"/>
    </xf>
    <xf numFmtId="0" fontId="171" fillId="0" borderId="34" xfId="0" applyFont="1" applyBorder="1" applyAlignment="1">
      <alignment vertical="center"/>
    </xf>
    <xf numFmtId="0" fontId="168" fillId="0" borderId="34" xfId="0" applyFont="1" applyBorder="1" applyAlignment="1">
      <alignment vertical="center"/>
    </xf>
    <xf numFmtId="0" fontId="171" fillId="0" borderId="34" xfId="0" applyFont="1" applyBorder="1" applyAlignment="1">
      <alignment horizontal="right" vertical="center"/>
    </xf>
    <xf numFmtId="0" fontId="168" fillId="0" borderId="34" xfId="0" applyFont="1" applyBorder="1" applyAlignment="1">
      <alignment horizontal="right" vertical="center"/>
    </xf>
    <xf numFmtId="0" fontId="171" fillId="0" borderId="35" xfId="0" applyFont="1" applyBorder="1" applyAlignment="1">
      <alignment vertical="center"/>
    </xf>
    <xf numFmtId="0" fontId="54" fillId="0" borderId="0" xfId="0" applyFont="1"/>
    <xf numFmtId="0" fontId="171" fillId="21" borderId="78" xfId="0" applyFont="1" applyFill="1" applyBorder="1" applyAlignment="1">
      <alignment horizontal="left" vertical="top"/>
    </xf>
    <xf numFmtId="0" fontId="171" fillId="21" borderId="79" xfId="0" applyFont="1" applyFill="1" applyBorder="1" applyAlignment="1">
      <alignment vertical="top"/>
    </xf>
    <xf numFmtId="0" fontId="172" fillId="21" borderId="79" xfId="0" applyFont="1" applyFill="1" applyBorder="1" applyAlignment="1">
      <alignment horizontal="right" vertical="center"/>
    </xf>
    <xf numFmtId="0" fontId="172" fillId="21" borderId="79" xfId="0" applyFont="1" applyFill="1" applyBorder="1"/>
    <xf numFmtId="0" fontId="171" fillId="21" borderId="79" xfId="0" applyFont="1" applyFill="1" applyBorder="1" applyAlignment="1">
      <alignment horizontal="right" vertical="center"/>
    </xf>
    <xf numFmtId="0" fontId="168" fillId="21" borderId="79" xfId="0" applyFont="1" applyFill="1" applyBorder="1" applyAlignment="1">
      <alignment horizontal="right" vertical="center"/>
    </xf>
    <xf numFmtId="0" fontId="171" fillId="21" borderId="88" xfId="0" applyFont="1" applyFill="1" applyBorder="1" applyAlignment="1">
      <alignment vertical="top"/>
    </xf>
    <xf numFmtId="0" fontId="171" fillId="21" borderId="27" xfId="0" applyFont="1" applyFill="1" applyBorder="1" applyAlignment="1">
      <alignment horizontal="left" vertical="center"/>
    </xf>
    <xf numFmtId="0" fontId="171" fillId="21" borderId="0" xfId="0" applyFont="1" applyFill="1" applyAlignment="1">
      <alignment horizontal="left" vertical="center"/>
    </xf>
    <xf numFmtId="0" fontId="166" fillId="21" borderId="0" xfId="0" applyFont="1" applyFill="1" applyAlignment="1">
      <alignment vertical="center" wrapText="1"/>
    </xf>
    <xf numFmtId="171" fontId="172" fillId="21" borderId="0" xfId="0" applyNumberFormat="1" applyFont="1" applyFill="1" applyAlignment="1">
      <alignment horizontal="right" vertical="center"/>
    </xf>
    <xf numFmtId="0" fontId="172" fillId="21" borderId="0" xfId="0" applyFont="1" applyFill="1"/>
    <xf numFmtId="0" fontId="171" fillId="21" borderId="0" xfId="0" applyFont="1" applyFill="1" applyAlignment="1">
      <alignment horizontal="right" vertical="center"/>
    </xf>
    <xf numFmtId="0" fontId="168" fillId="21" borderId="0" xfId="0" applyFont="1" applyFill="1" applyAlignment="1">
      <alignment horizontal="right" vertical="center"/>
    </xf>
    <xf numFmtId="0" fontId="171" fillId="21" borderId="89" xfId="0" applyFont="1" applyFill="1" applyBorder="1" applyAlignment="1">
      <alignment horizontal="left" vertical="center"/>
    </xf>
    <xf numFmtId="0" fontId="174" fillId="11" borderId="33" xfId="0" applyFont="1" applyFill="1" applyBorder="1" applyAlignment="1">
      <alignment horizontal="center" vertical="center" wrapText="1"/>
    </xf>
    <xf numFmtId="0" fontId="174" fillId="11" borderId="33" xfId="0" applyFont="1" applyFill="1" applyBorder="1" applyAlignment="1">
      <alignment horizontal="left" vertical="center" wrapText="1"/>
    </xf>
    <xf numFmtId="0" fontId="174" fillId="11" borderId="33" xfId="0" applyFont="1" applyFill="1" applyBorder="1" applyAlignment="1">
      <alignment horizontal="right" vertical="center" wrapText="1"/>
    </xf>
    <xf numFmtId="0" fontId="179" fillId="22" borderId="27" xfId="0" applyFont="1" applyFill="1" applyBorder="1" applyAlignment="1">
      <alignment horizontal="center" vertical="center"/>
    </xf>
    <xf numFmtId="0" fontId="180" fillId="21" borderId="0" xfId="0" applyFont="1" applyFill="1" applyAlignment="1">
      <alignment horizontal="center" vertical="center"/>
    </xf>
    <xf numFmtId="0" fontId="180" fillId="21" borderId="0" xfId="0" applyFont="1" applyFill="1" applyAlignment="1">
      <alignment horizontal="left" vertical="center"/>
    </xf>
    <xf numFmtId="0" fontId="181" fillId="21" borderId="0" xfId="0" applyFont="1" applyFill="1" applyAlignment="1">
      <alignment horizontal="right" vertical="center"/>
    </xf>
    <xf numFmtId="0" fontId="181" fillId="21" borderId="0" xfId="0" applyFont="1" applyFill="1"/>
    <xf numFmtId="4" fontId="180" fillId="21" borderId="0" xfId="0" applyNumberFormat="1" applyFont="1" applyFill="1" applyAlignment="1">
      <alignment horizontal="right" vertical="center"/>
    </xf>
    <xf numFmtId="0" fontId="181" fillId="21" borderId="89" xfId="0" applyFont="1" applyFill="1" applyBorder="1"/>
    <xf numFmtId="0" fontId="182" fillId="0" borderId="0" xfId="0" applyFont="1"/>
    <xf numFmtId="0" fontId="183" fillId="0" borderId="0" xfId="0" applyFont="1"/>
    <xf numFmtId="0" fontId="52" fillId="22" borderId="78" xfId="0" applyFont="1" applyFill="1" applyBorder="1" applyAlignment="1">
      <alignment horizontal="center" vertical="center"/>
    </xf>
    <xf numFmtId="0" fontId="174" fillId="21" borderId="79" xfId="0" applyFont="1" applyFill="1" applyBorder="1" applyAlignment="1">
      <alignment horizontal="center" vertical="center"/>
    </xf>
    <xf numFmtId="0" fontId="174" fillId="21" borderId="79" xfId="0" applyFont="1" applyFill="1" applyBorder="1" applyAlignment="1">
      <alignment horizontal="left" vertical="center"/>
    </xf>
    <xf numFmtId="0" fontId="175" fillId="21" borderId="79" xfId="0" applyFont="1" applyFill="1" applyBorder="1" applyAlignment="1">
      <alignment horizontal="right" vertical="center"/>
    </xf>
    <xf numFmtId="0" fontId="175" fillId="21" borderId="79" xfId="0" applyFont="1" applyFill="1" applyBorder="1"/>
    <xf numFmtId="4" fontId="174" fillId="21" borderId="79" xfId="0" applyNumberFormat="1" applyFont="1" applyFill="1" applyBorder="1" applyAlignment="1">
      <alignment horizontal="right" vertical="center"/>
    </xf>
    <xf numFmtId="0" fontId="175" fillId="21" borderId="88" xfId="0" applyFont="1" applyFill="1" applyBorder="1"/>
    <xf numFmtId="1" fontId="51" fillId="0" borderId="33" xfId="0" applyNumberFormat="1" applyFont="1" applyBorder="1" applyAlignment="1">
      <alignment horizontal="center" vertical="center"/>
    </xf>
    <xf numFmtId="0" fontId="54" fillId="0" borderId="33" xfId="0" applyFont="1" applyBorder="1"/>
    <xf numFmtId="0" fontId="51" fillId="0" borderId="33" xfId="0" applyFont="1" applyBorder="1" applyAlignment="1">
      <alignment horizontal="left" vertical="center"/>
    </xf>
    <xf numFmtId="0" fontId="51" fillId="0" borderId="33" xfId="0" applyFont="1" applyBorder="1" applyAlignment="1">
      <alignment vertical="center" wrapText="1"/>
    </xf>
    <xf numFmtId="4" fontId="51" fillId="0" borderId="33" xfId="0" applyNumberFormat="1" applyFont="1" applyBorder="1" applyAlignment="1">
      <alignment horizontal="right" vertical="center"/>
    </xf>
    <xf numFmtId="0" fontId="54" fillId="0" borderId="33" xfId="0" applyFont="1" applyBorder="1" applyAlignment="1">
      <alignment horizontal="right" vertical="center"/>
    </xf>
    <xf numFmtId="0" fontId="52" fillId="22" borderId="27" xfId="0" applyFont="1" applyFill="1" applyBorder="1" applyAlignment="1">
      <alignment horizontal="center" vertical="center"/>
    </xf>
    <xf numFmtId="0" fontId="174" fillId="21" borderId="1" xfId="0" applyFont="1" applyFill="1" applyBorder="1" applyAlignment="1">
      <alignment horizontal="center" vertical="center"/>
    </xf>
    <xf numFmtId="0" fontId="174" fillId="21" borderId="1" xfId="0" applyFont="1" applyFill="1" applyBorder="1" applyAlignment="1">
      <alignment horizontal="left" vertical="center"/>
    </xf>
    <xf numFmtId="0" fontId="175" fillId="21" borderId="1" xfId="0" applyFont="1" applyFill="1" applyBorder="1" applyAlignment="1">
      <alignment horizontal="right" vertical="center"/>
    </xf>
    <xf numFmtId="0" fontId="175" fillId="21" borderId="1" xfId="0" applyFont="1" applyFill="1" applyBorder="1"/>
    <xf numFmtId="4" fontId="174" fillId="21" borderId="1" xfId="0" applyNumberFormat="1" applyFont="1" applyFill="1" applyBorder="1" applyAlignment="1">
      <alignment horizontal="right" vertical="center"/>
    </xf>
    <xf numFmtId="0" fontId="175" fillId="21" borderId="89" xfId="0" applyFont="1" applyFill="1" applyBorder="1"/>
    <xf numFmtId="1" fontId="51" fillId="0" borderId="78" xfId="0" applyNumberFormat="1" applyFont="1" applyBorder="1" applyAlignment="1">
      <alignment horizontal="center" vertical="center"/>
    </xf>
    <xf numFmtId="0" fontId="54" fillId="0" borderId="92" xfId="0" applyFont="1" applyBorder="1"/>
    <xf numFmtId="0" fontId="51" fillId="0" borderId="79" xfId="0" applyFont="1" applyBorder="1" applyAlignment="1">
      <alignment horizontal="left" vertical="center"/>
    </xf>
    <xf numFmtId="0" fontId="51" fillId="0" borderId="79" xfId="0" applyFont="1" applyBorder="1" applyAlignment="1">
      <alignment vertical="center" wrapText="1"/>
    </xf>
    <xf numFmtId="4" fontId="51" fillId="0" borderId="79" xfId="0" applyNumberFormat="1" applyFont="1" applyBorder="1" applyAlignment="1">
      <alignment horizontal="right" vertical="center"/>
    </xf>
    <xf numFmtId="0" fontId="54" fillId="0" borderId="79" xfId="0" applyFont="1" applyBorder="1" applyAlignment="1">
      <alignment horizontal="right" vertical="center"/>
    </xf>
    <xf numFmtId="0" fontId="54" fillId="0" borderId="88" xfId="0" applyFont="1" applyBorder="1"/>
    <xf numFmtId="1" fontId="51" fillId="0" borderId="87" xfId="0" applyNumberFormat="1" applyFont="1" applyBorder="1" applyAlignment="1">
      <alignment horizontal="center" vertical="center"/>
    </xf>
    <xf numFmtId="0" fontId="54" fillId="0" borderId="91" xfId="0" applyFont="1" applyBorder="1"/>
    <xf numFmtId="0" fontId="53" fillId="0" borderId="86" xfId="0" applyFont="1" applyBorder="1" applyAlignment="1">
      <alignment vertical="center"/>
    </xf>
    <xf numFmtId="0" fontId="53" fillId="0" borderId="86" xfId="0" applyFont="1" applyBorder="1" applyAlignment="1">
      <alignment vertical="center" wrapText="1"/>
    </xf>
    <xf numFmtId="0" fontId="53" fillId="0" borderId="86" xfId="0" applyFont="1" applyBorder="1" applyAlignment="1">
      <alignment horizontal="right" vertical="center" wrapText="1"/>
    </xf>
    <xf numFmtId="0" fontId="54" fillId="0" borderId="86" xfId="0" applyFont="1" applyBorder="1" applyAlignment="1">
      <alignment horizontal="right" vertical="center"/>
    </xf>
    <xf numFmtId="0" fontId="54" fillId="0" borderId="90" xfId="0" applyFont="1" applyBorder="1"/>
    <xf numFmtId="1" fontId="51" fillId="0" borderId="27" xfId="0" applyNumberFormat="1" applyFont="1" applyBorder="1" applyAlignment="1">
      <alignment horizontal="center" vertical="center"/>
    </xf>
    <xf numFmtId="0" fontId="54" fillId="0" borderId="0" xfId="0" applyFont="1" applyAlignment="1">
      <alignment horizontal="center"/>
    </xf>
    <xf numFmtId="0" fontId="54" fillId="0" borderId="0" xfId="0" applyFont="1" applyAlignment="1">
      <alignment horizontal="right" vertical="center"/>
    </xf>
    <xf numFmtId="4" fontId="51" fillId="13" borderId="33" xfId="0" applyNumberFormat="1" applyFont="1" applyFill="1" applyBorder="1" applyAlignment="1" applyProtection="1">
      <alignment horizontal="right" vertical="center"/>
      <protection locked="0"/>
    </xf>
    <xf numFmtId="4" fontId="51" fillId="13" borderId="79" xfId="0" applyNumberFormat="1" applyFont="1" applyFill="1" applyBorder="1" applyAlignment="1" applyProtection="1">
      <alignment horizontal="right" vertical="center"/>
      <protection locked="0"/>
    </xf>
    <xf numFmtId="0" fontId="56" fillId="0" borderId="33" xfId="0" applyFont="1" applyBorder="1" applyAlignment="1">
      <alignment vertical="center"/>
    </xf>
    <xf numFmtId="49" fontId="0" fillId="0" borderId="34" xfId="0" applyNumberFormat="1" applyBorder="1" applyAlignment="1">
      <alignment vertical="center"/>
    </xf>
    <xf numFmtId="0" fontId="56" fillId="5" borderId="33" xfId="0" applyFont="1" applyFill="1" applyBorder="1" applyAlignment="1">
      <alignment vertical="center"/>
    </xf>
    <xf numFmtId="49" fontId="0" fillId="5" borderId="34" xfId="0" applyNumberFormat="1" applyFill="1" applyBorder="1" applyAlignment="1">
      <alignment vertical="center"/>
    </xf>
    <xf numFmtId="49" fontId="0" fillId="0" borderId="0" xfId="0" applyNumberFormat="1"/>
    <xf numFmtId="0" fontId="0" fillId="0" borderId="0" xfId="0" applyAlignment="1">
      <alignment horizontal="center"/>
    </xf>
    <xf numFmtId="0" fontId="0" fillId="6" borderId="33" xfId="0" applyFill="1" applyBorder="1"/>
    <xf numFmtId="49" fontId="0" fillId="6" borderId="33" xfId="0" applyNumberFormat="1" applyFill="1" applyBorder="1"/>
    <xf numFmtId="0" fontId="0" fillId="6" borderId="33" xfId="0" applyFill="1" applyBorder="1" applyAlignment="1">
      <alignment horizontal="center"/>
    </xf>
    <xf numFmtId="0" fontId="0" fillId="6" borderId="36" xfId="0" applyFill="1" applyBorder="1"/>
    <xf numFmtId="0" fontId="0" fillId="6" borderId="33" xfId="0" applyFill="1" applyBorder="1" applyAlignment="1">
      <alignment wrapText="1"/>
    </xf>
    <xf numFmtId="0" fontId="0" fillId="0" borderId="0" xfId="0" applyAlignment="1">
      <alignment vertical="top"/>
    </xf>
    <xf numFmtId="49" fontId="0" fillId="0" borderId="0" xfId="0" applyNumberFormat="1" applyAlignment="1">
      <alignment vertical="top"/>
    </xf>
    <xf numFmtId="0" fontId="0" fillId="0" borderId="0" xfId="0" applyAlignment="1">
      <alignment horizontal="center" vertical="top"/>
    </xf>
    <xf numFmtId="166" fontId="0" fillId="0" borderId="0" xfId="0" applyNumberFormat="1" applyAlignment="1">
      <alignment vertical="top"/>
    </xf>
    <xf numFmtId="4" fontId="57" fillId="0" borderId="0" xfId="0" applyNumberFormat="1" applyFont="1" applyAlignment="1">
      <alignment vertical="top"/>
    </xf>
    <xf numFmtId="4" fontId="0" fillId="0" borderId="0" xfId="0" applyNumberFormat="1" applyAlignment="1">
      <alignment vertical="top"/>
    </xf>
    <xf numFmtId="0" fontId="58" fillId="7" borderId="24" xfId="0" applyFont="1" applyFill="1" applyBorder="1" applyAlignment="1">
      <alignment vertical="top"/>
    </xf>
    <xf numFmtId="49" fontId="58" fillId="7" borderId="25" xfId="0" applyNumberFormat="1" applyFont="1" applyFill="1" applyBorder="1" applyAlignment="1">
      <alignment vertical="top"/>
    </xf>
    <xf numFmtId="49" fontId="58" fillId="7" borderId="25" xfId="0" applyNumberFormat="1" applyFont="1" applyFill="1" applyBorder="1" applyAlignment="1">
      <alignment horizontal="left" vertical="top" wrapText="1"/>
    </xf>
    <xf numFmtId="0" fontId="58" fillId="7" borderId="25" xfId="0" applyFont="1" applyFill="1" applyBorder="1" applyAlignment="1">
      <alignment horizontal="center" vertical="top" shrinkToFit="1"/>
    </xf>
    <xf numFmtId="166" fontId="58" fillId="7" borderId="25" xfId="0" applyNumberFormat="1" applyFont="1" applyFill="1" applyBorder="1" applyAlignment="1">
      <alignment vertical="top" shrinkToFit="1"/>
    </xf>
    <xf numFmtId="4" fontId="59" fillId="7" borderId="25" xfId="0" applyNumberFormat="1" applyFont="1" applyFill="1" applyBorder="1" applyAlignment="1">
      <alignment vertical="top" shrinkToFit="1"/>
    </xf>
    <xf numFmtId="4" fontId="58" fillId="7" borderId="25" xfId="0" applyNumberFormat="1" applyFont="1" applyFill="1" applyBorder="1" applyAlignment="1">
      <alignment vertical="top" shrinkToFit="1"/>
    </xf>
    <xf numFmtId="4" fontId="58" fillId="7" borderId="26" xfId="0" applyNumberFormat="1" applyFont="1" applyFill="1" applyBorder="1" applyAlignment="1">
      <alignment vertical="top" shrinkToFit="1"/>
    </xf>
    <xf numFmtId="0" fontId="60" fillId="0" borderId="37" xfId="0" applyFont="1" applyBorder="1" applyAlignment="1">
      <alignment vertical="top"/>
    </xf>
    <xf numFmtId="49" fontId="60" fillId="0" borderId="38" xfId="0" applyNumberFormat="1" applyFont="1" applyBorder="1" applyAlignment="1">
      <alignment vertical="top"/>
    </xf>
    <xf numFmtId="49" fontId="60" fillId="0" borderId="38" xfId="0" applyNumberFormat="1" applyFont="1" applyBorder="1" applyAlignment="1">
      <alignment horizontal="left" vertical="top" wrapText="1"/>
    </xf>
    <xf numFmtId="0" fontId="60" fillId="0" borderId="38" xfId="0" applyFont="1" applyBorder="1" applyAlignment="1">
      <alignment horizontal="center" vertical="top" shrinkToFit="1"/>
    </xf>
    <xf numFmtId="166" fontId="60" fillId="0" borderId="38" xfId="0" applyNumberFormat="1" applyFont="1" applyBorder="1" applyAlignment="1">
      <alignment vertical="top" shrinkToFit="1"/>
    </xf>
    <xf numFmtId="4" fontId="60" fillId="0" borderId="38" xfId="0" applyNumberFormat="1" applyFont="1" applyBorder="1" applyAlignment="1">
      <alignment vertical="top" shrinkToFit="1"/>
    </xf>
    <xf numFmtId="4" fontId="60" fillId="0" borderId="39" xfId="0" applyNumberFormat="1" applyFont="1" applyBorder="1" applyAlignment="1">
      <alignment vertical="top" shrinkToFit="1"/>
    </xf>
    <xf numFmtId="0" fontId="60" fillId="0" borderId="0" xfId="0" applyFont="1"/>
    <xf numFmtId="0" fontId="60" fillId="0" borderId="0" xfId="0" applyFont="1" applyAlignment="1">
      <alignment vertical="top"/>
    </xf>
    <xf numFmtId="49" fontId="60" fillId="0" borderId="0" xfId="0" applyNumberFormat="1" applyFont="1" applyAlignment="1">
      <alignment vertical="top"/>
    </xf>
    <xf numFmtId="166" fontId="61" fillId="0" borderId="0" xfId="0" quotePrefix="1" applyNumberFormat="1" applyFont="1" applyAlignment="1">
      <alignment horizontal="left" vertical="top" wrapText="1"/>
    </xf>
    <xf numFmtId="166" fontId="61" fillId="0" borderId="0" xfId="0" applyNumberFormat="1" applyFont="1" applyAlignment="1">
      <alignment horizontal="center" vertical="top" wrapText="1" shrinkToFit="1"/>
    </xf>
    <xf numFmtId="166" fontId="61" fillId="0" borderId="0" xfId="0" applyNumberFormat="1" applyFont="1" applyAlignment="1">
      <alignment vertical="top" wrapText="1" shrinkToFit="1"/>
    </xf>
    <xf numFmtId="4" fontId="41" fillId="0" borderId="0" xfId="0" applyNumberFormat="1" applyFont="1" applyAlignment="1">
      <alignment vertical="top" shrinkToFit="1"/>
    </xf>
    <xf numFmtId="4" fontId="60" fillId="0" borderId="0" xfId="0" applyNumberFormat="1" applyFont="1" applyAlignment="1">
      <alignment vertical="top" shrinkToFit="1"/>
    </xf>
    <xf numFmtId="4" fontId="62" fillId="0" borderId="0" xfId="0" applyNumberFormat="1" applyFont="1" applyAlignment="1">
      <alignment vertical="top" shrinkToFit="1"/>
    </xf>
    <xf numFmtId="49" fontId="60" fillId="0" borderId="40" xfId="0" applyNumberFormat="1" applyFont="1" applyBorder="1" applyAlignment="1">
      <alignment vertical="top"/>
    </xf>
    <xf numFmtId="49" fontId="60" fillId="0" borderId="33" xfId="0" applyNumberFormat="1" applyFont="1" applyBorder="1" applyAlignment="1">
      <alignment horizontal="left" vertical="top" wrapText="1"/>
    </xf>
    <xf numFmtId="0" fontId="60" fillId="0" borderId="41" xfId="0" applyFont="1" applyBorder="1" applyAlignment="1">
      <alignment horizontal="center" vertical="top" shrinkToFit="1"/>
    </xf>
    <xf numFmtId="0" fontId="60" fillId="0" borderId="33" xfId="2" applyFont="1" applyBorder="1" applyAlignment="1">
      <alignment wrapText="1"/>
    </xf>
    <xf numFmtId="4" fontId="63" fillId="0" borderId="0" xfId="0" applyNumberFormat="1" applyFont="1" applyAlignment="1">
      <alignment vertical="top" shrinkToFit="1"/>
    </xf>
    <xf numFmtId="0" fontId="60" fillId="0" borderId="33" xfId="0" applyFont="1" applyBorder="1" applyAlignment="1">
      <alignment vertical="top"/>
    </xf>
    <xf numFmtId="49" fontId="60" fillId="0" borderId="33" xfId="0" applyNumberFormat="1" applyFont="1" applyBorder="1" applyAlignment="1">
      <alignment vertical="top"/>
    </xf>
    <xf numFmtId="0" fontId="60" fillId="0" borderId="33" xfId="0" applyFont="1" applyBorder="1" applyAlignment="1">
      <alignment horizontal="center" vertical="top" shrinkToFit="1"/>
    </xf>
    <xf numFmtId="166" fontId="60" fillId="0" borderId="33" xfId="0" applyNumberFormat="1" applyFont="1" applyBorder="1" applyAlignment="1">
      <alignment vertical="top" shrinkToFit="1"/>
    </xf>
    <xf numFmtId="4" fontId="60" fillId="0" borderId="33" xfId="0" applyNumberFormat="1" applyFont="1" applyBorder="1" applyAlignment="1">
      <alignment vertical="top" shrinkToFit="1"/>
    </xf>
    <xf numFmtId="0" fontId="60" fillId="0" borderId="0" xfId="0" applyFont="1" applyAlignment="1">
      <alignment horizontal="center" vertical="top" shrinkToFit="1"/>
    </xf>
    <xf numFmtId="166" fontId="60" fillId="0" borderId="0" xfId="0" applyNumberFormat="1" applyFont="1" applyAlignment="1">
      <alignment vertical="top" shrinkToFit="1"/>
    </xf>
    <xf numFmtId="0" fontId="41" fillId="0" borderId="37" xfId="0" applyFont="1" applyBorder="1" applyAlignment="1">
      <alignment vertical="top"/>
    </xf>
    <xf numFmtId="49" fontId="41" fillId="0" borderId="38" xfId="0" applyNumberFormat="1" applyFont="1" applyBorder="1" applyAlignment="1">
      <alignment horizontal="left" vertical="top" wrapText="1"/>
    </xf>
    <xf numFmtId="0" fontId="41" fillId="0" borderId="38" xfId="0" applyFont="1" applyBorder="1" applyAlignment="1">
      <alignment horizontal="center" vertical="top" shrinkToFit="1"/>
    </xf>
    <xf numFmtId="166" fontId="41" fillId="0" borderId="38" xfId="0" applyNumberFormat="1" applyFont="1" applyBorder="1" applyAlignment="1">
      <alignment vertical="top" shrinkToFit="1"/>
    </xf>
    <xf numFmtId="4" fontId="41" fillId="0" borderId="38" xfId="0" applyNumberFormat="1" applyFont="1" applyBorder="1" applyAlignment="1">
      <alignment vertical="top" shrinkToFit="1"/>
    </xf>
    <xf numFmtId="4" fontId="41" fillId="0" borderId="39" xfId="0" applyNumberFormat="1" applyFont="1" applyBorder="1" applyAlignment="1">
      <alignment vertical="top" shrinkToFit="1"/>
    </xf>
    <xf numFmtId="0" fontId="59" fillId="0" borderId="0" xfId="0" applyFont="1"/>
    <xf numFmtId="49" fontId="41" fillId="0" borderId="38" xfId="0" applyNumberFormat="1" applyFont="1" applyBorder="1" applyAlignment="1">
      <alignment vertical="top"/>
    </xf>
    <xf numFmtId="49" fontId="0" fillId="0" borderId="0" xfId="0" applyNumberFormat="1" applyAlignment="1">
      <alignment horizontal="left" vertical="top" wrapText="1"/>
    </xf>
    <xf numFmtId="0" fontId="58" fillId="5" borderId="36" xfId="0" applyFont="1" applyFill="1" applyBorder="1" applyAlignment="1">
      <alignment vertical="top"/>
    </xf>
    <xf numFmtId="49" fontId="58" fillId="5" borderId="34" xfId="0" applyNumberFormat="1" applyFont="1" applyFill="1" applyBorder="1" applyAlignment="1">
      <alignment vertical="top"/>
    </xf>
    <xf numFmtId="49" fontId="58" fillId="5" borderId="34" xfId="0" applyNumberFormat="1" applyFont="1" applyFill="1" applyBorder="1" applyAlignment="1">
      <alignment horizontal="left" vertical="top" wrapText="1"/>
    </xf>
    <xf numFmtId="0" fontId="58" fillId="5" borderId="34" xfId="0" applyFont="1" applyFill="1" applyBorder="1" applyAlignment="1">
      <alignment horizontal="center" vertical="top"/>
    </xf>
    <xf numFmtId="0" fontId="58" fillId="5" borderId="34" xfId="0" applyFont="1" applyFill="1" applyBorder="1" applyAlignment="1">
      <alignment vertical="top"/>
    </xf>
    <xf numFmtId="4" fontId="58" fillId="5" borderId="35" xfId="0" applyNumberFormat="1" applyFont="1" applyFill="1" applyBorder="1" applyAlignment="1">
      <alignment vertical="top"/>
    </xf>
    <xf numFmtId="0" fontId="56" fillId="0" borderId="1" xfId="2"/>
    <xf numFmtId="0" fontId="0" fillId="0" borderId="33" xfId="0" applyBorder="1" applyAlignment="1">
      <alignment vertical="center"/>
    </xf>
    <xf numFmtId="0" fontId="0" fillId="5" borderId="33" xfId="0" applyFill="1" applyBorder="1" applyAlignment="1">
      <alignment vertical="center"/>
    </xf>
    <xf numFmtId="0" fontId="56" fillId="0" borderId="24" xfId="2" applyBorder="1"/>
    <xf numFmtId="0" fontId="65" fillId="0" borderId="25" xfId="2" applyFont="1" applyBorder="1" applyAlignment="1">
      <alignment horizontal="center"/>
    </xf>
    <xf numFmtId="0" fontId="66" fillId="0" borderId="25" xfId="2" applyFont="1" applyBorder="1" applyAlignment="1">
      <alignment horizontal="center" wrapText="1"/>
    </xf>
    <xf numFmtId="0" fontId="66" fillId="0" borderId="25" xfId="2" applyFont="1" applyBorder="1" applyAlignment="1">
      <alignment horizontal="center" vertical="center"/>
    </xf>
    <xf numFmtId="0" fontId="66" fillId="0" borderId="25" xfId="2" applyFont="1" applyBorder="1" applyAlignment="1">
      <alignment horizontal="right" vertical="center"/>
    </xf>
    <xf numFmtId="0" fontId="66" fillId="0" borderId="26" xfId="2" applyFont="1" applyBorder="1" applyAlignment="1">
      <alignment horizontal="right" vertical="center"/>
    </xf>
    <xf numFmtId="0" fontId="0" fillId="6" borderId="42" xfId="0" applyFill="1" applyBorder="1"/>
    <xf numFmtId="49" fontId="0" fillId="6" borderId="42" xfId="0" applyNumberFormat="1" applyFill="1" applyBorder="1"/>
    <xf numFmtId="0" fontId="0" fillId="6" borderId="42" xfId="0" applyFill="1" applyBorder="1" applyAlignment="1">
      <alignment horizontal="center" vertical="center"/>
    </xf>
    <xf numFmtId="0" fontId="0" fillId="6" borderId="24" xfId="0" applyFill="1" applyBorder="1" applyAlignment="1">
      <alignment horizontal="center" vertical="center"/>
    </xf>
    <xf numFmtId="0" fontId="0" fillId="5" borderId="36" xfId="0" applyFill="1" applyBorder="1" applyAlignment="1">
      <alignment vertical="top"/>
    </xf>
    <xf numFmtId="49" fontId="0" fillId="5" borderId="36" xfId="0" applyNumberFormat="1" applyFill="1" applyBorder="1" applyAlignment="1">
      <alignment vertical="top"/>
    </xf>
    <xf numFmtId="49" fontId="0" fillId="5" borderId="33" xfId="0" applyNumberFormat="1" applyFill="1" applyBorder="1" applyAlignment="1">
      <alignment vertical="top"/>
    </xf>
    <xf numFmtId="0" fontId="0" fillId="5" borderId="35" xfId="0" applyFill="1" applyBorder="1" applyAlignment="1">
      <alignment horizontal="center" vertical="center"/>
    </xf>
    <xf numFmtId="166" fontId="0" fillId="5" borderId="33" xfId="0" applyNumberFormat="1" applyFill="1" applyBorder="1" applyAlignment="1">
      <alignment vertical="center"/>
    </xf>
    <xf numFmtId="4" fontId="0" fillId="5" borderId="33" xfId="0" applyNumberFormat="1" applyFill="1" applyBorder="1" applyAlignment="1">
      <alignment vertical="center"/>
    </xf>
    <xf numFmtId="4" fontId="0" fillId="5" borderId="33" xfId="0" applyNumberFormat="1" applyFill="1" applyBorder="1" applyAlignment="1">
      <alignment horizontal="right" vertical="center"/>
    </xf>
    <xf numFmtId="49" fontId="60" fillId="0" borderId="43" xfId="3" applyNumberFormat="1" applyFont="1" applyBorder="1" applyAlignment="1">
      <alignment horizontal="center" vertical="center" wrapText="1"/>
    </xf>
    <xf numFmtId="49" fontId="41" fillId="0" borderId="43" xfId="3" applyNumberFormat="1" applyFont="1" applyBorder="1" applyAlignment="1">
      <alignment horizontal="center" vertical="center" wrapText="1"/>
    </xf>
    <xf numFmtId="1" fontId="60" fillId="0" borderId="43" xfId="3" applyNumberFormat="1" applyFont="1" applyBorder="1" applyAlignment="1">
      <alignment horizontal="left" wrapText="1"/>
    </xf>
    <xf numFmtId="3" fontId="60" fillId="0" borderId="43" xfId="3" applyNumberFormat="1" applyFont="1" applyBorder="1" applyAlignment="1">
      <alignment horizontal="center" vertical="center"/>
    </xf>
    <xf numFmtId="4" fontId="60" fillId="0" borderId="44" xfId="2" applyNumberFormat="1" applyFont="1" applyBorder="1" applyAlignment="1">
      <alignment horizontal="right" vertical="center"/>
    </xf>
    <xf numFmtId="1" fontId="41" fillId="0" borderId="43" xfId="3" applyNumberFormat="1" applyFont="1" applyBorder="1" applyAlignment="1">
      <alignment horizontal="center" vertical="center" wrapText="1"/>
    </xf>
    <xf numFmtId="49" fontId="60" fillId="0" borderId="44" xfId="2" applyNumberFormat="1" applyFont="1" applyBorder="1" applyAlignment="1">
      <alignment horizontal="center"/>
    </xf>
    <xf numFmtId="0" fontId="68" fillId="0" borderId="44" xfId="0" applyFont="1" applyBorder="1" applyAlignment="1">
      <alignment vertical="center" wrapText="1"/>
    </xf>
    <xf numFmtId="3" fontId="68" fillId="0" borderId="44" xfId="3" applyNumberFormat="1" applyFont="1" applyBorder="1" applyAlignment="1">
      <alignment horizontal="center" vertical="center"/>
    </xf>
    <xf numFmtId="4" fontId="68" fillId="0" borderId="44" xfId="2" applyNumberFormat="1" applyFont="1" applyBorder="1" applyAlignment="1">
      <alignment horizontal="right" vertical="center"/>
    </xf>
    <xf numFmtId="1" fontId="68" fillId="0" borderId="44" xfId="3" applyNumberFormat="1" applyFont="1" applyBorder="1" applyAlignment="1">
      <alignment horizontal="left" wrapText="1"/>
    </xf>
    <xf numFmtId="0" fontId="68" fillId="0" borderId="44" xfId="2" applyFont="1" applyBorder="1" applyAlignment="1">
      <alignment wrapText="1"/>
    </xf>
    <xf numFmtId="0" fontId="68" fillId="0" borderId="44" xfId="2" applyFont="1" applyBorder="1" applyAlignment="1">
      <alignment horizontal="center" vertical="center"/>
    </xf>
    <xf numFmtId="3" fontId="69" fillId="0" borderId="0" xfId="0" applyNumberFormat="1" applyFont="1" applyAlignment="1">
      <alignment horizontal="left" vertical="center" wrapText="1"/>
    </xf>
    <xf numFmtId="0" fontId="56" fillId="0" borderId="1" xfId="2" applyAlignment="1">
      <alignment vertical="center"/>
    </xf>
    <xf numFmtId="0" fontId="56" fillId="0" borderId="1" xfId="2" applyAlignment="1">
      <alignment horizontal="right" vertical="center"/>
    </xf>
    <xf numFmtId="3" fontId="56" fillId="0" borderId="1" xfId="2" applyNumberFormat="1" applyAlignment="1">
      <alignment horizontal="right" vertical="center"/>
    </xf>
    <xf numFmtId="49" fontId="70" fillId="0" borderId="1" xfId="2" applyNumberFormat="1" applyFont="1" applyAlignment="1">
      <alignment horizontal="center"/>
    </xf>
    <xf numFmtId="3" fontId="68" fillId="0" borderId="0" xfId="0" applyNumberFormat="1" applyFont="1" applyAlignment="1">
      <alignment horizontal="left" vertical="center" wrapText="1"/>
    </xf>
    <xf numFmtId="0" fontId="0" fillId="0" borderId="1" xfId="2" applyFont="1" applyAlignment="1">
      <alignment vertical="center"/>
    </xf>
    <xf numFmtId="1" fontId="70" fillId="0" borderId="1" xfId="3" applyNumberFormat="1" applyFont="1" applyAlignment="1">
      <alignment horizontal="left" wrapText="1"/>
    </xf>
    <xf numFmtId="3" fontId="70" fillId="0" borderId="1" xfId="3" applyNumberFormat="1" applyFont="1" applyAlignment="1">
      <alignment horizontal="center" vertical="center"/>
    </xf>
    <xf numFmtId="0" fontId="71" fillId="0" borderId="1" xfId="2" applyFont="1" applyAlignment="1">
      <alignment horizontal="right" vertical="center"/>
    </xf>
    <xf numFmtId="49" fontId="72" fillId="0" borderId="0" xfId="0" applyNumberFormat="1" applyFont="1"/>
    <xf numFmtId="0" fontId="68" fillId="0" borderId="0" xfId="0" applyFont="1" applyAlignment="1">
      <alignment vertical="center" wrapText="1"/>
    </xf>
    <xf numFmtId="0" fontId="68" fillId="0" borderId="1" xfId="4" applyFont="1" applyAlignment="1">
      <alignment wrapText="1"/>
    </xf>
    <xf numFmtId="0" fontId="56" fillId="0" borderId="1" xfId="2" applyAlignment="1">
      <alignment wrapText="1"/>
    </xf>
    <xf numFmtId="4" fontId="60" fillId="13" borderId="44" xfId="2" applyNumberFormat="1" applyFont="1" applyFill="1" applyBorder="1" applyAlignment="1" applyProtection="1">
      <alignment horizontal="right" vertical="center"/>
      <protection locked="0"/>
    </xf>
    <xf numFmtId="4" fontId="68" fillId="13" borderId="44" xfId="2" applyNumberFormat="1" applyFont="1" applyFill="1" applyBorder="1" applyAlignment="1" applyProtection="1">
      <alignment horizontal="right" vertical="center"/>
      <protection locked="0"/>
    </xf>
    <xf numFmtId="49" fontId="68" fillId="8" borderId="45" xfId="5" applyNumberFormat="1" applyFont="1" applyFill="1" applyBorder="1" applyAlignment="1">
      <alignment horizontal="center" vertical="center"/>
    </xf>
    <xf numFmtId="0" fontId="68" fillId="8" borderId="46" xfId="5" applyFont="1" applyFill="1" applyBorder="1" applyAlignment="1">
      <alignment horizontal="center" vertical="center"/>
    </xf>
    <xf numFmtId="49" fontId="68" fillId="8" borderId="46" xfId="5" applyNumberFormat="1" applyFont="1" applyFill="1" applyBorder="1" applyAlignment="1">
      <alignment horizontal="center" vertical="center"/>
    </xf>
    <xf numFmtId="49" fontId="68" fillId="8" borderId="46" xfId="5" applyNumberFormat="1" applyFont="1" applyFill="1" applyBorder="1" applyAlignment="1">
      <alignment horizontal="center" vertical="center" wrapText="1"/>
    </xf>
    <xf numFmtId="49" fontId="68" fillId="8" borderId="47" xfId="5" applyNumberFormat="1" applyFont="1" applyFill="1" applyBorder="1" applyAlignment="1">
      <alignment horizontal="center" vertical="center" wrapText="1"/>
    </xf>
    <xf numFmtId="0" fontId="56" fillId="0" borderId="1" xfId="5"/>
    <xf numFmtId="49" fontId="56" fillId="0" borderId="1" xfId="5" applyNumberFormat="1"/>
    <xf numFmtId="0" fontId="73" fillId="0" borderId="1" xfId="5" applyFont="1" applyAlignment="1">
      <alignment vertical="center"/>
    </xf>
    <xf numFmtId="49" fontId="68" fillId="0" borderId="1" xfId="5" applyNumberFormat="1" applyFont="1"/>
    <xf numFmtId="49" fontId="74" fillId="0" borderId="48" xfId="5" applyNumberFormat="1" applyFont="1" applyBorder="1" applyAlignment="1">
      <alignment horizontal="center" vertical="center"/>
    </xf>
    <xf numFmtId="0" fontId="74" fillId="0" borderId="48" xfId="5" applyFont="1" applyBorder="1" applyAlignment="1">
      <alignment vertical="center"/>
    </xf>
    <xf numFmtId="49" fontId="68" fillId="0" borderId="48" xfId="2" applyNumberFormat="1" applyFont="1" applyBorder="1" applyAlignment="1">
      <alignment horizontal="center" vertical="center"/>
    </xf>
    <xf numFmtId="4" fontId="68" fillId="0" borderId="48" xfId="2" applyNumberFormat="1" applyFont="1" applyBorder="1" applyAlignment="1">
      <alignment vertical="center"/>
    </xf>
    <xf numFmtId="4" fontId="75" fillId="0" borderId="48" xfId="5" applyNumberFormat="1" applyFont="1" applyBorder="1" applyAlignment="1">
      <alignment horizontal="right" vertical="center" indent="1"/>
    </xf>
    <xf numFmtId="1" fontId="68" fillId="9" borderId="48" xfId="2" applyNumberFormat="1" applyFont="1" applyFill="1" applyBorder="1" applyAlignment="1">
      <alignment horizontal="center" vertical="center" wrapText="1"/>
    </xf>
    <xf numFmtId="0" fontId="68" fillId="0" borderId="48" xfId="2" applyFont="1" applyBorder="1" applyAlignment="1">
      <alignment vertical="center" wrapText="1"/>
    </xf>
    <xf numFmtId="49" fontId="68" fillId="9" borderId="48" xfId="2" applyNumberFormat="1" applyFont="1" applyFill="1" applyBorder="1" applyAlignment="1">
      <alignment horizontal="center" vertical="center" wrapText="1"/>
    </xf>
    <xf numFmtId="0" fontId="68" fillId="0" borderId="48" xfId="5" applyFont="1" applyBorder="1"/>
    <xf numFmtId="4" fontId="68" fillId="9" borderId="48" xfId="2" applyNumberFormat="1" applyFont="1" applyFill="1" applyBorder="1" applyAlignment="1">
      <alignment horizontal="right" vertical="center" wrapText="1" indent="1"/>
    </xf>
    <xf numFmtId="1" fontId="74" fillId="0" borderId="48" xfId="5" applyNumberFormat="1" applyFont="1" applyBorder="1" applyAlignment="1">
      <alignment horizontal="center" vertical="center"/>
    </xf>
    <xf numFmtId="49" fontId="75" fillId="0" borderId="48" xfId="5" applyNumberFormat="1" applyFont="1" applyBorder="1" applyAlignment="1">
      <alignment horizontal="center" vertical="center"/>
    </xf>
    <xf numFmtId="4" fontId="75" fillId="0" borderId="48" xfId="5" applyNumberFormat="1" applyFont="1" applyBorder="1" applyAlignment="1">
      <alignment vertical="center"/>
    </xf>
    <xf numFmtId="4" fontId="74" fillId="0" borderId="48" xfId="5" applyNumberFormat="1" applyFont="1" applyBorder="1" applyAlignment="1">
      <alignment horizontal="right" vertical="center" indent="1"/>
    </xf>
    <xf numFmtId="1" fontId="68" fillId="0" borderId="49" xfId="2" applyNumberFormat="1" applyFont="1" applyBorder="1" applyAlignment="1">
      <alignment horizontal="center" vertical="center"/>
    </xf>
    <xf numFmtId="0" fontId="68" fillId="0" borderId="1" xfId="2" applyFont="1" applyAlignment="1">
      <alignment vertical="center"/>
    </xf>
    <xf numFmtId="49" fontId="68" fillId="0" borderId="1" xfId="2" applyNumberFormat="1" applyFont="1" applyAlignment="1">
      <alignment horizontal="center" vertical="center"/>
    </xf>
    <xf numFmtId="4" fontId="68" fillId="0" borderId="1" xfId="2" applyNumberFormat="1" applyFont="1" applyAlignment="1">
      <alignment vertical="center"/>
    </xf>
    <xf numFmtId="4" fontId="75" fillId="0" borderId="1" xfId="5" applyNumberFormat="1" applyFont="1" applyAlignment="1">
      <alignment horizontal="right" vertical="center" indent="1"/>
    </xf>
    <xf numFmtId="4" fontId="75" fillId="0" borderId="50" xfId="5" applyNumberFormat="1" applyFont="1" applyBorder="1" applyAlignment="1">
      <alignment horizontal="right" vertical="center" indent="1"/>
    </xf>
    <xf numFmtId="1" fontId="68" fillId="0" borderId="48" xfId="2" applyNumberFormat="1" applyFont="1" applyBorder="1" applyAlignment="1">
      <alignment horizontal="center" vertical="center" wrapText="1"/>
    </xf>
    <xf numFmtId="0" fontId="76" fillId="10" borderId="48" xfId="2" applyFont="1" applyFill="1" applyBorder="1" applyAlignment="1">
      <alignment vertical="center" wrapText="1"/>
    </xf>
    <xf numFmtId="49" fontId="68" fillId="10" borderId="48" xfId="2" applyNumberFormat="1" applyFont="1" applyFill="1" applyBorder="1" applyAlignment="1">
      <alignment horizontal="center" vertical="center" wrapText="1"/>
    </xf>
    <xf numFmtId="0" fontId="68" fillId="10" borderId="48" xfId="5" applyFont="1" applyFill="1" applyBorder="1"/>
    <xf numFmtId="49" fontId="68" fillId="0" borderId="48" xfId="2" applyNumberFormat="1" applyFont="1" applyBorder="1" applyAlignment="1">
      <alignment horizontal="center" vertical="center" wrapText="1"/>
    </xf>
    <xf numFmtId="1" fontId="68" fillId="0" borderId="1" xfId="2" applyNumberFormat="1" applyFont="1" applyAlignment="1">
      <alignment horizontal="center" vertical="center"/>
    </xf>
    <xf numFmtId="0" fontId="68" fillId="9" borderId="48" xfId="2" applyFont="1" applyFill="1" applyBorder="1" applyAlignment="1">
      <alignment vertical="center" wrapText="1"/>
    </xf>
    <xf numFmtId="1" fontId="74" fillId="0" borderId="1" xfId="5" applyNumberFormat="1" applyFont="1" applyAlignment="1">
      <alignment horizontal="center" vertical="center"/>
    </xf>
    <xf numFmtId="0" fontId="74" fillId="0" borderId="1" xfId="5" applyFont="1" applyAlignment="1">
      <alignment vertical="center"/>
    </xf>
    <xf numFmtId="49" fontId="68" fillId="9" borderId="1" xfId="2" applyNumberFormat="1" applyFont="1" applyFill="1" applyAlignment="1">
      <alignment horizontal="center" vertical="center" wrapText="1"/>
    </xf>
    <xf numFmtId="0" fontId="68" fillId="0" borderId="1" xfId="5" applyFont="1"/>
    <xf numFmtId="4" fontId="68" fillId="9" borderId="1" xfId="2" applyNumberFormat="1" applyFont="1" applyFill="1" applyAlignment="1">
      <alignment horizontal="right" vertical="center" wrapText="1" indent="1"/>
    </xf>
    <xf numFmtId="4" fontId="74" fillId="0" borderId="1" xfId="5" applyNumberFormat="1" applyFont="1" applyAlignment="1">
      <alignment horizontal="right" vertical="center" indent="1"/>
    </xf>
    <xf numFmtId="1" fontId="73" fillId="0" borderId="48" xfId="2" applyNumberFormat="1" applyFont="1" applyBorder="1" applyAlignment="1">
      <alignment horizontal="center" vertical="center"/>
    </xf>
    <xf numFmtId="0" fontId="73" fillId="0" borderId="48" xfId="2" applyFont="1" applyBorder="1" applyAlignment="1">
      <alignment vertical="center"/>
    </xf>
    <xf numFmtId="1" fontId="68" fillId="0" borderId="48" xfId="2" applyNumberFormat="1" applyFont="1" applyBorder="1" applyAlignment="1">
      <alignment horizontal="center" vertical="center"/>
    </xf>
    <xf numFmtId="3" fontId="68" fillId="9" borderId="48" xfId="2" applyNumberFormat="1" applyFont="1" applyFill="1" applyBorder="1" applyAlignment="1">
      <alignment vertical="center" wrapText="1"/>
    </xf>
    <xf numFmtId="4" fontId="75" fillId="9" borderId="48" xfId="5" applyNumberFormat="1" applyFont="1" applyFill="1" applyBorder="1" applyAlignment="1">
      <alignment horizontal="right" vertical="center" wrapText="1" indent="1"/>
    </xf>
    <xf numFmtId="1" fontId="74" fillId="8" borderId="51" xfId="5" applyNumberFormat="1" applyFont="1" applyFill="1" applyBorder="1" applyAlignment="1">
      <alignment horizontal="center" vertical="center"/>
    </xf>
    <xf numFmtId="0" fontId="74" fillId="8" borderId="52" xfId="5" applyFont="1" applyFill="1" applyBorder="1" applyAlignment="1">
      <alignment vertical="center"/>
    </xf>
    <xf numFmtId="49" fontId="75" fillId="8" borderId="52" xfId="5" applyNumberFormat="1" applyFont="1" applyFill="1" applyBorder="1" applyAlignment="1">
      <alignment horizontal="center" vertical="center"/>
    </xf>
    <xf numFmtId="4" fontId="75" fillId="8" borderId="52" xfId="5" applyNumberFormat="1" applyFont="1" applyFill="1" applyBorder="1" applyAlignment="1">
      <alignment vertical="center"/>
    </xf>
    <xf numFmtId="4" fontId="75" fillId="8" borderId="52" xfId="5" applyNumberFormat="1" applyFont="1" applyFill="1" applyBorder="1" applyAlignment="1">
      <alignment horizontal="right" vertical="center" indent="1"/>
    </xf>
    <xf numFmtId="4" fontId="74" fillId="8" borderId="53" xfId="5" applyNumberFormat="1" applyFont="1" applyFill="1" applyBorder="1" applyAlignment="1">
      <alignment horizontal="right" vertical="center" indent="1"/>
    </xf>
    <xf numFmtId="0" fontId="68" fillId="0" borderId="48" xfId="2" applyFont="1" applyBorder="1" applyAlignment="1">
      <alignment vertical="center"/>
    </xf>
    <xf numFmtId="49" fontId="68" fillId="0" borderId="54" xfId="2" applyNumberFormat="1" applyFont="1" applyBorder="1" applyAlignment="1">
      <alignment horizontal="center" vertical="center"/>
    </xf>
    <xf numFmtId="4" fontId="68" fillId="0" borderId="54" xfId="2" applyNumberFormat="1" applyFont="1" applyBorder="1" applyAlignment="1">
      <alignment vertical="center"/>
    </xf>
    <xf numFmtId="4" fontId="75" fillId="0" borderId="54" xfId="5" applyNumberFormat="1" applyFont="1" applyBorder="1" applyAlignment="1">
      <alignment horizontal="right" vertical="center" indent="1"/>
    </xf>
    <xf numFmtId="1" fontId="73" fillId="0" borderId="51" xfId="2" applyNumberFormat="1" applyFont="1" applyBorder="1" applyAlignment="1">
      <alignment horizontal="center" vertical="center"/>
    </xf>
    <xf numFmtId="0" fontId="73" fillId="0" borderId="52" xfId="2" applyFont="1" applyBorder="1" applyAlignment="1">
      <alignment vertical="center"/>
    </xf>
    <xf numFmtId="49" fontId="68" fillId="0" borderId="52" xfId="2" applyNumberFormat="1" applyFont="1" applyBorder="1" applyAlignment="1">
      <alignment horizontal="center" vertical="center"/>
    </xf>
    <xf numFmtId="4" fontId="68" fillId="0" borderId="52" xfId="2" applyNumberFormat="1" applyFont="1" applyBorder="1" applyAlignment="1">
      <alignment vertical="center"/>
    </xf>
    <xf numFmtId="4" fontId="75" fillId="0" borderId="52" xfId="5" applyNumberFormat="1" applyFont="1" applyBorder="1" applyAlignment="1">
      <alignment horizontal="right" vertical="center" indent="1"/>
    </xf>
    <xf numFmtId="4" fontId="75" fillId="0" borderId="55" xfId="5" applyNumberFormat="1" applyFont="1" applyBorder="1" applyAlignment="1">
      <alignment horizontal="right" vertical="center" indent="1"/>
    </xf>
    <xf numFmtId="1" fontId="75" fillId="0" borderId="1" xfId="5" applyNumberFormat="1" applyFont="1" applyAlignment="1">
      <alignment horizontal="center" vertical="center"/>
    </xf>
    <xf numFmtId="0" fontId="75" fillId="0" borderId="1" xfId="5" applyFont="1" applyAlignment="1">
      <alignment vertical="center"/>
    </xf>
    <xf numFmtId="49" fontId="75" fillId="0" borderId="1" xfId="5" applyNumberFormat="1" applyFont="1" applyAlignment="1">
      <alignment horizontal="center" vertical="center"/>
    </xf>
    <xf numFmtId="4" fontId="75" fillId="0" borderId="1" xfId="5" applyNumberFormat="1" applyFont="1" applyAlignment="1">
      <alignment vertical="center"/>
    </xf>
    <xf numFmtId="0" fontId="173" fillId="0" borderId="0" xfId="0" applyFont="1"/>
    <xf numFmtId="0" fontId="173" fillId="0" borderId="0" xfId="0" applyFont="1" applyAlignment="1">
      <alignment horizontal="right" vertical="center"/>
    </xf>
    <xf numFmtId="0" fontId="171" fillId="21" borderId="24" xfId="0" applyFont="1" applyFill="1" applyBorder="1" applyAlignment="1">
      <alignment horizontal="left" vertical="top"/>
    </xf>
    <xf numFmtId="0" fontId="171" fillId="21" borderId="25" xfId="0" applyFont="1" applyFill="1" applyBorder="1" applyAlignment="1">
      <alignment vertical="top"/>
    </xf>
    <xf numFmtId="0" fontId="168" fillId="21" borderId="26" xfId="0" applyFont="1" applyFill="1" applyBorder="1" applyAlignment="1">
      <alignment horizontal="right" vertical="center"/>
    </xf>
    <xf numFmtId="0" fontId="171" fillId="21" borderId="1" xfId="0" applyFont="1" applyFill="1" applyBorder="1" applyAlignment="1">
      <alignment horizontal="left" vertical="center"/>
    </xf>
    <xf numFmtId="0" fontId="184" fillId="21" borderId="1" xfId="0" applyFont="1" applyFill="1" applyBorder="1" applyAlignment="1">
      <alignment vertical="center" wrapText="1"/>
    </xf>
    <xf numFmtId="0" fontId="168" fillId="21" borderId="89" xfId="0" applyFont="1" applyFill="1" applyBorder="1" applyAlignment="1">
      <alignment horizontal="right" vertical="center"/>
    </xf>
    <xf numFmtId="0" fontId="185" fillId="22" borderId="36" xfId="0" applyFont="1" applyFill="1" applyBorder="1" applyAlignment="1">
      <alignment horizontal="center" vertical="center"/>
    </xf>
    <xf numFmtId="0" fontId="180" fillId="21" borderId="34" xfId="0" applyFont="1" applyFill="1" applyBorder="1" applyAlignment="1">
      <alignment horizontal="center" vertical="center"/>
    </xf>
    <xf numFmtId="0" fontId="180" fillId="21" borderId="34" xfId="0" applyFont="1" applyFill="1" applyBorder="1" applyAlignment="1">
      <alignment horizontal="left" vertical="center"/>
    </xf>
    <xf numFmtId="4" fontId="180" fillId="21" borderId="34" xfId="0" applyNumberFormat="1" applyFont="1" applyFill="1" applyBorder="1" applyAlignment="1">
      <alignment vertical="center"/>
    </xf>
    <xf numFmtId="4" fontId="180" fillId="21" borderId="35" xfId="0" applyNumberFormat="1" applyFont="1" applyFill="1" applyBorder="1" applyAlignment="1">
      <alignment vertical="center"/>
    </xf>
    <xf numFmtId="0" fontId="169" fillId="0" borderId="87" xfId="0" applyFont="1" applyBorder="1"/>
    <xf numFmtId="0" fontId="169" fillId="0" borderId="86" xfId="0" applyFont="1" applyBorder="1"/>
    <xf numFmtId="0" fontId="169" fillId="0" borderId="36" xfId="0" applyFont="1" applyBorder="1"/>
    <xf numFmtId="0" fontId="169" fillId="0" borderId="35" xfId="0" applyFont="1" applyBorder="1"/>
    <xf numFmtId="0" fontId="184" fillId="21" borderId="0" xfId="0" applyFont="1" applyFill="1" applyAlignment="1">
      <alignment vertical="center" wrapText="1"/>
    </xf>
    <xf numFmtId="0" fontId="185" fillId="22" borderId="27" xfId="0" applyFont="1" applyFill="1" applyBorder="1" applyAlignment="1">
      <alignment horizontal="center" vertical="center"/>
    </xf>
    <xf numFmtId="0" fontId="184" fillId="22" borderId="78" xfId="0" applyFont="1" applyFill="1" applyBorder="1" applyAlignment="1">
      <alignment horizontal="center" vertical="center"/>
    </xf>
    <xf numFmtId="0" fontId="175" fillId="0" borderId="0" xfId="0" applyFont="1"/>
    <xf numFmtId="49" fontId="169" fillId="0" borderId="33" xfId="0" applyNumberFormat="1" applyFont="1" applyBorder="1" applyAlignment="1">
      <alignment horizontal="center" vertical="center"/>
    </xf>
    <xf numFmtId="0" fontId="173" fillId="0" borderId="33" xfId="0" applyFont="1" applyBorder="1"/>
    <xf numFmtId="49" fontId="169" fillId="0" borderId="33" xfId="0" applyNumberFormat="1" applyFont="1" applyBorder="1" applyAlignment="1">
      <alignment horizontal="left" vertical="center"/>
    </xf>
    <xf numFmtId="4" fontId="169" fillId="0" borderId="33" xfId="0" applyNumberFormat="1" applyFont="1" applyBorder="1" applyAlignment="1">
      <alignment horizontal="center" vertical="center"/>
    </xf>
    <xf numFmtId="0" fontId="169" fillId="0" borderId="33" xfId="0" applyFont="1" applyBorder="1" applyAlignment="1">
      <alignment horizontal="right" vertical="center"/>
    </xf>
    <xf numFmtId="0" fontId="173" fillId="0" borderId="33" xfId="0" applyFont="1" applyBorder="1" applyAlignment="1">
      <alignment vertical="center" wrapText="1"/>
    </xf>
    <xf numFmtId="0" fontId="173" fillId="0" borderId="33" xfId="0" applyFont="1" applyBorder="1" applyAlignment="1">
      <alignment horizontal="center" vertical="center"/>
    </xf>
    <xf numFmtId="49" fontId="169" fillId="0" borderId="33" xfId="0" applyNumberFormat="1" applyFont="1" applyBorder="1" applyAlignment="1">
      <alignment horizontal="left" vertical="center" wrapText="1"/>
    </xf>
    <xf numFmtId="0" fontId="184" fillId="22" borderId="27" xfId="0" applyFont="1" applyFill="1" applyBorder="1" applyAlignment="1">
      <alignment horizontal="center" vertical="center"/>
    </xf>
    <xf numFmtId="0" fontId="173" fillId="0" borderId="1" xfId="0" applyFont="1" applyBorder="1"/>
    <xf numFmtId="168" fontId="173" fillId="0" borderId="1" xfId="0" applyNumberFormat="1" applyFont="1" applyBorder="1" applyAlignment="1">
      <alignment horizontal="center"/>
    </xf>
    <xf numFmtId="0" fontId="173" fillId="0" borderId="1" xfId="0" applyFont="1" applyBorder="1" applyAlignment="1">
      <alignment horizontal="right" vertical="center"/>
    </xf>
    <xf numFmtId="0" fontId="184" fillId="22" borderId="36" xfId="0" applyFont="1" applyFill="1" applyBorder="1" applyAlignment="1">
      <alignment horizontal="center" vertical="center"/>
    </xf>
    <xf numFmtId="0" fontId="174" fillId="21" borderId="34" xfId="0" applyFont="1" applyFill="1" applyBorder="1" applyAlignment="1">
      <alignment horizontal="center" vertical="center"/>
    </xf>
    <xf numFmtId="0" fontId="174" fillId="21" borderId="34" xfId="0" applyFont="1" applyFill="1" applyBorder="1" applyAlignment="1">
      <alignment horizontal="left" vertical="center"/>
    </xf>
    <xf numFmtId="0" fontId="175" fillId="21" borderId="34" xfId="0" applyFont="1" applyFill="1" applyBorder="1" applyAlignment="1">
      <alignment horizontal="right" vertical="center"/>
    </xf>
    <xf numFmtId="0" fontId="175" fillId="21" borderId="34" xfId="0" applyFont="1" applyFill="1" applyBorder="1"/>
    <xf numFmtId="4" fontId="174" fillId="21" borderId="34" xfId="0" applyNumberFormat="1" applyFont="1" applyFill="1" applyBorder="1" applyAlignment="1">
      <alignment horizontal="right" vertical="center"/>
    </xf>
    <xf numFmtId="0" fontId="175" fillId="21" borderId="35" xfId="0" applyFont="1" applyFill="1" applyBorder="1"/>
    <xf numFmtId="168" fontId="169" fillId="9" borderId="33" xfId="0" applyNumberFormat="1" applyFont="1" applyFill="1" applyBorder="1" applyAlignment="1">
      <alignment vertical="center"/>
    </xf>
    <xf numFmtId="0" fontId="173" fillId="0" borderId="33" xfId="0" applyFont="1" applyBorder="1" applyAlignment="1">
      <alignment vertical="center"/>
    </xf>
    <xf numFmtId="168" fontId="169" fillId="9" borderId="33" xfId="0" applyNumberFormat="1" applyFont="1" applyFill="1" applyBorder="1" applyAlignment="1">
      <alignment horizontal="right" vertical="center"/>
    </xf>
    <xf numFmtId="168" fontId="169" fillId="0" borderId="33" xfId="0" applyNumberFormat="1" applyFont="1" applyBorder="1" applyAlignment="1">
      <alignment horizontal="right" vertical="center"/>
    </xf>
    <xf numFmtId="4" fontId="169" fillId="0" borderId="33" xfId="0" applyNumberFormat="1" applyFont="1" applyBorder="1" applyAlignment="1">
      <alignment vertical="center"/>
    </xf>
    <xf numFmtId="0" fontId="184" fillId="22" borderId="87" xfId="0" applyFont="1" applyFill="1" applyBorder="1" applyAlignment="1">
      <alignment horizontal="center" vertical="center"/>
    </xf>
    <xf numFmtId="0" fontId="174" fillId="21" borderId="86" xfId="0" applyFont="1" applyFill="1" applyBorder="1" applyAlignment="1">
      <alignment horizontal="center" vertical="center"/>
    </xf>
    <xf numFmtId="0" fontId="174" fillId="21" borderId="86" xfId="0" applyFont="1" applyFill="1" applyBorder="1" applyAlignment="1">
      <alignment horizontal="left" vertical="center"/>
    </xf>
    <xf numFmtId="0" fontId="175" fillId="21" borderId="86" xfId="0" applyFont="1" applyFill="1" applyBorder="1" applyAlignment="1">
      <alignment horizontal="right" vertical="center"/>
    </xf>
    <xf numFmtId="0" fontId="175" fillId="21" borderId="86" xfId="0" applyFont="1" applyFill="1" applyBorder="1"/>
    <xf numFmtId="4" fontId="174" fillId="21" borderId="86" xfId="0" applyNumberFormat="1" applyFont="1" applyFill="1" applyBorder="1" applyAlignment="1">
      <alignment horizontal="right" vertical="center"/>
    </xf>
    <xf numFmtId="0" fontId="175" fillId="21" borderId="90" xfId="0" applyFont="1" applyFill="1" applyBorder="1"/>
    <xf numFmtId="49" fontId="169" fillId="0" borderId="0" xfId="0" applyNumberFormat="1" applyFont="1" applyAlignment="1">
      <alignment horizontal="center" vertical="center"/>
    </xf>
    <xf numFmtId="49" fontId="169" fillId="0" borderId="0" xfId="0" applyNumberFormat="1" applyFont="1" applyAlignment="1">
      <alignment vertical="center"/>
    </xf>
    <xf numFmtId="168" fontId="173" fillId="0" borderId="0" xfId="0" applyNumberFormat="1" applyFont="1" applyAlignment="1">
      <alignment horizontal="center"/>
    </xf>
    <xf numFmtId="4" fontId="169" fillId="0" borderId="0" xfId="0" applyNumberFormat="1" applyFont="1" applyAlignment="1">
      <alignment vertical="center"/>
    </xf>
    <xf numFmtId="4" fontId="169" fillId="0" borderId="0" xfId="0" applyNumberFormat="1" applyFont="1" applyAlignment="1">
      <alignment horizontal="right" vertical="center"/>
    </xf>
    <xf numFmtId="4" fontId="187" fillId="0" borderId="0" xfId="0" applyNumberFormat="1" applyFont="1" applyAlignment="1">
      <alignment vertical="center"/>
    </xf>
    <xf numFmtId="0" fontId="186" fillId="0" borderId="33" xfId="0" applyFont="1" applyBorder="1" applyAlignment="1">
      <alignment horizontal="left" vertical="center"/>
    </xf>
    <xf numFmtId="0" fontId="186" fillId="0" borderId="33" xfId="0" applyFont="1" applyBorder="1" applyAlignment="1">
      <alignment vertical="center"/>
    </xf>
    <xf numFmtId="14" fontId="173" fillId="0" borderId="33" xfId="0" applyNumberFormat="1" applyFont="1" applyBorder="1" applyAlignment="1">
      <alignment horizontal="left" vertical="center"/>
    </xf>
    <xf numFmtId="0" fontId="79" fillId="0" borderId="56" xfId="0" applyFont="1" applyBorder="1" applyAlignment="1">
      <alignment vertical="center"/>
    </xf>
    <xf numFmtId="0" fontId="73" fillId="0" borderId="57" xfId="0" applyFont="1" applyBorder="1" applyAlignment="1">
      <alignment vertical="center"/>
    </xf>
    <xf numFmtId="49" fontId="79" fillId="0" borderId="57" xfId="0" applyNumberFormat="1" applyFont="1" applyBorder="1" applyAlignment="1">
      <alignment horizontal="center" vertical="center"/>
    </xf>
    <xf numFmtId="0" fontId="79" fillId="0" borderId="57" xfId="0" applyFont="1" applyBorder="1" applyAlignment="1">
      <alignment vertical="center"/>
    </xf>
    <xf numFmtId="37" fontId="79" fillId="0" borderId="57" xfId="0" applyNumberFormat="1" applyFont="1" applyBorder="1" applyAlignment="1">
      <alignment vertical="center"/>
    </xf>
    <xf numFmtId="0" fontId="79" fillId="0" borderId="58" xfId="0" applyFont="1" applyBorder="1" applyAlignment="1">
      <alignment vertical="center"/>
    </xf>
    <xf numFmtId="0" fontId="78" fillId="0" borderId="0" xfId="0" applyFont="1" applyAlignment="1">
      <alignment horizontal="left" vertical="center"/>
    </xf>
    <xf numFmtId="0" fontId="56" fillId="0" borderId="0" xfId="0" applyFont="1"/>
    <xf numFmtId="0" fontId="101" fillId="10" borderId="56" xfId="0" applyFont="1" applyFill="1" applyBorder="1" applyAlignment="1">
      <alignment vertical="center"/>
    </xf>
    <xf numFmtId="0" fontId="102" fillId="10" borderId="57" xfId="0" applyFont="1" applyFill="1" applyBorder="1" applyAlignment="1">
      <alignment vertical="center"/>
    </xf>
    <xf numFmtId="0" fontId="102" fillId="10" borderId="58" xfId="0" applyFont="1" applyFill="1" applyBorder="1" applyAlignment="1">
      <alignment vertical="center"/>
    </xf>
    <xf numFmtId="0" fontId="103" fillId="10" borderId="56" xfId="0" applyFont="1" applyFill="1" applyBorder="1" applyAlignment="1">
      <alignment vertical="center"/>
    </xf>
    <xf numFmtId="0" fontId="103" fillId="10" borderId="57" xfId="0" applyFont="1" applyFill="1" applyBorder="1"/>
    <xf numFmtId="0" fontId="103" fillId="10" borderId="58" xfId="0" applyFont="1" applyFill="1" applyBorder="1"/>
    <xf numFmtId="49" fontId="100" fillId="14" borderId="66" xfId="0" applyNumberFormat="1" applyFont="1" applyFill="1" applyBorder="1"/>
    <xf numFmtId="0" fontId="104" fillId="14" borderId="67" xfId="0" applyFont="1" applyFill="1" applyBorder="1" applyAlignment="1">
      <alignment horizontal="center" vertical="center"/>
    </xf>
    <xf numFmtId="4" fontId="105" fillId="14" borderId="57" xfId="0" applyNumberFormat="1" applyFont="1" applyFill="1" applyBorder="1" applyAlignment="1">
      <alignment horizontal="center" vertical="center"/>
    </xf>
    <xf numFmtId="0" fontId="106" fillId="14" borderId="68" xfId="0" applyFont="1" applyFill="1" applyBorder="1" applyAlignment="1">
      <alignment horizontal="center" vertical="center"/>
    </xf>
    <xf numFmtId="0" fontId="56" fillId="0" borderId="0" xfId="0" applyFont="1" applyAlignment="1">
      <alignment vertical="center"/>
    </xf>
    <xf numFmtId="49" fontId="77" fillId="10" borderId="69" xfId="0" applyNumberFormat="1" applyFont="1" applyFill="1" applyBorder="1" applyAlignment="1">
      <alignment vertical="center"/>
    </xf>
    <xf numFmtId="3" fontId="77" fillId="10" borderId="30" xfId="0" applyNumberFormat="1" applyFont="1" applyFill="1" applyBorder="1" applyAlignment="1">
      <alignment horizontal="left" vertical="center"/>
    </xf>
    <xf numFmtId="4" fontId="77" fillId="10" borderId="29" xfId="0" applyNumberFormat="1" applyFont="1" applyFill="1" applyBorder="1" applyAlignment="1">
      <alignment horizontal="right" vertical="center"/>
    </xf>
    <xf numFmtId="170" fontId="107" fillId="10" borderId="70" xfId="0" applyNumberFormat="1" applyFont="1" applyFill="1" applyBorder="1" applyAlignment="1">
      <alignment vertical="center"/>
    </xf>
    <xf numFmtId="0" fontId="108" fillId="0" borderId="0" xfId="0" applyFont="1" applyAlignment="1">
      <alignment vertical="center"/>
    </xf>
    <xf numFmtId="49" fontId="80" fillId="0" borderId="71" xfId="0" applyNumberFormat="1" applyFont="1" applyBorder="1" applyAlignment="1">
      <alignment horizontal="center" vertical="center"/>
    </xf>
    <xf numFmtId="3" fontId="77" fillId="10" borderId="36" xfId="0" applyNumberFormat="1" applyFont="1" applyFill="1" applyBorder="1" applyAlignment="1">
      <alignment horizontal="left" vertical="center"/>
    </xf>
    <xf numFmtId="4" fontId="80" fillId="10" borderId="34" xfId="0" applyNumberFormat="1" applyFont="1" applyFill="1" applyBorder="1" applyAlignment="1">
      <alignment horizontal="right" vertical="center"/>
    </xf>
    <xf numFmtId="4" fontId="80" fillId="10" borderId="35" xfId="0" applyNumberFormat="1" applyFont="1" applyFill="1" applyBorder="1" applyAlignment="1">
      <alignment horizontal="right" vertical="center"/>
    </xf>
    <xf numFmtId="170" fontId="109" fillId="10" borderId="70" xfId="0" applyNumberFormat="1" applyFont="1" applyFill="1" applyBorder="1" applyAlignment="1">
      <alignment vertical="center"/>
    </xf>
    <xf numFmtId="49" fontId="77" fillId="0" borderId="69" xfId="0" applyNumberFormat="1" applyFont="1" applyBorder="1" applyAlignment="1">
      <alignment horizontal="center" vertical="center"/>
    </xf>
    <xf numFmtId="49" fontId="80" fillId="10" borderId="72" xfId="0" applyNumberFormat="1" applyFont="1" applyFill="1" applyBorder="1" applyAlignment="1">
      <alignment horizontal="center" vertical="center"/>
    </xf>
    <xf numFmtId="3" fontId="80" fillId="10" borderId="36" xfId="0" applyNumberFormat="1" applyFont="1" applyFill="1" applyBorder="1" applyAlignment="1">
      <alignment horizontal="left" vertical="center"/>
    </xf>
    <xf numFmtId="170" fontId="110" fillId="10" borderId="73" xfId="0" applyNumberFormat="1" applyFont="1" applyFill="1" applyBorder="1" applyAlignment="1">
      <alignment vertical="center"/>
    </xf>
    <xf numFmtId="0" fontId="111" fillId="0" borderId="0" xfId="0" applyFont="1" applyAlignment="1">
      <alignment vertical="center"/>
    </xf>
    <xf numFmtId="3" fontId="77" fillId="10" borderId="32" xfId="0" applyNumberFormat="1" applyFont="1" applyFill="1" applyBorder="1" applyAlignment="1">
      <alignment vertical="center"/>
    </xf>
    <xf numFmtId="3" fontId="77" fillId="10" borderId="74" xfId="0" applyNumberFormat="1" applyFont="1" applyFill="1" applyBorder="1" applyAlignment="1">
      <alignment horizontal="left" vertical="center"/>
    </xf>
    <xf numFmtId="4" fontId="77" fillId="10" borderId="75" xfId="0" applyNumberFormat="1" applyFont="1" applyFill="1" applyBorder="1" applyAlignment="1">
      <alignment horizontal="left" vertical="center"/>
    </xf>
    <xf numFmtId="170" fontId="107" fillId="10" borderId="76" xfId="0" applyNumberFormat="1" applyFont="1" applyFill="1" applyBorder="1" applyAlignment="1">
      <alignment vertical="center"/>
    </xf>
    <xf numFmtId="4" fontId="114" fillId="10" borderId="57" xfId="0" applyNumberFormat="1" applyFont="1" applyFill="1" applyBorder="1" applyAlignment="1">
      <alignment vertical="center"/>
    </xf>
    <xf numFmtId="170" fontId="112" fillId="10" borderId="68" xfId="0" applyNumberFormat="1" applyFont="1" applyFill="1" applyBorder="1" applyAlignment="1">
      <alignment vertical="center"/>
    </xf>
    <xf numFmtId="3" fontId="100" fillId="10" borderId="77" xfId="0" applyNumberFormat="1" applyFont="1" applyFill="1" applyBorder="1" applyAlignment="1">
      <alignment vertical="center"/>
    </xf>
    <xf numFmtId="3" fontId="99" fillId="10" borderId="59" xfId="0" applyNumberFormat="1" applyFont="1" applyFill="1" applyBorder="1" applyAlignment="1">
      <alignment vertical="center"/>
    </xf>
    <xf numFmtId="4" fontId="78" fillId="10" borderId="59" xfId="0" applyNumberFormat="1" applyFont="1" applyFill="1" applyBorder="1" applyAlignment="1">
      <alignment vertical="center"/>
    </xf>
    <xf numFmtId="170" fontId="99" fillId="10" borderId="68" xfId="0" applyNumberFormat="1" applyFont="1" applyFill="1" applyBorder="1" applyAlignment="1">
      <alignment vertical="center"/>
    </xf>
    <xf numFmtId="4" fontId="117" fillId="15" borderId="57" xfId="0" applyNumberFormat="1" applyFont="1" applyFill="1" applyBorder="1" applyAlignment="1">
      <alignment vertical="center"/>
    </xf>
    <xf numFmtId="170" fontId="115" fillId="15" borderId="68" xfId="0" applyNumberFormat="1" applyFont="1" applyFill="1" applyBorder="1" applyAlignment="1">
      <alignment vertical="center"/>
    </xf>
    <xf numFmtId="0" fontId="78" fillId="0" borderId="0" xfId="0" applyFont="1"/>
    <xf numFmtId="0" fontId="73" fillId="11" borderId="60" xfId="0" applyFont="1" applyFill="1" applyBorder="1" applyAlignment="1">
      <alignment horizontal="center" vertical="center" wrapText="1"/>
    </xf>
    <xf numFmtId="0" fontId="73" fillId="11" borderId="61" xfId="0" applyFont="1" applyFill="1" applyBorder="1" applyAlignment="1">
      <alignment horizontal="center" vertical="center" wrapText="1"/>
    </xf>
    <xf numFmtId="49" fontId="73" fillId="11" borderId="62" xfId="0" applyNumberFormat="1" applyFont="1" applyFill="1" applyBorder="1" applyAlignment="1">
      <alignment horizontal="center" vertical="center" wrapText="1"/>
    </xf>
    <xf numFmtId="0" fontId="73" fillId="11" borderId="62" xfId="0" applyFont="1" applyFill="1" applyBorder="1" applyAlignment="1">
      <alignment horizontal="center" vertical="center" wrapText="1"/>
    </xf>
    <xf numFmtId="0" fontId="73" fillId="11" borderId="63" xfId="0" applyFont="1" applyFill="1" applyBorder="1" applyAlignment="1">
      <alignment horizontal="center" vertical="center" wrapText="1"/>
    </xf>
    <xf numFmtId="0" fontId="80" fillId="4" borderId="60" xfId="6" applyFont="1" applyFill="1" applyBorder="1" applyAlignment="1">
      <alignment horizontal="center" vertical="center" wrapText="1"/>
    </xf>
    <xf numFmtId="0" fontId="82" fillId="4" borderId="60" xfId="6" applyFont="1" applyFill="1" applyBorder="1" applyAlignment="1">
      <alignment horizontal="center" vertical="center" wrapText="1"/>
    </xf>
    <xf numFmtId="0" fontId="80" fillId="4" borderId="58" xfId="6" applyFont="1" applyFill="1" applyBorder="1" applyAlignment="1">
      <alignment horizontal="center" vertical="center" wrapText="1"/>
    </xf>
    <xf numFmtId="0" fontId="68" fillId="12" borderId="62" xfId="0" applyFont="1" applyFill="1" applyBorder="1" applyAlignment="1">
      <alignment horizontal="center" vertical="center" wrapText="1"/>
    </xf>
    <xf numFmtId="49" fontId="68" fillId="12" borderId="62" xfId="0" applyNumberFormat="1" applyFont="1" applyFill="1" applyBorder="1" applyAlignment="1">
      <alignment horizontal="center" vertical="center" wrapText="1"/>
    </xf>
    <xf numFmtId="0" fontId="72" fillId="0" borderId="0" xfId="0" applyFont="1" applyAlignment="1">
      <alignment horizontal="left" vertical="center"/>
    </xf>
    <xf numFmtId="0" fontId="68" fillId="0" borderId="0" xfId="0" applyFont="1" applyAlignment="1">
      <alignment horizontal="center" vertical="center"/>
    </xf>
    <xf numFmtId="49" fontId="72" fillId="0" borderId="0" xfId="0" applyNumberFormat="1" applyFont="1" applyAlignment="1">
      <alignment horizontal="center" vertical="center"/>
    </xf>
    <xf numFmtId="0" fontId="72" fillId="0" borderId="0" xfId="0" applyFont="1" applyAlignment="1">
      <alignment horizontal="center" vertical="center"/>
    </xf>
    <xf numFmtId="37" fontId="72" fillId="0" borderId="0" xfId="0" applyNumberFormat="1" applyFont="1" applyAlignment="1">
      <alignment horizontal="center" vertical="center"/>
    </xf>
    <xf numFmtId="0" fontId="81" fillId="0" borderId="0" xfId="0" applyFont="1" applyAlignment="1">
      <alignment horizontal="left" vertical="center"/>
    </xf>
    <xf numFmtId="37" fontId="83" fillId="0" borderId="0" xfId="0" applyNumberFormat="1" applyFont="1" applyAlignment="1">
      <alignment horizontal="left" vertical="center"/>
    </xf>
    <xf numFmtId="0" fontId="84" fillId="0" borderId="0" xfId="0" applyFont="1" applyAlignment="1">
      <alignment horizontal="center" vertical="center" wrapText="1"/>
    </xf>
    <xf numFmtId="49" fontId="84" fillId="0" borderId="0" xfId="0" applyNumberFormat="1" applyFont="1" applyAlignment="1">
      <alignment horizontal="center" vertical="center" wrapText="1"/>
    </xf>
    <xf numFmtId="0" fontId="84" fillId="0" borderId="0" xfId="0" applyFont="1" applyAlignment="1">
      <alignment horizontal="left" vertical="center" wrapText="1"/>
    </xf>
    <xf numFmtId="37" fontId="84" fillId="0" borderId="0" xfId="0" applyNumberFormat="1" applyFont="1" applyAlignment="1">
      <alignment horizontal="center" vertical="center"/>
    </xf>
    <xf numFmtId="39" fontId="84" fillId="0" borderId="0" xfId="0" applyNumberFormat="1" applyFont="1" applyAlignment="1">
      <alignment horizontal="right" vertical="center"/>
    </xf>
    <xf numFmtId="39" fontId="85" fillId="0" borderId="0" xfId="0" applyNumberFormat="1" applyFont="1" applyAlignment="1">
      <alignment horizontal="right" vertical="center"/>
    </xf>
    <xf numFmtId="37" fontId="86" fillId="0" borderId="0" xfId="0" applyNumberFormat="1" applyFont="1" applyAlignment="1">
      <alignment horizontal="right" vertical="center"/>
    </xf>
    <xf numFmtId="0" fontId="86" fillId="0" borderId="0" xfId="0" applyFont="1" applyAlignment="1">
      <alignment horizontal="center" vertical="center" wrapText="1"/>
    </xf>
    <xf numFmtId="49" fontId="86" fillId="0" borderId="0" xfId="0" applyNumberFormat="1" applyFont="1" applyAlignment="1">
      <alignment horizontal="left" vertical="center" wrapText="1"/>
    </xf>
    <xf numFmtId="37" fontId="86" fillId="0" borderId="0" xfId="0" applyNumberFormat="1" applyFont="1" applyAlignment="1">
      <alignment horizontal="center" vertical="center"/>
    </xf>
    <xf numFmtId="39" fontId="86" fillId="0" borderId="0" xfId="0" applyNumberFormat="1" applyFont="1" applyAlignment="1">
      <alignment horizontal="right" vertical="center"/>
    </xf>
    <xf numFmtId="37" fontId="68" fillId="0" borderId="64" xfId="0" applyNumberFormat="1" applyFont="1" applyBorder="1" applyAlignment="1">
      <alignment horizontal="center" vertical="center"/>
    </xf>
    <xf numFmtId="0" fontId="68" fillId="0" borderId="64" xfId="0" applyFont="1" applyBorder="1" applyAlignment="1">
      <alignment horizontal="center" vertical="center" wrapText="1"/>
    </xf>
    <xf numFmtId="49" fontId="68" fillId="0" borderId="64" xfId="0" applyNumberFormat="1" applyFont="1" applyBorder="1" applyAlignment="1">
      <alignment horizontal="center" vertical="center" wrapText="1"/>
    </xf>
    <xf numFmtId="0" fontId="68" fillId="0" borderId="33" xfId="0" applyFont="1" applyBorder="1" applyAlignment="1">
      <alignment horizontal="left" vertical="center" wrapText="1"/>
    </xf>
    <xf numFmtId="0" fontId="68" fillId="0" borderId="33" xfId="0" applyFont="1" applyBorder="1" applyAlignment="1">
      <alignment horizontal="center" vertical="center" wrapText="1"/>
    </xf>
    <xf numFmtId="3" fontId="68" fillId="0" borderId="33" xfId="0" applyNumberFormat="1" applyFont="1" applyBorder="1" applyAlignment="1">
      <alignment horizontal="center" vertical="center"/>
    </xf>
    <xf numFmtId="39" fontId="73" fillId="0" borderId="33" xfId="0" applyNumberFormat="1" applyFont="1" applyBorder="1" applyAlignment="1">
      <alignment horizontal="right" vertical="center"/>
    </xf>
    <xf numFmtId="37" fontId="87" fillId="0" borderId="64" xfId="0" applyNumberFormat="1" applyFont="1" applyBorder="1" applyAlignment="1">
      <alignment horizontal="center" vertical="center"/>
    </xf>
    <xf numFmtId="0" fontId="87" fillId="0" borderId="64" xfId="0" applyFont="1" applyBorder="1" applyAlignment="1">
      <alignment horizontal="center" vertical="center" wrapText="1"/>
    </xf>
    <xf numFmtId="49" fontId="87" fillId="0" borderId="64" xfId="0" applyNumberFormat="1" applyFont="1" applyBorder="1" applyAlignment="1">
      <alignment horizontal="center" vertical="center"/>
    </xf>
    <xf numFmtId="0" fontId="87" fillId="0" borderId="64" xfId="0" applyFont="1" applyBorder="1" applyAlignment="1">
      <alignment horizontal="left" vertical="center" wrapText="1"/>
    </xf>
    <xf numFmtId="3" fontId="87" fillId="0" borderId="64" xfId="0" applyNumberFormat="1" applyFont="1" applyBorder="1" applyAlignment="1">
      <alignment horizontal="center" vertical="center"/>
    </xf>
    <xf numFmtId="39" fontId="88" fillId="0" borderId="64" xfId="0" applyNumberFormat="1" applyFont="1" applyBorder="1" applyAlignment="1">
      <alignment horizontal="right" vertical="center"/>
    </xf>
    <xf numFmtId="37" fontId="89" fillId="0" borderId="0" xfId="0" applyNumberFormat="1" applyFont="1" applyAlignment="1">
      <alignment horizontal="center" vertical="center"/>
    </xf>
    <xf numFmtId="0" fontId="90" fillId="0" borderId="0" xfId="0" applyFont="1" applyAlignment="1">
      <alignment horizontal="center" vertical="center" wrapText="1"/>
    </xf>
    <xf numFmtId="49" fontId="89" fillId="0" borderId="0" xfId="0" applyNumberFormat="1" applyFont="1" applyAlignment="1">
      <alignment horizontal="center" vertical="center" wrapText="1"/>
    </xf>
    <xf numFmtId="0" fontId="89" fillId="0" borderId="0" xfId="0" applyFont="1" applyAlignment="1">
      <alignment horizontal="left" vertical="center" wrapText="1"/>
    </xf>
    <xf numFmtId="0" fontId="89" fillId="0" borderId="0" xfId="0" applyFont="1" applyAlignment="1">
      <alignment horizontal="center" vertical="center" wrapText="1"/>
    </xf>
    <xf numFmtId="3" fontId="89" fillId="0" borderId="0" xfId="0" applyNumberFormat="1" applyFont="1" applyAlignment="1">
      <alignment horizontal="center" vertical="center"/>
    </xf>
    <xf numFmtId="39" fontId="89" fillId="0" borderId="0" xfId="0" applyNumberFormat="1" applyFont="1" applyAlignment="1">
      <alignment horizontal="right" vertical="center"/>
    </xf>
    <xf numFmtId="39" fontId="91" fillId="0" borderId="0" xfId="0" applyNumberFormat="1" applyFont="1" applyAlignment="1">
      <alignment horizontal="right" vertical="center"/>
    </xf>
    <xf numFmtId="37" fontId="92" fillId="0" borderId="0" xfId="0" applyNumberFormat="1" applyFont="1" applyAlignment="1">
      <alignment horizontal="center" vertical="center"/>
    </xf>
    <xf numFmtId="49" fontId="92" fillId="0" borderId="0" xfId="0" applyNumberFormat="1" applyFont="1" applyAlignment="1">
      <alignment horizontal="center" vertical="center" wrapText="1"/>
    </xf>
    <xf numFmtId="0" fontId="92" fillId="0" borderId="0" xfId="0" applyFont="1" applyAlignment="1">
      <alignment horizontal="center" vertical="center" wrapText="1"/>
    </xf>
    <xf numFmtId="3" fontId="92" fillId="0" borderId="0" xfId="0" applyNumberFormat="1" applyFont="1" applyAlignment="1">
      <alignment horizontal="center" vertical="center"/>
    </xf>
    <xf numFmtId="39" fontId="92" fillId="0" borderId="0" xfId="0" applyNumberFormat="1" applyFont="1" applyAlignment="1">
      <alignment horizontal="right" vertical="center"/>
    </xf>
    <xf numFmtId="39" fontId="93" fillId="0" borderId="0" xfId="0" applyNumberFormat="1" applyFont="1" applyAlignment="1">
      <alignment horizontal="right" vertical="center"/>
    </xf>
    <xf numFmtId="49" fontId="87" fillId="0" borderId="64" xfId="0" quotePrefix="1" applyNumberFormat="1" applyFont="1" applyBorder="1" applyAlignment="1">
      <alignment horizontal="center" vertical="center"/>
    </xf>
    <xf numFmtId="39" fontId="73" fillId="0" borderId="64" xfId="0" applyNumberFormat="1" applyFont="1" applyBorder="1" applyAlignment="1">
      <alignment horizontal="right" vertical="center"/>
    </xf>
    <xf numFmtId="0" fontId="68" fillId="0" borderId="64" xfId="0" applyFont="1" applyBorder="1" applyAlignment="1">
      <alignment horizontal="left" vertical="center" wrapText="1"/>
    </xf>
    <xf numFmtId="49" fontId="87" fillId="0" borderId="64" xfId="0" applyNumberFormat="1" applyFont="1" applyBorder="1" applyAlignment="1">
      <alignment horizontal="center" vertical="center" wrapText="1"/>
    </xf>
    <xf numFmtId="3" fontId="68" fillId="0" borderId="64" xfId="0" applyNumberFormat="1" applyFont="1" applyBorder="1" applyAlignment="1">
      <alignment horizontal="center" vertical="center"/>
    </xf>
    <xf numFmtId="3" fontId="89" fillId="0" borderId="0" xfId="0" applyNumberFormat="1" applyFont="1" applyAlignment="1">
      <alignment horizontal="left" vertical="center" wrapText="1"/>
    </xf>
    <xf numFmtId="39" fontId="68" fillId="0" borderId="64" xfId="0" applyNumberFormat="1" applyFont="1" applyBorder="1" applyAlignment="1">
      <alignment horizontal="right" vertical="center"/>
    </xf>
    <xf numFmtId="39" fontId="87" fillId="0" borderId="64" xfId="0" applyNumberFormat="1" applyFont="1" applyBorder="1" applyAlignment="1">
      <alignment horizontal="right" vertical="center"/>
    </xf>
    <xf numFmtId="1" fontId="68" fillId="0" borderId="64" xfId="0" applyNumberFormat="1" applyFont="1" applyBorder="1" applyAlignment="1">
      <alignment horizontal="center" vertical="center"/>
    </xf>
    <xf numFmtId="4" fontId="73" fillId="0" borderId="64" xfId="0" applyNumberFormat="1" applyFont="1" applyBorder="1" applyAlignment="1">
      <alignment horizontal="right" vertical="center"/>
    </xf>
    <xf numFmtId="4" fontId="94" fillId="0" borderId="0" xfId="0" applyNumberFormat="1" applyFont="1" applyAlignment="1">
      <alignment horizontal="center" vertical="center"/>
    </xf>
    <xf numFmtId="1" fontId="87" fillId="0" borderId="64" xfId="0" applyNumberFormat="1" applyFont="1" applyBorder="1" applyAlignment="1">
      <alignment horizontal="center" vertical="center"/>
    </xf>
    <xf numFmtId="4" fontId="88" fillId="0" borderId="64" xfId="0" applyNumberFormat="1" applyFont="1" applyBorder="1" applyAlignment="1">
      <alignment horizontal="right" vertical="center"/>
    </xf>
    <xf numFmtId="49" fontId="95" fillId="0" borderId="0" xfId="0" applyNumberFormat="1" applyFont="1" applyAlignment="1">
      <alignment horizontal="center" vertical="center"/>
    </xf>
    <xf numFmtId="0" fontId="90" fillId="0" borderId="64" xfId="0" applyFont="1" applyBorder="1" applyAlignment="1">
      <alignment horizontal="center" vertical="center" wrapText="1"/>
    </xf>
    <xf numFmtId="0" fontId="96" fillId="0" borderId="64" xfId="0" applyFont="1" applyBorder="1" applyAlignment="1">
      <alignment horizontal="left" vertical="center" wrapText="1"/>
    </xf>
    <xf numFmtId="4" fontId="68" fillId="0" borderId="64" xfId="0" applyNumberFormat="1" applyFont="1" applyBorder="1" applyAlignment="1">
      <alignment horizontal="right" vertical="center"/>
    </xf>
    <xf numFmtId="1" fontId="89" fillId="0" borderId="0" xfId="0" applyNumberFormat="1" applyFont="1" applyAlignment="1">
      <alignment horizontal="center" vertical="center"/>
    </xf>
    <xf numFmtId="4" fontId="89" fillId="0" borderId="0" xfId="0" applyNumberFormat="1" applyFont="1" applyAlignment="1">
      <alignment horizontal="right" vertical="center"/>
    </xf>
    <xf numFmtId="4" fontId="91" fillId="0" borderId="0" xfId="0" applyNumberFormat="1" applyFont="1" applyAlignment="1">
      <alignment horizontal="right" vertical="center"/>
    </xf>
    <xf numFmtId="1" fontId="92" fillId="0" borderId="0" xfId="0" applyNumberFormat="1" applyFont="1" applyAlignment="1">
      <alignment horizontal="center" vertical="center"/>
    </xf>
    <xf numFmtId="4" fontId="92" fillId="0" borderId="0" xfId="0" applyNumberFormat="1" applyFont="1" applyAlignment="1">
      <alignment horizontal="right" vertical="center"/>
    </xf>
    <xf numFmtId="4" fontId="93" fillId="0" borderId="0" xfId="0" applyNumberFormat="1" applyFont="1" applyAlignment="1">
      <alignment horizontal="right" vertical="center"/>
    </xf>
    <xf numFmtId="49" fontId="97" fillId="0" borderId="64" xfId="0" applyNumberFormat="1" applyFont="1" applyBorder="1" applyAlignment="1">
      <alignment horizontal="center" vertical="center" wrapText="1"/>
    </xf>
    <xf numFmtId="37" fontId="78" fillId="0" borderId="0" xfId="0" applyNumberFormat="1" applyFont="1" applyAlignment="1">
      <alignment horizontal="center" vertical="center"/>
    </xf>
    <xf numFmtId="0" fontId="68" fillId="0" borderId="0" xfId="0" applyFont="1" applyAlignment="1">
      <alignment horizontal="center" vertical="center" wrapText="1"/>
    </xf>
    <xf numFmtId="49" fontId="78" fillId="0" borderId="0" xfId="0" applyNumberFormat="1" applyFont="1" applyAlignment="1">
      <alignment horizontal="center" vertical="center" wrapText="1"/>
    </xf>
    <xf numFmtId="0" fontId="78" fillId="0" borderId="0" xfId="0" applyFont="1" applyAlignment="1">
      <alignment horizontal="left" vertical="center" wrapText="1"/>
    </xf>
    <xf numFmtId="0" fontId="78" fillId="0" borderId="0" xfId="0" applyFont="1" applyAlignment="1">
      <alignment horizontal="center" vertical="center" wrapText="1"/>
    </xf>
    <xf numFmtId="3" fontId="78" fillId="0" borderId="0" xfId="0" applyNumberFormat="1" applyFont="1" applyAlignment="1">
      <alignment horizontal="center" vertical="center"/>
    </xf>
    <xf numFmtId="39" fontId="78" fillId="0" borderId="0" xfId="0" applyNumberFormat="1" applyFont="1" applyAlignment="1">
      <alignment horizontal="right" vertical="center"/>
    </xf>
    <xf numFmtId="39" fontId="77" fillId="0" borderId="0" xfId="0" applyNumberFormat="1" applyFont="1" applyAlignment="1">
      <alignment horizontal="right" vertical="center"/>
    </xf>
    <xf numFmtId="0" fontId="77" fillId="0" borderId="0" xfId="0" applyFont="1" applyAlignment="1">
      <alignment horizontal="left" vertical="center"/>
    </xf>
    <xf numFmtId="0" fontId="80" fillId="0" borderId="0" xfId="0" applyFont="1" applyAlignment="1">
      <alignment horizontal="center" vertical="center"/>
    </xf>
    <xf numFmtId="49" fontId="80" fillId="0" borderId="0" xfId="0" applyNumberFormat="1" applyFont="1" applyAlignment="1">
      <alignment horizontal="center" vertical="center"/>
    </xf>
    <xf numFmtId="0" fontId="80" fillId="0" borderId="0" xfId="0" applyFont="1" applyAlignment="1">
      <alignment horizontal="left" vertical="center"/>
    </xf>
    <xf numFmtId="37" fontId="73"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68" fillId="0" borderId="0" xfId="0" applyFont="1" applyAlignment="1">
      <alignment horizontal="left" vertical="center" wrapText="1"/>
    </xf>
    <xf numFmtId="169" fontId="68" fillId="0" borderId="0" xfId="0" applyNumberFormat="1" applyFont="1" applyAlignment="1">
      <alignment horizontal="center" vertical="center"/>
    </xf>
    <xf numFmtId="39" fontId="72" fillId="0" borderId="0" xfId="0" applyNumberFormat="1" applyFont="1" applyAlignment="1">
      <alignment horizontal="right" vertical="center"/>
    </xf>
    <xf numFmtId="39" fontId="81" fillId="0" borderId="0" xfId="0" applyNumberFormat="1" applyFont="1" applyAlignment="1">
      <alignment horizontal="right" vertical="center"/>
    </xf>
    <xf numFmtId="169" fontId="84" fillId="0" borderId="0" xfId="0" applyNumberFormat="1" applyFont="1" applyAlignment="1">
      <alignment horizontal="center" vertical="center"/>
    </xf>
    <xf numFmtId="169" fontId="86" fillId="0" borderId="0" xfId="0" applyNumberFormat="1" applyFont="1" applyAlignment="1">
      <alignment horizontal="center" vertical="center"/>
    </xf>
    <xf numFmtId="37" fontId="68" fillId="0" borderId="51" xfId="0" applyNumberFormat="1" applyFont="1" applyBorder="1" applyAlignment="1">
      <alignment horizontal="center" vertical="center"/>
    </xf>
    <xf numFmtId="49" fontId="89" fillId="0" borderId="33" xfId="0" applyNumberFormat="1" applyFont="1" applyBorder="1" applyAlignment="1">
      <alignment horizontal="center" vertical="center" wrapText="1"/>
    </xf>
    <xf numFmtId="0" fontId="68" fillId="0" borderId="55" xfId="0" applyFont="1" applyBorder="1" applyAlignment="1">
      <alignment horizontal="left" vertical="center" wrapText="1"/>
    </xf>
    <xf numFmtId="49" fontId="97" fillId="0" borderId="65" xfId="0" applyNumberFormat="1" applyFont="1" applyBorder="1" applyAlignment="1">
      <alignment horizontal="center" vertical="center" wrapText="1"/>
    </xf>
    <xf numFmtId="0" fontId="98" fillId="0" borderId="0" xfId="0" applyFont="1" applyAlignment="1">
      <alignment horizontal="center" vertical="center" wrapText="1"/>
    </xf>
    <xf numFmtId="3" fontId="98" fillId="0" borderId="0" xfId="0" applyNumberFormat="1" applyFont="1" applyAlignment="1">
      <alignment horizontal="center" vertical="center"/>
    </xf>
    <xf numFmtId="39" fontId="98" fillId="0" borderId="0" xfId="0" applyNumberFormat="1" applyFont="1" applyAlignment="1">
      <alignment horizontal="right" vertical="center"/>
    </xf>
    <xf numFmtId="37" fontId="78" fillId="0" borderId="0" xfId="0" applyNumberFormat="1" applyFont="1" applyAlignment="1">
      <alignment horizontal="right" vertical="center"/>
    </xf>
    <xf numFmtId="37" fontId="68" fillId="12" borderId="62" xfId="0" applyNumberFormat="1" applyFont="1" applyFill="1" applyBorder="1" applyAlignment="1">
      <alignment horizontal="center" vertical="center" wrapText="1"/>
    </xf>
    <xf numFmtId="37" fontId="68" fillId="0" borderId="33" xfId="0" applyNumberFormat="1" applyFont="1" applyBorder="1" applyAlignment="1">
      <alignment horizontal="center" vertical="center"/>
    </xf>
    <xf numFmtId="49" fontId="68" fillId="0" borderId="33" xfId="0" applyNumberFormat="1" applyFont="1" applyBorder="1" applyAlignment="1">
      <alignment horizontal="center" vertical="center" wrapText="1"/>
    </xf>
    <xf numFmtId="49" fontId="98" fillId="0" borderId="0" xfId="0" applyNumberFormat="1" applyFont="1" applyAlignment="1">
      <alignment horizontal="center" vertical="center" wrapText="1"/>
    </xf>
    <xf numFmtId="1" fontId="80" fillId="4" borderId="60" xfId="6" applyNumberFormat="1" applyFont="1" applyFill="1" applyBorder="1" applyAlignment="1">
      <alignment horizontal="center" vertical="center" wrapText="1"/>
    </xf>
    <xf numFmtId="0" fontId="68" fillId="0" borderId="62" xfId="0" applyFont="1" applyBorder="1" applyAlignment="1">
      <alignment horizontal="center" vertical="center" wrapText="1"/>
    </xf>
    <xf numFmtId="1" fontId="68" fillId="12" borderId="62" xfId="0" applyNumberFormat="1" applyFont="1" applyFill="1" applyBorder="1" applyAlignment="1">
      <alignment horizontal="center" vertical="center" wrapText="1"/>
    </xf>
    <xf numFmtId="1" fontId="72" fillId="0" borderId="0" xfId="0" applyNumberFormat="1" applyFont="1" applyAlignment="1">
      <alignment horizontal="center" vertical="center"/>
    </xf>
    <xf numFmtId="1" fontId="84" fillId="0" borderId="0" xfId="0" applyNumberFormat="1" applyFont="1" applyAlignment="1">
      <alignment horizontal="center" vertical="center"/>
    </xf>
    <xf numFmtId="1" fontId="86" fillId="0" borderId="0" xfId="0" applyNumberFormat="1" applyFont="1" applyAlignment="1">
      <alignment horizontal="center" vertical="center"/>
    </xf>
    <xf numFmtId="4" fontId="73" fillId="0" borderId="33" xfId="0" applyNumberFormat="1" applyFont="1" applyBorder="1" applyAlignment="1">
      <alignment horizontal="right" vertical="center"/>
    </xf>
    <xf numFmtId="1" fontId="68" fillId="0" borderId="33" xfId="7" applyNumberFormat="1" applyFont="1" applyBorder="1" applyAlignment="1">
      <alignment horizontal="center" vertical="center"/>
    </xf>
    <xf numFmtId="49" fontId="68" fillId="0" borderId="33" xfId="7" applyNumberFormat="1" applyFont="1" applyBorder="1" applyAlignment="1">
      <alignment horizontal="center" vertical="center" wrapText="1"/>
    </xf>
    <xf numFmtId="0" fontId="68" fillId="0" borderId="33" xfId="7" applyFont="1" applyBorder="1" applyAlignment="1">
      <alignment horizontal="left" vertical="center" wrapText="1"/>
    </xf>
    <xf numFmtId="0" fontId="68" fillId="0" borderId="33" xfId="7" applyFont="1" applyBorder="1" applyAlignment="1">
      <alignment horizontal="center" vertical="center" wrapText="1"/>
    </xf>
    <xf numFmtId="3" fontId="68" fillId="0" borderId="33" xfId="7" applyNumberFormat="1" applyFont="1" applyBorder="1" applyAlignment="1">
      <alignment horizontal="center" vertical="center"/>
    </xf>
    <xf numFmtId="4" fontId="73" fillId="0" borderId="33" xfId="7" applyNumberFormat="1" applyFont="1" applyBorder="1" applyAlignment="1">
      <alignment horizontal="right" vertical="center"/>
    </xf>
    <xf numFmtId="1" fontId="87" fillId="0" borderId="64" xfId="7" applyNumberFormat="1" applyFont="1" applyBorder="1" applyAlignment="1">
      <alignment horizontal="center" vertical="center"/>
    </xf>
    <xf numFmtId="49" fontId="97" fillId="0" borderId="64" xfId="7" applyNumberFormat="1" applyFont="1" applyBorder="1" applyAlignment="1">
      <alignment horizontal="center" vertical="center" wrapText="1"/>
    </xf>
    <xf numFmtId="0" fontId="87" fillId="0" borderId="64" xfId="7" applyFont="1" applyBorder="1" applyAlignment="1">
      <alignment horizontal="left" vertical="center" wrapText="1"/>
    </xf>
    <xf numFmtId="0" fontId="87" fillId="0" borderId="64" xfId="7" applyFont="1" applyBorder="1" applyAlignment="1">
      <alignment horizontal="center" vertical="center" wrapText="1"/>
    </xf>
    <xf numFmtId="3" fontId="87" fillId="0" borderId="64" xfId="7" applyNumberFormat="1" applyFont="1" applyBorder="1" applyAlignment="1">
      <alignment horizontal="center" vertical="center"/>
    </xf>
    <xf numFmtId="4" fontId="88" fillId="0" borderId="64" xfId="7" applyNumberFormat="1" applyFont="1" applyBorder="1" applyAlignment="1">
      <alignment horizontal="right" vertical="center"/>
    </xf>
    <xf numFmtId="37" fontId="68" fillId="0" borderId="33" xfId="7" applyNumberFormat="1" applyFont="1" applyBorder="1" applyAlignment="1">
      <alignment horizontal="center" vertical="center"/>
    </xf>
    <xf numFmtId="39" fontId="73" fillId="0" borderId="33" xfId="7" applyNumberFormat="1" applyFont="1" applyBorder="1" applyAlignment="1">
      <alignment horizontal="right" vertical="center"/>
    </xf>
    <xf numFmtId="37" fontId="87" fillId="0" borderId="64" xfId="7" applyNumberFormat="1" applyFont="1" applyBorder="1" applyAlignment="1">
      <alignment horizontal="center" vertical="center"/>
    </xf>
    <xf numFmtId="39" fontId="88" fillId="0" borderId="64" xfId="7" applyNumberFormat="1" applyFont="1" applyBorder="1" applyAlignment="1">
      <alignment horizontal="right" vertical="center"/>
    </xf>
    <xf numFmtId="37" fontId="92" fillId="0" borderId="1" xfId="7" applyNumberFormat="1" applyFont="1" applyAlignment="1">
      <alignment horizontal="center" vertical="center"/>
    </xf>
    <xf numFmtId="49" fontId="92" fillId="0" borderId="1" xfId="7" applyNumberFormat="1" applyFont="1" applyAlignment="1">
      <alignment horizontal="center" vertical="center" wrapText="1"/>
    </xf>
    <xf numFmtId="0" fontId="92" fillId="0" borderId="1" xfId="7" applyFont="1" applyAlignment="1">
      <alignment horizontal="center" vertical="center" wrapText="1"/>
    </xf>
    <xf numFmtId="3" fontId="92" fillId="0" borderId="1" xfId="7" applyNumberFormat="1" applyFont="1" applyAlignment="1">
      <alignment horizontal="center" vertical="center"/>
    </xf>
    <xf numFmtId="39" fontId="92" fillId="0" borderId="1" xfId="7" applyNumberFormat="1" applyFont="1" applyAlignment="1">
      <alignment horizontal="right" vertical="center"/>
    </xf>
    <xf numFmtId="39" fontId="93" fillId="0" borderId="1" xfId="7" applyNumberFormat="1" applyFont="1" applyAlignment="1">
      <alignment horizontal="right" vertical="center"/>
    </xf>
    <xf numFmtId="0" fontId="122" fillId="0" borderId="1" xfId="8" applyFont="1" applyAlignment="1">
      <alignment horizontal="left" vertical="center"/>
    </xf>
    <xf numFmtId="0" fontId="121" fillId="0" borderId="1" xfId="8"/>
    <xf numFmtId="0" fontId="121" fillId="0" borderId="1" xfId="8" applyAlignment="1">
      <alignment horizontal="left" vertical="center"/>
    </xf>
    <xf numFmtId="0" fontId="121" fillId="0" borderId="78" xfId="8" applyBorder="1"/>
    <xf numFmtId="0" fontId="121" fillId="0" borderId="79" xfId="8" applyBorder="1"/>
    <xf numFmtId="0" fontId="121" fillId="0" borderId="80" xfId="8" applyBorder="1"/>
    <xf numFmtId="0" fontId="123" fillId="0" borderId="1" xfId="8" applyFont="1" applyAlignment="1">
      <alignment horizontal="left" vertical="center"/>
    </xf>
    <xf numFmtId="0" fontId="124" fillId="0" borderId="1" xfId="8" applyFont="1" applyAlignment="1">
      <alignment horizontal="left" vertical="center"/>
    </xf>
    <xf numFmtId="0" fontId="125" fillId="0" borderId="1" xfId="8" applyFont="1" applyAlignment="1">
      <alignment horizontal="left" vertical="center"/>
    </xf>
    <xf numFmtId="0" fontId="126" fillId="0" borderId="1" xfId="8" applyFont="1" applyAlignment="1">
      <alignment horizontal="left" vertical="top"/>
    </xf>
    <xf numFmtId="0" fontId="127" fillId="0" borderId="1" xfId="8" applyFont="1" applyAlignment="1">
      <alignment horizontal="left" vertical="center"/>
    </xf>
    <xf numFmtId="0" fontId="119" fillId="0" borderId="1" xfId="8" applyFont="1" applyAlignment="1">
      <alignment horizontal="left" vertical="top"/>
    </xf>
    <xf numFmtId="0" fontId="119" fillId="0" borderId="1" xfId="8" applyFont="1" applyAlignment="1">
      <alignment horizontal="left" vertical="top" wrapText="1"/>
    </xf>
    <xf numFmtId="0" fontId="126" fillId="0" borderId="1" xfId="8" applyFont="1" applyAlignment="1">
      <alignment horizontal="left" vertical="center"/>
    </xf>
    <xf numFmtId="0" fontId="127" fillId="0" borderId="1" xfId="8" applyFont="1" applyAlignment="1">
      <alignment horizontal="left" vertical="center" wrapText="1"/>
    </xf>
    <xf numFmtId="0" fontId="121" fillId="0" borderId="81" xfId="8" applyBorder="1"/>
    <xf numFmtId="0" fontId="121" fillId="0" borderId="80" xfId="8" applyBorder="1" applyAlignment="1">
      <alignment vertical="center"/>
    </xf>
    <xf numFmtId="0" fontId="121" fillId="0" borderId="1" xfId="8" applyAlignment="1">
      <alignment vertical="center"/>
    </xf>
    <xf numFmtId="0" fontId="129" fillId="0" borderId="82" xfId="8" applyFont="1" applyBorder="1" applyAlignment="1">
      <alignment horizontal="left" vertical="center"/>
    </xf>
    <xf numFmtId="0" fontId="121" fillId="0" borderId="82" xfId="8" applyBorder="1" applyAlignment="1">
      <alignment vertical="center"/>
    </xf>
    <xf numFmtId="0" fontId="126" fillId="0" borderId="1" xfId="8" applyFont="1" applyAlignment="1">
      <alignment horizontal="right" vertical="center"/>
    </xf>
    <xf numFmtId="0" fontId="126" fillId="0" borderId="80" xfId="8" applyFont="1" applyBorder="1" applyAlignment="1">
      <alignment vertical="center"/>
    </xf>
    <xf numFmtId="0" fontId="126" fillId="0" borderId="1" xfId="8" applyFont="1" applyAlignment="1">
      <alignment vertical="center"/>
    </xf>
    <xf numFmtId="0" fontId="121" fillId="19" borderId="1" xfId="8" applyFill="1" applyAlignment="1">
      <alignment vertical="center"/>
    </xf>
    <xf numFmtId="0" fontId="131" fillId="19" borderId="83" xfId="8" applyFont="1" applyFill="1" applyBorder="1" applyAlignment="1">
      <alignment horizontal="left" vertical="center"/>
    </xf>
    <xf numFmtId="0" fontId="121" fillId="19" borderId="84" xfId="8" applyFill="1" applyBorder="1" applyAlignment="1">
      <alignment vertical="center"/>
    </xf>
    <xf numFmtId="0" fontId="131" fillId="19" borderId="84" xfId="8" applyFont="1" applyFill="1" applyBorder="1" applyAlignment="1">
      <alignment horizontal="center" vertical="center"/>
    </xf>
    <xf numFmtId="0" fontId="121" fillId="0" borderId="30" xfId="8" applyBorder="1" applyAlignment="1">
      <alignment vertical="center"/>
    </xf>
    <xf numFmtId="0" fontId="121" fillId="0" borderId="86" xfId="8" applyBorder="1" applyAlignment="1">
      <alignment vertical="center"/>
    </xf>
    <xf numFmtId="0" fontId="121" fillId="0" borderId="78" xfId="8" applyBorder="1" applyAlignment="1">
      <alignment vertical="center"/>
    </xf>
    <xf numFmtId="0" fontId="121" fillId="0" borderId="79" xfId="8" applyBorder="1" applyAlignment="1">
      <alignment vertical="center"/>
    </xf>
    <xf numFmtId="0" fontId="127" fillId="0" borderId="80" xfId="8" applyFont="1" applyBorder="1" applyAlignment="1">
      <alignment vertical="center"/>
    </xf>
    <xf numFmtId="0" fontId="127" fillId="0" borderId="1" xfId="8" applyFont="1" applyAlignment="1">
      <alignment vertical="center"/>
    </xf>
    <xf numFmtId="0" fontId="119" fillId="0" borderId="80" xfId="8" applyFont="1" applyBorder="1" applyAlignment="1">
      <alignment vertical="center"/>
    </xf>
    <xf numFmtId="0" fontId="119" fillId="0" borderId="1" xfId="8" applyFont="1" applyAlignment="1">
      <alignment horizontal="left" vertical="center"/>
    </xf>
    <xf numFmtId="0" fontId="119" fillId="0" borderId="1" xfId="8" applyFont="1" applyAlignment="1">
      <alignment vertical="center"/>
    </xf>
    <xf numFmtId="0" fontId="129" fillId="0" borderId="1" xfId="8" applyFont="1" applyAlignment="1">
      <alignment vertical="center"/>
    </xf>
    <xf numFmtId="165" fontId="127" fillId="0" borderId="1" xfId="8" applyNumberFormat="1" applyFont="1" applyAlignment="1">
      <alignment horizontal="left" vertical="center"/>
    </xf>
    <xf numFmtId="0" fontId="121" fillId="0" borderId="13" xfId="8" applyBorder="1" applyAlignment="1">
      <alignment vertical="center"/>
    </xf>
    <xf numFmtId="0" fontId="121" fillId="0" borderId="14" xfId="8" applyBorder="1" applyAlignment="1">
      <alignment vertical="center"/>
    </xf>
    <xf numFmtId="0" fontId="121" fillId="0" borderId="16" xfId="8" applyBorder="1" applyAlignment="1">
      <alignment vertical="center"/>
    </xf>
    <xf numFmtId="0" fontId="121" fillId="20" borderId="84" xfId="8" applyFill="1" applyBorder="1" applyAlignment="1">
      <alignment vertical="center"/>
    </xf>
    <xf numFmtId="0" fontId="133" fillId="20" borderId="85" xfId="8" applyFont="1" applyFill="1" applyBorder="1" applyAlignment="1">
      <alignment horizontal="center" vertical="center"/>
    </xf>
    <xf numFmtId="0" fontId="134" fillId="0" borderId="17" xfId="8" applyFont="1" applyBorder="1" applyAlignment="1">
      <alignment horizontal="center" vertical="center" wrapText="1"/>
    </xf>
    <xf numFmtId="0" fontId="134" fillId="0" borderId="18" xfId="8" applyFont="1" applyBorder="1" applyAlignment="1">
      <alignment horizontal="center" vertical="center" wrapText="1"/>
    </xf>
    <xf numFmtId="0" fontId="134" fillId="0" borderId="19" xfId="8" applyFont="1" applyBorder="1" applyAlignment="1">
      <alignment horizontal="center" vertical="center" wrapText="1"/>
    </xf>
    <xf numFmtId="0" fontId="121" fillId="0" borderId="12" xfId="8" applyBorder="1" applyAlignment="1">
      <alignment vertical="center"/>
    </xf>
    <xf numFmtId="0" fontId="131" fillId="0" borderId="1" xfId="8" applyFont="1" applyAlignment="1">
      <alignment vertical="center"/>
    </xf>
    <xf numFmtId="0" fontId="131" fillId="0" borderId="80" xfId="8" applyFont="1" applyBorder="1" applyAlignment="1">
      <alignment vertical="center"/>
    </xf>
    <xf numFmtId="0" fontId="135" fillId="0" borderId="1" xfId="8" applyFont="1" applyAlignment="1">
      <alignment horizontal="left" vertical="center"/>
    </xf>
    <xf numFmtId="0" fontId="135" fillId="0" borderId="1" xfId="8" applyFont="1" applyAlignment="1">
      <alignment vertical="center"/>
    </xf>
    <xf numFmtId="4" fontId="135" fillId="0" borderId="1" xfId="8" applyNumberFormat="1" applyFont="1" applyAlignment="1">
      <alignment vertical="center"/>
    </xf>
    <xf numFmtId="0" fontId="131" fillId="0" borderId="1" xfId="8" applyFont="1" applyAlignment="1">
      <alignment horizontal="center" vertical="center"/>
    </xf>
    <xf numFmtId="4" fontId="132" fillId="0" borderId="15" xfId="8" applyNumberFormat="1" applyFont="1" applyBorder="1" applyAlignment="1">
      <alignment vertical="center"/>
    </xf>
    <xf numFmtId="4" fontId="132" fillId="0" borderId="1" xfId="8" applyNumberFormat="1" applyFont="1" applyAlignment="1">
      <alignment vertical="center"/>
    </xf>
    <xf numFmtId="166" fontId="132" fillId="0" borderId="1" xfId="8" applyNumberFormat="1" applyFont="1" applyAlignment="1">
      <alignment vertical="center"/>
    </xf>
    <xf numFmtId="4" fontId="132" fillId="0" borderId="16" xfId="8" applyNumberFormat="1" applyFont="1" applyBorder="1" applyAlignment="1">
      <alignment vertical="center"/>
    </xf>
    <xf numFmtId="0" fontId="131" fillId="0" borderId="1" xfId="8" applyFont="1" applyAlignment="1">
      <alignment horizontal="left" vertical="center"/>
    </xf>
    <xf numFmtId="0" fontId="136" fillId="0" borderId="1" xfId="8" applyFont="1" applyAlignment="1">
      <alignment horizontal="left" vertical="center"/>
    </xf>
    <xf numFmtId="0" fontId="138" fillId="0" borderId="80" xfId="8" applyFont="1" applyBorder="1" applyAlignment="1">
      <alignment vertical="center"/>
    </xf>
    <xf numFmtId="0" fontId="139" fillId="0" borderId="1" xfId="8" applyFont="1" applyAlignment="1">
      <alignment vertical="center"/>
    </xf>
    <xf numFmtId="0" fontId="141" fillId="0" borderId="1" xfId="8" applyFont="1" applyAlignment="1">
      <alignment vertical="center"/>
    </xf>
    <xf numFmtId="0" fontId="119" fillId="0" borderId="1" xfId="8" applyFont="1" applyAlignment="1">
      <alignment horizontal="center" vertical="center"/>
    </xf>
    <xf numFmtId="4" fontId="143" fillId="0" borderId="15" xfId="8" applyNumberFormat="1" applyFont="1" applyBorder="1" applyAlignment="1">
      <alignment vertical="center"/>
    </xf>
    <xf numFmtId="4" fontId="143" fillId="0" borderId="1" xfId="8" applyNumberFormat="1" applyFont="1" applyAlignment="1">
      <alignment vertical="center"/>
    </xf>
    <xf numFmtId="166" fontId="143" fillId="0" borderId="1" xfId="8" applyNumberFormat="1" applyFont="1" applyAlignment="1">
      <alignment vertical="center"/>
    </xf>
    <xf numFmtId="4" fontId="143" fillId="0" borderId="16" xfId="8" applyNumberFormat="1" applyFont="1" applyBorder="1" applyAlignment="1">
      <alignment vertical="center"/>
    </xf>
    <xf numFmtId="0" fontId="138" fillId="0" borderId="1" xfId="8" applyFont="1" applyAlignment="1">
      <alignment vertical="center"/>
    </xf>
    <xf numFmtId="0" fontId="138" fillId="0" borderId="1" xfId="8" applyFont="1" applyAlignment="1">
      <alignment horizontal="left" vertical="center"/>
    </xf>
    <xf numFmtId="0" fontId="121" fillId="0" borderId="87" xfId="8" applyBorder="1" applyAlignment="1">
      <alignment vertical="center"/>
    </xf>
    <xf numFmtId="0" fontId="144" fillId="0" borderId="1" xfId="8" applyFont="1" applyAlignment="1">
      <alignment horizontal="left" vertical="center"/>
    </xf>
    <xf numFmtId="0" fontId="121" fillId="0" borderId="80" xfId="8" applyBorder="1" applyAlignment="1">
      <alignment vertical="center" wrapText="1"/>
    </xf>
    <xf numFmtId="0" fontId="121" fillId="0" borderId="1" xfId="8" applyAlignment="1">
      <alignment vertical="center" wrapText="1"/>
    </xf>
    <xf numFmtId="0" fontId="129" fillId="0" borderId="1" xfId="8" applyFont="1" applyAlignment="1">
      <alignment horizontal="left" vertical="center"/>
    </xf>
    <xf numFmtId="0" fontId="146" fillId="0" borderId="1" xfId="8" applyFont="1" applyAlignment="1">
      <alignment horizontal="left" vertical="center"/>
    </xf>
    <xf numFmtId="4" fontId="126" fillId="0" borderId="1" xfId="8" applyNumberFormat="1" applyFont="1" applyAlignment="1">
      <alignment vertical="center"/>
    </xf>
    <xf numFmtId="164" fontId="126" fillId="0" borderId="1" xfId="8" applyNumberFormat="1" applyFont="1" applyAlignment="1">
      <alignment horizontal="right" vertical="center"/>
    </xf>
    <xf numFmtId="0" fontId="121" fillId="20" borderId="1" xfId="8" applyFill="1" applyAlignment="1">
      <alignment vertical="center"/>
    </xf>
    <xf numFmtId="0" fontId="131" fillId="20" borderId="83" xfId="8" applyFont="1" applyFill="1" applyBorder="1" applyAlignment="1">
      <alignment horizontal="left" vertical="center"/>
    </xf>
    <xf numFmtId="0" fontId="131" fillId="20" borderId="84" xfId="8" applyFont="1" applyFill="1" applyBorder="1" applyAlignment="1">
      <alignment horizontal="right" vertical="center"/>
    </xf>
    <xf numFmtId="0" fontId="131" fillId="20" borderId="84" xfId="8" applyFont="1" applyFill="1" applyBorder="1" applyAlignment="1">
      <alignment horizontal="center" vertical="center"/>
    </xf>
    <xf numFmtId="4" fontId="131" fillId="20" borderId="84" xfId="8" applyNumberFormat="1" applyFont="1" applyFill="1" applyBorder="1" applyAlignment="1">
      <alignment vertical="center"/>
    </xf>
    <xf numFmtId="0" fontId="121" fillId="20" borderId="85" xfId="8" applyFill="1" applyBorder="1" applyAlignment="1">
      <alignment vertical="center"/>
    </xf>
    <xf numFmtId="0" fontId="133" fillId="20" borderId="1" xfId="8" applyFont="1" applyFill="1" applyAlignment="1">
      <alignment horizontal="left" vertical="center"/>
    </xf>
    <xf numFmtId="0" fontId="133" fillId="20" borderId="1" xfId="8" applyFont="1" applyFill="1" applyAlignment="1">
      <alignment horizontal="right" vertical="center"/>
    </xf>
    <xf numFmtId="0" fontId="147" fillId="0" borderId="1" xfId="8" applyFont="1" applyAlignment="1">
      <alignment horizontal="left" vertical="center"/>
    </xf>
    <xf numFmtId="0" fontId="148" fillId="0" borderId="80" xfId="8" applyFont="1" applyBorder="1" applyAlignment="1">
      <alignment vertical="center"/>
    </xf>
    <xf numFmtId="0" fontId="148" fillId="0" borderId="1" xfId="8" applyFont="1" applyAlignment="1">
      <alignment vertical="center"/>
    </xf>
    <xf numFmtId="0" fontId="148" fillId="0" borderId="21" xfId="8" applyFont="1" applyBorder="1" applyAlignment="1">
      <alignment horizontal="left" vertical="center"/>
    </xf>
    <xf numFmtId="0" fontId="148" fillId="0" borderId="21" xfId="8" applyFont="1" applyBorder="1" applyAlignment="1">
      <alignment vertical="center"/>
    </xf>
    <xf numFmtId="4" fontId="148" fillId="0" borderId="21" xfId="8" applyNumberFormat="1" applyFont="1" applyBorder="1" applyAlignment="1">
      <alignment vertical="center"/>
    </xf>
    <xf numFmtId="0" fontId="149" fillId="0" borderId="80" xfId="8" applyFont="1" applyBorder="1" applyAlignment="1">
      <alignment vertical="center"/>
    </xf>
    <xf numFmtId="0" fontId="149" fillId="0" borderId="1" xfId="8" applyFont="1" applyAlignment="1">
      <alignment vertical="center"/>
    </xf>
    <xf numFmtId="0" fontId="149" fillId="0" borderId="21" xfId="8" applyFont="1" applyBorder="1" applyAlignment="1">
      <alignment horizontal="left" vertical="center"/>
    </xf>
    <xf numFmtId="0" fontId="149" fillId="0" borderId="21" xfId="8" applyFont="1" applyBorder="1" applyAlignment="1">
      <alignment vertical="center"/>
    </xf>
    <xf numFmtId="4" fontId="149" fillId="0" borderId="21" xfId="8" applyNumberFormat="1" applyFont="1" applyBorder="1" applyAlignment="1">
      <alignment vertical="center"/>
    </xf>
    <xf numFmtId="0" fontId="121" fillId="0" borderId="80" xfId="8" applyBorder="1" applyAlignment="1">
      <alignment horizontal="center" vertical="center" wrapText="1"/>
    </xf>
    <xf numFmtId="0" fontId="133" fillId="20" borderId="17" xfId="8" applyFont="1" applyFill="1" applyBorder="1" applyAlignment="1">
      <alignment horizontal="center" vertical="center" wrapText="1"/>
    </xf>
    <xf numFmtId="0" fontId="133" fillId="20" borderId="18" xfId="8" applyFont="1" applyFill="1" applyBorder="1" applyAlignment="1">
      <alignment horizontal="center" vertical="center" wrapText="1"/>
    </xf>
    <xf numFmtId="0" fontId="133" fillId="20" borderId="19" xfId="8" applyFont="1" applyFill="1" applyBorder="1" applyAlignment="1">
      <alignment horizontal="center" vertical="center" wrapText="1"/>
    </xf>
    <xf numFmtId="0" fontId="121" fillId="0" borderId="1" xfId="8" applyAlignment="1">
      <alignment horizontal="center" vertical="center" wrapText="1"/>
    </xf>
    <xf numFmtId="4" fontId="135" fillId="0" borderId="1" xfId="8" applyNumberFormat="1" applyFont="1"/>
    <xf numFmtId="166" fontId="150" fillId="0" borderId="13" xfId="8" applyNumberFormat="1" applyFont="1" applyBorder="1"/>
    <xf numFmtId="166" fontId="150" fillId="0" borderId="14" xfId="8" applyNumberFormat="1" applyFont="1" applyBorder="1"/>
    <xf numFmtId="4" fontId="151" fillId="0" borderId="1" xfId="8" applyNumberFormat="1" applyFont="1" applyAlignment="1">
      <alignment vertical="center"/>
    </xf>
    <xf numFmtId="0" fontId="152" fillId="0" borderId="80" xfId="8" applyFont="1" applyBorder="1"/>
    <xf numFmtId="0" fontId="152" fillId="0" borderId="1" xfId="8" applyFont="1"/>
    <xf numFmtId="0" fontId="152" fillId="0" borderId="1" xfId="8" applyFont="1" applyAlignment="1">
      <alignment horizontal="left"/>
    </xf>
    <xf numFmtId="0" fontId="148" fillId="0" borderId="1" xfId="8" applyFont="1" applyAlignment="1">
      <alignment horizontal="left"/>
    </xf>
    <xf numFmtId="4" fontId="148" fillId="0" borderId="1" xfId="8" applyNumberFormat="1" applyFont="1"/>
    <xf numFmtId="0" fontId="152" fillId="0" borderId="15" xfId="8" applyFont="1" applyBorder="1"/>
    <xf numFmtId="166" fontId="152" fillId="0" borderId="1" xfId="8" applyNumberFormat="1" applyFont="1"/>
    <xf numFmtId="166" fontId="152" fillId="0" borderId="16" xfId="8" applyNumberFormat="1" applyFont="1" applyBorder="1"/>
    <xf numFmtId="0" fontId="152" fillId="0" borderId="1" xfId="8" applyFont="1" applyAlignment="1">
      <alignment horizontal="center"/>
    </xf>
    <xf numFmtId="4" fontId="152" fillId="0" borderId="1" xfId="8" applyNumberFormat="1" applyFont="1" applyAlignment="1">
      <alignment vertical="center"/>
    </xf>
    <xf numFmtId="0" fontId="149" fillId="0" borderId="1" xfId="8" applyFont="1" applyAlignment="1">
      <alignment horizontal="left"/>
    </xf>
    <xf numFmtId="4" fontId="149" fillId="0" borderId="1" xfId="8" applyNumberFormat="1" applyFont="1"/>
    <xf numFmtId="0" fontId="133" fillId="0" borderId="23" xfId="8" applyFont="1" applyBorder="1" applyAlignment="1">
      <alignment horizontal="center" vertical="center"/>
    </xf>
    <xf numFmtId="49" fontId="133" fillId="0" borderId="23" xfId="8" applyNumberFormat="1" applyFont="1" applyBorder="1" applyAlignment="1">
      <alignment horizontal="left" vertical="center" wrapText="1"/>
    </xf>
    <xf numFmtId="0" fontId="133" fillId="0" borderId="23" xfId="8" applyFont="1" applyBorder="1" applyAlignment="1">
      <alignment horizontal="left" vertical="center" wrapText="1"/>
    </xf>
    <xf numFmtId="0" fontId="133" fillId="0" borderId="23" xfId="8" applyFont="1" applyBorder="1" applyAlignment="1">
      <alignment horizontal="center" vertical="center" wrapText="1"/>
    </xf>
    <xf numFmtId="167" fontId="133" fillId="0" borderId="23" xfId="8" applyNumberFormat="1" applyFont="1" applyBorder="1" applyAlignment="1">
      <alignment vertical="center"/>
    </xf>
    <xf numFmtId="4" fontId="133" fillId="0" borderId="23" xfId="8" applyNumberFormat="1" applyFont="1" applyBorder="1" applyAlignment="1">
      <alignment vertical="center"/>
    </xf>
    <xf numFmtId="0" fontId="134" fillId="18" borderId="15" xfId="8" applyFont="1" applyFill="1" applyBorder="1" applyAlignment="1">
      <alignment horizontal="left" vertical="center"/>
    </xf>
    <xf numFmtId="0" fontId="134" fillId="0" borderId="1" xfId="8" applyFont="1" applyAlignment="1">
      <alignment horizontal="center" vertical="center"/>
    </xf>
    <xf numFmtId="166" fontId="134" fillId="0" borderId="1" xfId="8" applyNumberFormat="1" applyFont="1" applyAlignment="1">
      <alignment vertical="center"/>
    </xf>
    <xf numFmtId="166" fontId="134" fillId="0" borderId="16" xfId="8" applyNumberFormat="1" applyFont="1" applyBorder="1" applyAlignment="1">
      <alignment vertical="center"/>
    </xf>
    <xf numFmtId="0" fontId="133" fillId="0" borderId="1" xfId="8" applyFont="1" applyAlignment="1">
      <alignment horizontal="left" vertical="center"/>
    </xf>
    <xf numFmtId="4" fontId="121" fillId="0" borderId="1" xfId="8" applyNumberFormat="1" applyAlignment="1">
      <alignment vertical="center"/>
    </xf>
    <xf numFmtId="0" fontId="153" fillId="0" borderId="1" xfId="8" applyFont="1" applyAlignment="1">
      <alignment horizontal="left" vertical="center"/>
    </xf>
    <xf numFmtId="0" fontId="154" fillId="0" borderId="1" xfId="8" applyFont="1" applyAlignment="1">
      <alignment horizontal="left" vertical="center" wrapText="1"/>
    </xf>
    <xf numFmtId="0" fontId="121" fillId="0" borderId="15" xfId="8" applyBorder="1" applyAlignment="1">
      <alignment vertical="center"/>
    </xf>
    <xf numFmtId="0" fontId="155" fillId="0" borderId="1" xfId="8" applyFont="1" applyAlignment="1">
      <alignment horizontal="left" vertical="center"/>
    </xf>
    <xf numFmtId="0" fontId="157" fillId="0" borderId="80" xfId="8" applyFont="1" applyBorder="1" applyAlignment="1">
      <alignment vertical="center"/>
    </xf>
    <xf numFmtId="0" fontId="157" fillId="0" borderId="1" xfId="8" applyFont="1" applyAlignment="1">
      <alignment vertical="center"/>
    </xf>
    <xf numFmtId="0" fontId="157" fillId="0" borderId="1" xfId="8" applyFont="1" applyAlignment="1">
      <alignment horizontal="left" vertical="center"/>
    </xf>
    <xf numFmtId="0" fontId="157" fillId="0" borderId="1" xfId="8" applyFont="1" applyAlignment="1">
      <alignment horizontal="left" vertical="center" wrapText="1"/>
    </xf>
    <xf numFmtId="0" fontId="157" fillId="0" borderId="15" xfId="8" applyFont="1" applyBorder="1" applyAlignment="1">
      <alignment vertical="center"/>
    </xf>
    <xf numFmtId="0" fontId="157" fillId="0" borderId="16" xfId="8" applyFont="1" applyBorder="1" applyAlignment="1">
      <alignment vertical="center"/>
    </xf>
    <xf numFmtId="0" fontId="158" fillId="0" borderId="80" xfId="8" applyFont="1" applyBorder="1" applyAlignment="1">
      <alignment vertical="center"/>
    </xf>
    <xf numFmtId="0" fontId="158" fillId="0" borderId="1" xfId="8" applyFont="1" applyAlignment="1">
      <alignment vertical="center"/>
    </xf>
    <xf numFmtId="0" fontId="158" fillId="0" borderId="1" xfId="8" applyFont="1" applyAlignment="1">
      <alignment horizontal="left" vertical="center"/>
    </xf>
    <xf numFmtId="0" fontId="158" fillId="0" borderId="1" xfId="8" applyFont="1" applyAlignment="1">
      <alignment horizontal="left" vertical="center" wrapText="1"/>
    </xf>
    <xf numFmtId="167" fontId="158" fillId="0" borderId="1" xfId="8" applyNumberFormat="1" applyFont="1" applyAlignment="1">
      <alignment vertical="center"/>
    </xf>
    <xf numFmtId="0" fontId="158" fillId="0" borderId="15" xfId="8" applyFont="1" applyBorder="1" applyAlignment="1">
      <alignment vertical="center"/>
    </xf>
    <xf numFmtId="0" fontId="158" fillId="0" borderId="16" xfId="8" applyFont="1" applyBorder="1" applyAlignment="1">
      <alignment vertical="center"/>
    </xf>
    <xf numFmtId="0" fontId="159" fillId="0" borderId="80" xfId="8" applyFont="1" applyBorder="1" applyAlignment="1">
      <alignment vertical="center"/>
    </xf>
    <xf numFmtId="0" fontId="159" fillId="0" borderId="1" xfId="8" applyFont="1" applyAlignment="1">
      <alignment vertical="center"/>
    </xf>
    <xf numFmtId="0" fontId="159" fillId="0" borderId="1" xfId="8" applyFont="1" applyAlignment="1">
      <alignment horizontal="left" vertical="center"/>
    </xf>
    <xf numFmtId="0" fontId="159" fillId="0" borderId="1" xfId="8" applyFont="1" applyAlignment="1">
      <alignment horizontal="left" vertical="center" wrapText="1"/>
    </xf>
    <xf numFmtId="167" fontId="159" fillId="0" borderId="1" xfId="8" applyNumberFormat="1" applyFont="1" applyAlignment="1">
      <alignment vertical="center"/>
    </xf>
    <xf numFmtId="0" fontId="159" fillId="0" borderId="15" xfId="8" applyFont="1" applyBorder="1" applyAlignment="1">
      <alignment vertical="center"/>
    </xf>
    <xf numFmtId="0" fontId="159" fillId="0" borderId="16" xfId="8" applyFont="1" applyBorder="1" applyAlignment="1">
      <alignment vertical="center"/>
    </xf>
    <xf numFmtId="0" fontId="160" fillId="0" borderId="1" xfId="8" applyFont="1" applyAlignment="1">
      <alignment vertical="center" wrapText="1"/>
    </xf>
    <xf numFmtId="0" fontId="160" fillId="0" borderId="1" xfId="8" applyFont="1" applyAlignment="1">
      <alignment vertical="top" wrapText="1"/>
    </xf>
    <xf numFmtId="0" fontId="161" fillId="0" borderId="80" xfId="8" applyFont="1" applyBorder="1" applyAlignment="1">
      <alignment vertical="center"/>
    </xf>
    <xf numFmtId="0" fontId="161" fillId="0" borderId="1" xfId="8" applyFont="1" applyAlignment="1">
      <alignment vertical="center"/>
    </xf>
    <xf numFmtId="0" fontId="161" fillId="0" borderId="1" xfId="8" applyFont="1" applyAlignment="1">
      <alignment horizontal="left" vertical="center"/>
    </xf>
    <xf numFmtId="0" fontId="161" fillId="0" borderId="1" xfId="8" applyFont="1" applyAlignment="1">
      <alignment horizontal="left" vertical="center" wrapText="1"/>
    </xf>
    <xf numFmtId="167" fontId="161" fillId="0" borderId="1" xfId="8" applyNumberFormat="1" applyFont="1" applyAlignment="1">
      <alignment vertical="center"/>
    </xf>
    <xf numFmtId="0" fontId="161" fillId="0" borderId="15" xfId="8" applyFont="1" applyBorder="1" applyAlignment="1">
      <alignment vertical="center"/>
    </xf>
    <xf numFmtId="0" fontId="161" fillId="0" borderId="16" xfId="8" applyFont="1" applyBorder="1" applyAlignment="1">
      <alignment vertical="center"/>
    </xf>
    <xf numFmtId="0" fontId="158" fillId="0" borderId="20" xfId="8" applyFont="1" applyBorder="1" applyAlignment="1">
      <alignment vertical="center"/>
    </xf>
    <xf numFmtId="0" fontId="158" fillId="0" borderId="21" xfId="8" applyFont="1" applyBorder="1" applyAlignment="1">
      <alignment vertical="center"/>
    </xf>
    <xf numFmtId="0" fontId="158" fillId="0" borderId="22" xfId="8" applyFont="1" applyBorder="1" applyAlignment="1">
      <alignment vertical="center"/>
    </xf>
    <xf numFmtId="0" fontId="121" fillId="0" borderId="2" xfId="8" applyBorder="1"/>
    <xf numFmtId="0" fontId="121" fillId="0" borderId="3" xfId="8" applyBorder="1"/>
    <xf numFmtId="0" fontId="121" fillId="0" borderId="4" xfId="8" applyBorder="1"/>
    <xf numFmtId="0" fontId="15" fillId="0" borderId="1" xfId="8" applyFont="1" applyAlignment="1">
      <alignment horizontal="left" vertical="center"/>
    </xf>
    <xf numFmtId="0" fontId="28" fillId="0" borderId="1" xfId="8" applyFont="1" applyAlignment="1">
      <alignment horizontal="left" vertical="center"/>
    </xf>
    <xf numFmtId="0" fontId="121" fillId="0" borderId="4" xfId="8" applyBorder="1" applyAlignment="1">
      <alignment vertical="center"/>
    </xf>
    <xf numFmtId="0" fontId="1" fillId="0" borderId="1" xfId="8" applyFont="1" applyAlignment="1">
      <alignment horizontal="left" vertical="center"/>
    </xf>
    <xf numFmtId="0" fontId="2" fillId="0" borderId="1" xfId="8" applyFont="1" applyAlignment="1">
      <alignment horizontal="left" vertical="center"/>
    </xf>
    <xf numFmtId="165" fontId="2" fillId="0" borderId="1" xfId="8" applyNumberFormat="1" applyFont="1" applyAlignment="1">
      <alignment horizontal="left" vertical="center"/>
    </xf>
    <xf numFmtId="0" fontId="121" fillId="0" borderId="4" xfId="8" applyBorder="1" applyAlignment="1">
      <alignment vertical="center" wrapText="1"/>
    </xf>
    <xf numFmtId="0" fontId="2" fillId="0" borderId="1" xfId="8" applyFont="1" applyAlignment="1">
      <alignment horizontal="left" vertical="center" wrapText="1"/>
    </xf>
    <xf numFmtId="0" fontId="16" fillId="0" borderId="1" xfId="8" applyFont="1" applyAlignment="1">
      <alignment horizontal="left" vertical="center"/>
    </xf>
    <xf numFmtId="4" fontId="22" fillId="0" borderId="1" xfId="8" applyNumberFormat="1" applyFont="1" applyAlignment="1">
      <alignment vertical="center"/>
    </xf>
    <xf numFmtId="0" fontId="1" fillId="0" borderId="1" xfId="8" applyFont="1" applyAlignment="1">
      <alignment horizontal="right" vertical="center"/>
    </xf>
    <xf numFmtId="0" fontId="19" fillId="0" borderId="1" xfId="8" applyFont="1" applyAlignment="1">
      <alignment horizontal="left" vertical="center"/>
    </xf>
    <xf numFmtId="4" fontId="1" fillId="0" borderId="1" xfId="8" applyNumberFormat="1" applyFont="1" applyAlignment="1">
      <alignment vertical="center"/>
    </xf>
    <xf numFmtId="164" fontId="1" fillId="0" borderId="1" xfId="8" applyNumberFormat="1" applyFont="1" applyAlignment="1">
      <alignment horizontal="right" vertical="center"/>
    </xf>
    <xf numFmtId="0" fontId="121" fillId="4" borderId="1" xfId="8" applyFill="1" applyAlignment="1">
      <alignment vertical="center"/>
    </xf>
    <xf numFmtId="0" fontId="4" fillId="4" borderId="7" xfId="8" applyFont="1" applyFill="1" applyBorder="1" applyAlignment="1">
      <alignment horizontal="left" vertical="center"/>
    </xf>
    <xf numFmtId="0" fontId="121" fillId="4" borderId="8" xfId="8" applyFill="1" applyBorder="1" applyAlignment="1">
      <alignment vertical="center"/>
    </xf>
    <xf numFmtId="0" fontId="4" fillId="4" borderId="8" xfId="8" applyFont="1" applyFill="1" applyBorder="1" applyAlignment="1">
      <alignment horizontal="right" vertical="center"/>
    </xf>
    <xf numFmtId="0" fontId="4" fillId="4" borderId="8" xfId="8" applyFont="1" applyFill="1" applyBorder="1" applyAlignment="1">
      <alignment horizontal="center" vertical="center"/>
    </xf>
    <xf numFmtId="4" fontId="4" fillId="4" borderId="8" xfId="8" applyNumberFormat="1" applyFont="1" applyFill="1" applyBorder="1" applyAlignment="1">
      <alignment vertical="center"/>
    </xf>
    <xf numFmtId="0" fontId="121" fillId="4" borderId="9" xfId="8" applyFill="1" applyBorder="1" applyAlignment="1">
      <alignment vertical="center"/>
    </xf>
    <xf numFmtId="0" fontId="121" fillId="0" borderId="10" xfId="8" applyBorder="1" applyAlignment="1">
      <alignment vertical="center"/>
    </xf>
    <xf numFmtId="0" fontId="121" fillId="0" borderId="11" xfId="8" applyBorder="1" applyAlignment="1">
      <alignment vertical="center"/>
    </xf>
    <xf numFmtId="0" fontId="121" fillId="0" borderId="2" xfId="8" applyBorder="1" applyAlignment="1">
      <alignment vertical="center"/>
    </xf>
    <xf numFmtId="0" fontId="121" fillId="0" borderId="3" xfId="8" applyBorder="1" applyAlignment="1">
      <alignment vertical="center"/>
    </xf>
    <xf numFmtId="0" fontId="20" fillId="4" borderId="1" xfId="8" applyFont="1" applyFill="1" applyAlignment="1">
      <alignment horizontal="left" vertical="center"/>
    </xf>
    <xf numFmtId="0" fontId="20" fillId="4" borderId="1" xfId="8" applyFont="1" applyFill="1" applyAlignment="1">
      <alignment horizontal="right" vertical="center"/>
    </xf>
    <xf numFmtId="0" fontId="29" fillId="0" borderId="1" xfId="8" applyFont="1" applyAlignment="1">
      <alignment horizontal="left" vertical="center"/>
    </xf>
    <xf numFmtId="0" fontId="6" fillId="0" borderId="1" xfId="8" applyFont="1" applyAlignment="1">
      <alignment vertical="center"/>
    </xf>
    <xf numFmtId="0" fontId="6" fillId="0" borderId="4" xfId="8" applyFont="1" applyBorder="1" applyAlignment="1">
      <alignment vertical="center"/>
    </xf>
    <xf numFmtId="0" fontId="6" fillId="0" borderId="21" xfId="8" applyFont="1" applyBorder="1" applyAlignment="1">
      <alignment horizontal="left" vertical="center"/>
    </xf>
    <xf numFmtId="0" fontId="6" fillId="0" borderId="21" xfId="8" applyFont="1" applyBorder="1" applyAlignment="1">
      <alignment vertical="center"/>
    </xf>
    <xf numFmtId="4" fontId="6" fillId="0" borderId="21" xfId="8" applyNumberFormat="1" applyFont="1" applyBorder="1" applyAlignment="1">
      <alignment vertical="center"/>
    </xf>
    <xf numFmtId="0" fontId="7" fillId="0" borderId="1" xfId="8" applyFont="1" applyAlignment="1">
      <alignment vertical="center"/>
    </xf>
    <xf numFmtId="0" fontId="7" fillId="0" borderId="4" xfId="8" applyFont="1" applyBorder="1" applyAlignment="1">
      <alignment vertical="center"/>
    </xf>
    <xf numFmtId="0" fontId="7" fillId="0" borderId="21" xfId="8" applyFont="1" applyBorder="1" applyAlignment="1">
      <alignment horizontal="left" vertical="center"/>
    </xf>
    <xf numFmtId="0" fontId="7" fillId="0" borderId="21" xfId="8" applyFont="1" applyBorder="1" applyAlignment="1">
      <alignment vertical="center"/>
    </xf>
    <xf numFmtId="4" fontId="7" fillId="0" borderId="21" xfId="8" applyNumberFormat="1" applyFont="1" applyBorder="1" applyAlignment="1">
      <alignment vertical="center"/>
    </xf>
    <xf numFmtId="0" fontId="121" fillId="0" borderId="4" xfId="8" applyBorder="1" applyAlignment="1">
      <alignment horizontal="center" vertical="center" wrapText="1"/>
    </xf>
    <xf numFmtId="0" fontId="20" fillId="4" borderId="17" xfId="8" applyFont="1" applyFill="1" applyBorder="1" applyAlignment="1">
      <alignment horizontal="center" vertical="center" wrapText="1"/>
    </xf>
    <xf numFmtId="0" fontId="20" fillId="4" borderId="18" xfId="8" applyFont="1" applyFill="1" applyBorder="1" applyAlignment="1">
      <alignment horizontal="center" vertical="center" wrapText="1"/>
    </xf>
    <xf numFmtId="0" fontId="20" fillId="4" borderId="19" xfId="8" applyFont="1" applyFill="1" applyBorder="1" applyAlignment="1">
      <alignment horizontal="center" vertical="center" wrapText="1"/>
    </xf>
    <xf numFmtId="0" fontId="21" fillId="0" borderId="17" xfId="8" applyFont="1" applyBorder="1" applyAlignment="1">
      <alignment horizontal="center" vertical="center" wrapText="1"/>
    </xf>
    <xf numFmtId="0" fontId="21" fillId="0" borderId="18" xfId="8" applyFont="1" applyBorder="1" applyAlignment="1">
      <alignment horizontal="center" vertical="center" wrapText="1"/>
    </xf>
    <xf numFmtId="0" fontId="21" fillId="0" borderId="19" xfId="8" applyFont="1" applyBorder="1" applyAlignment="1">
      <alignment horizontal="center" vertical="center" wrapText="1"/>
    </xf>
    <xf numFmtId="0" fontId="22" fillId="0" borderId="1" xfId="8" applyFont="1" applyAlignment="1">
      <alignment horizontal="left" vertical="center"/>
    </xf>
    <xf numFmtId="4" fontId="22" fillId="0" borderId="1" xfId="8" applyNumberFormat="1" applyFont="1"/>
    <xf numFmtId="166" fontId="30" fillId="0" borderId="13" xfId="8" applyNumberFormat="1" applyFont="1" applyBorder="1"/>
    <xf numFmtId="166" fontId="30" fillId="0" borderId="14" xfId="8" applyNumberFormat="1" applyFont="1" applyBorder="1"/>
    <xf numFmtId="0" fontId="8" fillId="0" borderId="1" xfId="8" applyFont="1"/>
    <xf numFmtId="0" fontId="8" fillId="0" borderId="4" xfId="8" applyFont="1" applyBorder="1"/>
    <xf numFmtId="0" fontId="8" fillId="0" borderId="1" xfId="8" applyFont="1" applyAlignment="1">
      <alignment horizontal="left"/>
    </xf>
    <xf numFmtId="0" fontId="6" fillId="0" borderId="1" xfId="8" applyFont="1" applyAlignment="1">
      <alignment horizontal="left"/>
    </xf>
    <xf numFmtId="4" fontId="6" fillId="0" borderId="1" xfId="8" applyNumberFormat="1" applyFont="1"/>
    <xf numFmtId="0" fontId="8" fillId="0" borderId="15" xfId="8" applyFont="1" applyBorder="1"/>
    <xf numFmtId="166" fontId="8" fillId="0" borderId="1" xfId="8" applyNumberFormat="1" applyFont="1"/>
    <xf numFmtId="166" fontId="8" fillId="0" borderId="16" xfId="8" applyNumberFormat="1" applyFont="1" applyBorder="1"/>
    <xf numFmtId="0" fontId="7" fillId="0" borderId="1" xfId="8" applyFont="1" applyAlignment="1">
      <alignment horizontal="left"/>
    </xf>
    <xf numFmtId="4" fontId="7" fillId="0" borderId="1" xfId="8" applyNumberFormat="1" applyFont="1"/>
    <xf numFmtId="0" fontId="20" fillId="0" borderId="23" xfId="8" applyFont="1" applyBorder="1" applyAlignment="1">
      <alignment horizontal="center" vertical="center"/>
    </xf>
    <xf numFmtId="49" fontId="20" fillId="0" borderId="23" xfId="8" applyNumberFormat="1" applyFont="1" applyBorder="1" applyAlignment="1">
      <alignment horizontal="left" vertical="center" wrapText="1"/>
    </xf>
    <xf numFmtId="0" fontId="20" fillId="0" borderId="23" xfId="8" applyFont="1" applyBorder="1" applyAlignment="1">
      <alignment horizontal="left" vertical="center" wrapText="1"/>
    </xf>
    <xf numFmtId="0" fontId="20" fillId="0" borderId="23" xfId="8" applyFont="1" applyBorder="1" applyAlignment="1">
      <alignment horizontal="center" vertical="center" wrapText="1"/>
    </xf>
    <xf numFmtId="167" fontId="20" fillId="0" borderId="23" xfId="8" applyNumberFormat="1" applyFont="1" applyBorder="1" applyAlignment="1">
      <alignment vertical="center"/>
    </xf>
    <xf numFmtId="4" fontId="20" fillId="0" borderId="23" xfId="8" applyNumberFormat="1" applyFont="1" applyBorder="1" applyAlignment="1">
      <alignment vertical="center"/>
    </xf>
    <xf numFmtId="0" fontId="21" fillId="16" borderId="15" xfId="8" applyFont="1" applyFill="1" applyBorder="1" applyAlignment="1">
      <alignment horizontal="left" vertical="center"/>
    </xf>
    <xf numFmtId="0" fontId="21" fillId="0" borderId="1" xfId="8" applyFont="1" applyAlignment="1">
      <alignment horizontal="center" vertical="center"/>
    </xf>
    <xf numFmtId="166" fontId="21" fillId="0" borderId="1" xfId="8" applyNumberFormat="1" applyFont="1" applyAlignment="1">
      <alignment vertical="center"/>
    </xf>
    <xf numFmtId="166" fontId="21" fillId="0" borderId="16" xfId="8" applyNumberFormat="1" applyFont="1" applyBorder="1" applyAlignment="1">
      <alignment vertical="center"/>
    </xf>
    <xf numFmtId="0" fontId="34" fillId="0" borderId="1" xfId="8" applyFont="1" applyAlignment="1">
      <alignment horizontal="left" vertical="center"/>
    </xf>
    <xf numFmtId="0" fontId="9" fillId="0" borderId="1" xfId="8" applyFont="1" applyAlignment="1">
      <alignment vertical="center"/>
    </xf>
    <xf numFmtId="0" fontId="9" fillId="0" borderId="4" xfId="8" applyFont="1" applyBorder="1" applyAlignment="1">
      <alignment vertical="center"/>
    </xf>
    <xf numFmtId="0" fontId="32" fillId="0" borderId="1" xfId="8" applyFont="1" applyAlignment="1">
      <alignment horizontal="left" vertical="center"/>
    </xf>
    <xf numFmtId="0" fontId="9" fillId="0" borderId="1" xfId="8" applyFont="1" applyAlignment="1">
      <alignment horizontal="left" vertical="center"/>
    </xf>
    <xf numFmtId="0" fontId="9" fillId="0" borderId="1" xfId="8" applyFont="1" applyAlignment="1">
      <alignment horizontal="left" vertical="center" wrapText="1"/>
    </xf>
    <xf numFmtId="0" fontId="9" fillId="0" borderId="15" xfId="8" applyFont="1" applyBorder="1" applyAlignment="1">
      <alignment vertical="center"/>
    </xf>
    <xf numFmtId="0" fontId="9" fillId="0" borderId="16" xfId="8" applyFont="1" applyBorder="1" applyAlignment="1">
      <alignment vertical="center"/>
    </xf>
    <xf numFmtId="0" fontId="10" fillId="0" borderId="1" xfId="8" applyFont="1" applyAlignment="1">
      <alignment vertical="center"/>
    </xf>
    <xf numFmtId="0" fontId="10" fillId="0" borderId="4" xfId="8" applyFont="1" applyBorder="1" applyAlignment="1">
      <alignment vertical="center"/>
    </xf>
    <xf numFmtId="0" fontId="10" fillId="0" borderId="1" xfId="8" applyFont="1" applyAlignment="1">
      <alignment horizontal="left" vertical="center"/>
    </xf>
    <xf numFmtId="0" fontId="10" fillId="0" borderId="1" xfId="8" applyFont="1" applyAlignment="1">
      <alignment horizontal="left" vertical="center" wrapText="1"/>
    </xf>
    <xf numFmtId="167" fontId="10" fillId="0" borderId="1" xfId="8" applyNumberFormat="1" applyFont="1" applyAlignment="1">
      <alignment vertical="center"/>
    </xf>
    <xf numFmtId="0" fontId="10" fillId="0" borderId="15" xfId="8" applyFont="1" applyBorder="1" applyAlignment="1">
      <alignment vertical="center"/>
    </xf>
    <xf numFmtId="0" fontId="10" fillId="0" borderId="16" xfId="8" applyFont="1" applyBorder="1" applyAlignment="1">
      <alignment vertical="center"/>
    </xf>
    <xf numFmtId="0" fontId="36" fillId="0" borderId="23" xfId="8" applyFont="1" applyBorder="1" applyAlignment="1">
      <alignment horizontal="center" vertical="center"/>
    </xf>
    <xf numFmtId="49" fontId="36" fillId="0" borderId="23" xfId="8" applyNumberFormat="1" applyFont="1" applyBorder="1" applyAlignment="1">
      <alignment horizontal="left" vertical="center" wrapText="1"/>
    </xf>
    <xf numFmtId="0" fontId="36" fillId="0" borderId="23" xfId="8" applyFont="1" applyBorder="1" applyAlignment="1">
      <alignment horizontal="left" vertical="center" wrapText="1"/>
    </xf>
    <xf numFmtId="0" fontId="36" fillId="0" borderId="23" xfId="8" applyFont="1" applyBorder="1" applyAlignment="1">
      <alignment horizontal="center" vertical="center" wrapText="1"/>
    </xf>
    <xf numFmtId="167" fontId="36" fillId="0" borderId="23" xfId="8" applyNumberFormat="1" applyFont="1" applyBorder="1" applyAlignment="1">
      <alignment vertical="center"/>
    </xf>
    <xf numFmtId="4" fontId="36" fillId="0" borderId="23" xfId="8" applyNumberFormat="1" applyFont="1" applyBorder="1" applyAlignment="1">
      <alignment vertical="center"/>
    </xf>
    <xf numFmtId="0" fontId="37" fillId="0" borderId="4" xfId="8" applyFont="1" applyBorder="1" applyAlignment="1">
      <alignment vertical="center"/>
    </xf>
    <xf numFmtId="0" fontId="36" fillId="16" borderId="15" xfId="8" applyFont="1" applyFill="1" applyBorder="1" applyAlignment="1">
      <alignment horizontal="left" vertical="center"/>
    </xf>
    <xf numFmtId="0" fontId="36" fillId="0" borderId="1" xfId="8" applyFont="1" applyAlignment="1">
      <alignment horizontal="center" vertical="center"/>
    </xf>
    <xf numFmtId="0" fontId="11" fillId="0" borderId="1" xfId="8" applyFont="1" applyAlignment="1">
      <alignment vertical="center"/>
    </xf>
    <xf numFmtId="0" fontId="11" fillId="0" borderId="4" xfId="8" applyFont="1" applyBorder="1" applyAlignment="1">
      <alignment vertical="center"/>
    </xf>
    <xf numFmtId="0" fontId="11" fillId="0" borderId="1" xfId="8" applyFont="1" applyAlignment="1">
      <alignment horizontal="left" vertical="center"/>
    </xf>
    <xf numFmtId="0" fontId="11" fillId="0" borderId="1" xfId="8" applyFont="1" applyAlignment="1">
      <alignment horizontal="left" vertical="center" wrapText="1"/>
    </xf>
    <xf numFmtId="167" fontId="11" fillId="0" borderId="1" xfId="8" applyNumberFormat="1" applyFont="1" applyAlignment="1">
      <alignment vertical="center"/>
    </xf>
    <xf numFmtId="0" fontId="11" fillId="0" borderId="15" xfId="8" applyFont="1" applyBorder="1" applyAlignment="1">
      <alignment vertical="center"/>
    </xf>
    <xf numFmtId="0" fontId="11" fillId="0" borderId="16" xfId="8" applyFont="1" applyBorder="1" applyAlignment="1">
      <alignment vertical="center"/>
    </xf>
    <xf numFmtId="0" fontId="12" fillId="0" borderId="1" xfId="8" applyFont="1" applyAlignment="1">
      <alignment vertical="center"/>
    </xf>
    <xf numFmtId="0" fontId="12" fillId="0" borderId="4" xfId="8" applyFont="1" applyBorder="1" applyAlignment="1">
      <alignment vertical="center"/>
    </xf>
    <xf numFmtId="0" fontId="12" fillId="0" borderId="1" xfId="8" applyFont="1" applyAlignment="1">
      <alignment horizontal="left" vertical="center"/>
    </xf>
    <xf numFmtId="0" fontId="12" fillId="0" borderId="1" xfId="8" applyFont="1" applyAlignment="1">
      <alignment horizontal="left" vertical="center" wrapText="1"/>
    </xf>
    <xf numFmtId="167" fontId="12" fillId="0" borderId="1" xfId="8" applyNumberFormat="1" applyFont="1" applyAlignment="1">
      <alignment vertical="center"/>
    </xf>
    <xf numFmtId="0" fontId="12" fillId="0" borderId="15" xfId="8" applyFont="1" applyBorder="1" applyAlignment="1">
      <alignment vertical="center"/>
    </xf>
    <xf numFmtId="0" fontId="12" fillId="0" borderId="16" xfId="8" applyFont="1" applyBorder="1" applyAlignment="1">
      <alignment vertical="center"/>
    </xf>
    <xf numFmtId="0" fontId="163" fillId="0" borderId="1" xfId="8" applyFont="1" applyAlignment="1">
      <alignment vertical="center" wrapText="1"/>
    </xf>
    <xf numFmtId="0" fontId="11" fillId="0" borderId="20" xfId="8" applyFont="1" applyBorder="1" applyAlignment="1">
      <alignment vertical="center"/>
    </xf>
    <xf numFmtId="0" fontId="11" fillId="0" borderId="21" xfId="8" applyFont="1" applyBorder="1" applyAlignment="1">
      <alignment vertical="center"/>
    </xf>
    <xf numFmtId="0" fontId="11" fillId="0" borderId="22" xfId="8" applyFont="1" applyBorder="1" applyAlignment="1">
      <alignment vertical="center"/>
    </xf>
    <xf numFmtId="0" fontId="121" fillId="0" borderId="20" xfId="8" applyBorder="1" applyAlignment="1">
      <alignment vertical="center"/>
    </xf>
    <xf numFmtId="0" fontId="121" fillId="0" borderId="21" xfId="8" applyBorder="1" applyAlignment="1">
      <alignment vertical="center"/>
    </xf>
    <xf numFmtId="0" fontId="121" fillId="0" borderId="22" xfId="8" applyBorder="1" applyAlignment="1">
      <alignment vertical="center"/>
    </xf>
    <xf numFmtId="0" fontId="164" fillId="0" borderId="1" xfId="10" applyFont="1"/>
    <xf numFmtId="0" fontId="78" fillId="0" borderId="1" xfId="10"/>
    <xf numFmtId="0" fontId="171" fillId="23" borderId="78" xfId="0" applyFont="1" applyFill="1" applyBorder="1" applyAlignment="1">
      <alignment horizontal="left" vertical="top"/>
    </xf>
    <xf numFmtId="0" fontId="171" fillId="23" borderId="79" xfId="0" applyFont="1" applyFill="1" applyBorder="1" applyAlignment="1">
      <alignment vertical="top"/>
    </xf>
    <xf numFmtId="0" fontId="172" fillId="23" borderId="79" xfId="0" applyFont="1" applyFill="1" applyBorder="1" applyAlignment="1">
      <alignment horizontal="right" vertical="center"/>
    </xf>
    <xf numFmtId="0" fontId="172" fillId="23" borderId="79" xfId="0" applyFont="1" applyFill="1" applyBorder="1"/>
    <xf numFmtId="0" fontId="171" fillId="23" borderId="79" xfId="0" applyFont="1" applyFill="1" applyBorder="1" applyAlignment="1">
      <alignment horizontal="right" vertical="center"/>
    </xf>
    <xf numFmtId="0" fontId="168" fillId="23" borderId="79" xfId="0" applyFont="1" applyFill="1" applyBorder="1" applyAlignment="1">
      <alignment horizontal="right" vertical="center"/>
    </xf>
    <xf numFmtId="0" fontId="171" fillId="23" borderId="88" xfId="0" applyFont="1" applyFill="1" applyBorder="1" applyAlignment="1">
      <alignment vertical="top"/>
    </xf>
    <xf numFmtId="0" fontId="171" fillId="23" borderId="27" xfId="0" applyFont="1" applyFill="1" applyBorder="1" applyAlignment="1">
      <alignment horizontal="left" vertical="center"/>
    </xf>
    <xf numFmtId="0" fontId="171" fillId="23" borderId="0" xfId="0" applyFont="1" applyFill="1" applyAlignment="1">
      <alignment horizontal="left" vertical="center"/>
    </xf>
    <xf numFmtId="0" fontId="166" fillId="23" borderId="0" xfId="0" applyFont="1" applyFill="1" applyAlignment="1">
      <alignment vertical="center" wrapText="1"/>
    </xf>
    <xf numFmtId="171" fontId="172" fillId="23" borderId="0" xfId="0" applyNumberFormat="1" applyFont="1" applyFill="1" applyAlignment="1">
      <alignment horizontal="right" vertical="center"/>
    </xf>
    <xf numFmtId="0" fontId="172" fillId="23" borderId="0" xfId="0" applyFont="1" applyFill="1"/>
    <xf numFmtId="0" fontId="171" fillId="23" borderId="0" xfId="0" applyFont="1" applyFill="1" applyAlignment="1">
      <alignment horizontal="right" vertical="center"/>
    </xf>
    <xf numFmtId="0" fontId="168" fillId="23" borderId="0" xfId="0" applyFont="1" applyFill="1" applyAlignment="1">
      <alignment horizontal="right" vertical="center"/>
    </xf>
    <xf numFmtId="0" fontId="171" fillId="23" borderId="89" xfId="0" applyFont="1" applyFill="1" applyBorder="1" applyAlignment="1">
      <alignment horizontal="left" vertical="center"/>
    </xf>
    <xf numFmtId="0" fontId="179" fillId="24" borderId="27" xfId="0" applyFont="1" applyFill="1" applyBorder="1" applyAlignment="1">
      <alignment horizontal="center" vertical="center"/>
    </xf>
    <xf numFmtId="0" fontId="180" fillId="23" borderId="0" xfId="0" applyFont="1" applyFill="1" applyAlignment="1">
      <alignment horizontal="center" vertical="center"/>
    </xf>
    <xf numFmtId="0" fontId="180" fillId="23" borderId="0" xfId="0" applyFont="1" applyFill="1" applyAlignment="1">
      <alignment horizontal="left" vertical="center"/>
    </xf>
    <xf numFmtId="0" fontId="181" fillId="23" borderId="0" xfId="0" applyFont="1" applyFill="1" applyAlignment="1">
      <alignment horizontal="right" vertical="center"/>
    </xf>
    <xf numFmtId="0" fontId="181" fillId="23" borderId="0" xfId="0" applyFont="1" applyFill="1"/>
    <xf numFmtId="4" fontId="180" fillId="23" borderId="0" xfId="0" applyNumberFormat="1" applyFont="1" applyFill="1" applyAlignment="1">
      <alignment horizontal="right" vertical="center"/>
    </xf>
    <xf numFmtId="0" fontId="181" fillId="23" borderId="89" xfId="0" applyFont="1" applyFill="1" applyBorder="1"/>
    <xf numFmtId="0" fontId="52" fillId="24" borderId="24" xfId="0" applyFont="1" applyFill="1" applyBorder="1" applyAlignment="1">
      <alignment horizontal="center" vertical="center"/>
    </xf>
    <xf numFmtId="0" fontId="174" fillId="23" borderId="25" xfId="0" applyFont="1" applyFill="1" applyBorder="1" applyAlignment="1">
      <alignment horizontal="center" vertical="center"/>
    </xf>
    <xf numFmtId="0" fontId="174" fillId="23" borderId="25" xfId="0" applyFont="1" applyFill="1" applyBorder="1" applyAlignment="1">
      <alignment horizontal="left" vertical="center"/>
    </xf>
    <xf numFmtId="0" fontId="175" fillId="23" borderId="25" xfId="0" applyFont="1" applyFill="1" applyBorder="1" applyAlignment="1">
      <alignment horizontal="right" vertical="center"/>
    </xf>
    <xf numFmtId="0" fontId="175" fillId="23" borderId="25" xfId="0" applyFont="1" applyFill="1" applyBorder="1"/>
    <xf numFmtId="4" fontId="174" fillId="23" borderId="25" xfId="0" applyNumberFormat="1" applyFont="1" applyFill="1" applyBorder="1" applyAlignment="1">
      <alignment horizontal="right" vertical="center"/>
    </xf>
    <xf numFmtId="0" fontId="175" fillId="23" borderId="26" xfId="0" applyFont="1" applyFill="1" applyBorder="1"/>
    <xf numFmtId="1" fontId="165" fillId="0" borderId="33" xfId="10" applyNumberFormat="1" applyFont="1" applyBorder="1" applyAlignment="1">
      <alignment horizontal="left" vertical="center"/>
    </xf>
    <xf numFmtId="0" fontId="165" fillId="0" borderId="33" xfId="10" applyFont="1" applyBorder="1" applyAlignment="1">
      <alignment horizontal="left" vertical="center"/>
    </xf>
    <xf numFmtId="0" fontId="165" fillId="0" borderId="33" xfId="10" applyFont="1" applyBorder="1" applyAlignment="1">
      <alignment horizontal="left" vertical="center" wrapText="1"/>
    </xf>
    <xf numFmtId="4" fontId="165" fillId="0" borderId="33" xfId="10" applyNumberFormat="1" applyFont="1" applyBorder="1" applyAlignment="1">
      <alignment horizontal="right" vertical="center"/>
    </xf>
    <xf numFmtId="0" fontId="175" fillId="0" borderId="33" xfId="0" applyFont="1" applyBorder="1" applyAlignment="1">
      <alignment horizontal="right" vertical="center"/>
    </xf>
    <xf numFmtId="4" fontId="174" fillId="0" borderId="33" xfId="0" applyNumberFormat="1" applyFont="1" applyBorder="1" applyAlignment="1">
      <alignment horizontal="right" vertical="center"/>
    </xf>
    <xf numFmtId="0" fontId="175" fillId="0" borderId="1" xfId="0" applyFont="1" applyBorder="1"/>
    <xf numFmtId="1" fontId="165" fillId="0" borderId="27" xfId="10" applyNumberFormat="1" applyFont="1" applyBorder="1" applyAlignment="1">
      <alignment horizontal="left" vertical="center"/>
    </xf>
    <xf numFmtId="1" fontId="165" fillId="0" borderId="1" xfId="10" applyNumberFormat="1" applyFont="1" applyAlignment="1">
      <alignment horizontal="left" vertical="center"/>
    </xf>
    <xf numFmtId="0" fontId="167" fillId="0" borderId="1" xfId="10" applyFont="1" applyAlignment="1">
      <alignment horizontal="left" vertical="center"/>
    </xf>
    <xf numFmtId="0" fontId="165" fillId="0" borderId="1" xfId="10" applyFont="1" applyAlignment="1">
      <alignment horizontal="left" vertical="center" wrapText="1"/>
    </xf>
    <xf numFmtId="0" fontId="165" fillId="0" borderId="1" xfId="10" applyFont="1" applyAlignment="1">
      <alignment horizontal="left" vertical="center"/>
    </xf>
    <xf numFmtId="4" fontId="165" fillId="0" borderId="1" xfId="10" applyNumberFormat="1" applyFont="1" applyAlignment="1">
      <alignment horizontal="right" vertical="center"/>
    </xf>
    <xf numFmtId="0" fontId="175" fillId="0" borderId="1" xfId="0" applyFont="1" applyBorder="1" applyAlignment="1">
      <alignment horizontal="right" vertical="center"/>
    </xf>
    <xf numFmtId="4" fontId="174" fillId="0" borderId="89" xfId="0" applyNumberFormat="1" applyFont="1" applyBorder="1" applyAlignment="1">
      <alignment horizontal="right" vertical="center"/>
    </xf>
    <xf numFmtId="4" fontId="174" fillId="0" borderId="1" xfId="0" applyNumberFormat="1" applyFont="1" applyBorder="1" applyAlignment="1">
      <alignment horizontal="right" vertical="center"/>
    </xf>
    <xf numFmtId="0" fontId="175" fillId="0" borderId="89" xfId="0" applyFont="1" applyBorder="1"/>
    <xf numFmtId="0" fontId="167" fillId="0" borderId="1" xfId="10" applyFont="1" applyAlignment="1">
      <alignment vertical="center"/>
    </xf>
    <xf numFmtId="0" fontId="52" fillId="0" borderId="27" xfId="0" applyFont="1" applyBorder="1" applyAlignment="1">
      <alignment horizontal="center" vertical="center"/>
    </xf>
    <xf numFmtId="0" fontId="174" fillId="0" borderId="1" xfId="0" applyFont="1" applyBorder="1" applyAlignment="1">
      <alignment horizontal="center" vertical="center"/>
    </xf>
    <xf numFmtId="0" fontId="174" fillId="0" borderId="1" xfId="0" applyFont="1" applyBorder="1" applyAlignment="1">
      <alignment horizontal="left" vertical="center"/>
    </xf>
    <xf numFmtId="0" fontId="164" fillId="0" borderId="27" xfId="10" applyFont="1" applyBorder="1"/>
    <xf numFmtId="0" fontId="164" fillId="0" borderId="89" xfId="10" applyFont="1" applyBorder="1"/>
    <xf numFmtId="0" fontId="164" fillId="0" borderId="87" xfId="10" applyFont="1" applyBorder="1"/>
    <xf numFmtId="0" fontId="164" fillId="0" borderId="86" xfId="10" applyFont="1" applyBorder="1"/>
    <xf numFmtId="0" fontId="164" fillId="0" borderId="90" xfId="10" applyFont="1" applyBorder="1"/>
    <xf numFmtId="0" fontId="175" fillId="13" borderId="33" xfId="0" applyFont="1" applyFill="1" applyBorder="1" applyProtection="1">
      <protection locked="0"/>
    </xf>
    <xf numFmtId="0" fontId="169" fillId="0" borderId="1" xfId="11" applyFont="1"/>
    <xf numFmtId="4" fontId="169" fillId="0" borderId="1" xfId="11" applyNumberFormat="1" applyFont="1"/>
    <xf numFmtId="0" fontId="171" fillId="23" borderId="24" xfId="0" applyFont="1" applyFill="1" applyBorder="1" applyAlignment="1">
      <alignment horizontal="left" vertical="top"/>
    </xf>
    <xf numFmtId="0" fontId="171" fillId="23" borderId="25" xfId="0" applyFont="1" applyFill="1" applyBorder="1" applyAlignment="1">
      <alignment vertical="top"/>
    </xf>
    <xf numFmtId="0" fontId="172" fillId="23" borderId="25" xfId="0" applyFont="1" applyFill="1" applyBorder="1" applyAlignment="1">
      <alignment horizontal="right" vertical="center"/>
    </xf>
    <xf numFmtId="0" fontId="172" fillId="23" borderId="25" xfId="0" applyFont="1" applyFill="1" applyBorder="1"/>
    <xf numFmtId="0" fontId="171" fillId="23" borderId="25" xfId="0" applyFont="1" applyFill="1" applyBorder="1" applyAlignment="1">
      <alignment horizontal="right" vertical="center"/>
    </xf>
    <xf numFmtId="0" fontId="168" fillId="23" borderId="25" xfId="0" applyFont="1" applyFill="1" applyBorder="1" applyAlignment="1">
      <alignment horizontal="right" vertical="center"/>
    </xf>
    <xf numFmtId="0" fontId="171" fillId="23" borderId="26" xfId="0" applyFont="1" applyFill="1" applyBorder="1" applyAlignment="1">
      <alignment vertical="top"/>
    </xf>
    <xf numFmtId="0" fontId="171" fillId="23" borderId="1" xfId="0" applyFont="1" applyFill="1" applyBorder="1" applyAlignment="1">
      <alignment horizontal="left" vertical="center"/>
    </xf>
    <xf numFmtId="0" fontId="166" fillId="23" borderId="1" xfId="0" applyFont="1" applyFill="1" applyBorder="1" applyAlignment="1">
      <alignment vertical="center" wrapText="1"/>
    </xf>
    <xf numFmtId="171" fontId="172" fillId="23" borderId="1" xfId="0" applyNumberFormat="1" applyFont="1" applyFill="1" applyBorder="1" applyAlignment="1">
      <alignment horizontal="right" vertical="center"/>
    </xf>
    <xf numFmtId="0" fontId="172" fillId="23" borderId="1" xfId="0" applyFont="1" applyFill="1" applyBorder="1"/>
    <xf numFmtId="0" fontId="171" fillId="23" borderId="1" xfId="0" applyFont="1" applyFill="1" applyBorder="1" applyAlignment="1">
      <alignment horizontal="right" vertical="center"/>
    </xf>
    <xf numFmtId="0" fontId="168" fillId="23" borderId="1" xfId="0" applyFont="1" applyFill="1" applyBorder="1" applyAlignment="1">
      <alignment horizontal="right" vertical="center"/>
    </xf>
    <xf numFmtId="0" fontId="180" fillId="23" borderId="1" xfId="0" applyFont="1" applyFill="1" applyBorder="1" applyAlignment="1">
      <alignment horizontal="center" vertical="center"/>
    </xf>
    <xf numFmtId="0" fontId="180" fillId="23" borderId="1" xfId="0" applyFont="1" applyFill="1" applyBorder="1" applyAlignment="1">
      <alignment horizontal="left" vertical="center"/>
    </xf>
    <xf numFmtId="0" fontId="181" fillId="23" borderId="1" xfId="0" applyFont="1" applyFill="1" applyBorder="1" applyAlignment="1">
      <alignment horizontal="right" vertical="center"/>
    </xf>
    <xf numFmtId="0" fontId="181" fillId="23" borderId="1" xfId="0" applyFont="1" applyFill="1" applyBorder="1"/>
    <xf numFmtId="4" fontId="180" fillId="23" borderId="1" xfId="0" applyNumberFormat="1" applyFont="1" applyFill="1" applyBorder="1" applyAlignment="1">
      <alignment horizontal="right" vertical="center"/>
    </xf>
    <xf numFmtId="49" fontId="169" fillId="10" borderId="33" xfId="10" applyNumberFormat="1" applyFont="1" applyFill="1" applyBorder="1" applyAlignment="1">
      <alignment horizontal="center" vertical="top"/>
    </xf>
    <xf numFmtId="49" fontId="169" fillId="0" borderId="33" xfId="10" applyNumberFormat="1" applyFont="1" applyBorder="1" applyAlignment="1">
      <alignment horizontal="center"/>
    </xf>
    <xf numFmtId="0" fontId="169" fillId="10" borderId="33" xfId="10" applyFont="1" applyFill="1" applyBorder="1" applyAlignment="1">
      <alignment horizontal="left" vertical="center" wrapText="1" shrinkToFit="1"/>
    </xf>
    <xf numFmtId="0" fontId="169" fillId="10" borderId="33" xfId="10" applyFont="1" applyFill="1" applyBorder="1" applyAlignment="1">
      <alignment horizontal="center" vertical="center"/>
    </xf>
    <xf numFmtId="4" fontId="169" fillId="10" borderId="33" xfId="10" applyNumberFormat="1" applyFont="1" applyFill="1" applyBorder="1" applyAlignment="1">
      <alignment horizontal="center" vertical="center"/>
    </xf>
    <xf numFmtId="0" fontId="169" fillId="0" borderId="33" xfId="11" applyFont="1" applyBorder="1"/>
    <xf numFmtId="4" fontId="169" fillId="0" borderId="33" xfId="10" applyNumberFormat="1" applyFont="1" applyBorder="1" applyAlignment="1">
      <alignment horizontal="center"/>
    </xf>
    <xf numFmtId="49" fontId="169" fillId="0" borderId="24" xfId="10" applyNumberFormat="1" applyFont="1" applyBorder="1" applyAlignment="1">
      <alignment horizontal="center" vertical="top"/>
    </xf>
    <xf numFmtId="49" fontId="169" fillId="0" borderId="25" xfId="10" applyNumberFormat="1" applyFont="1" applyBorder="1" applyAlignment="1">
      <alignment horizontal="center"/>
    </xf>
    <xf numFmtId="4" fontId="169" fillId="0" borderId="25" xfId="10" applyNumberFormat="1" applyFont="1" applyBorder="1" applyAlignment="1">
      <alignment horizontal="center"/>
    </xf>
    <xf numFmtId="0" fontId="169" fillId="0" borderId="25" xfId="11" applyFont="1" applyBorder="1"/>
    <xf numFmtId="0" fontId="169" fillId="0" borderId="26" xfId="11" applyFont="1" applyBorder="1"/>
    <xf numFmtId="49" fontId="169" fillId="0" borderId="87" xfId="10" applyNumberFormat="1" applyFont="1" applyBorder="1" applyAlignment="1">
      <alignment horizontal="center"/>
    </xf>
    <xf numFmtId="49" fontId="169" fillId="0" borderId="86" xfId="10" applyNumberFormat="1" applyFont="1" applyBorder="1" applyAlignment="1">
      <alignment horizontal="center"/>
    </xf>
    <xf numFmtId="4" fontId="169" fillId="0" borderId="86" xfId="10" applyNumberFormat="1" applyFont="1" applyBorder="1" applyAlignment="1">
      <alignment horizontal="center"/>
    </xf>
    <xf numFmtId="0" fontId="169" fillId="0" borderId="86" xfId="11" applyFont="1" applyBorder="1"/>
    <xf numFmtId="0" fontId="169" fillId="0" borderId="90" xfId="11" applyFont="1" applyBorder="1"/>
    <xf numFmtId="49" fontId="169" fillId="0" borderId="36" xfId="10" applyNumberFormat="1" applyFont="1" applyBorder="1" applyAlignment="1">
      <alignment horizontal="center" vertical="top"/>
    </xf>
    <xf numFmtId="49" fontId="169" fillId="0" borderId="34" xfId="10" applyNumberFormat="1" applyFont="1" applyBorder="1" applyAlignment="1">
      <alignment horizontal="center"/>
    </xf>
    <xf numFmtId="4" fontId="169" fillId="0" borderId="34" xfId="10" applyNumberFormat="1" applyFont="1" applyBorder="1" applyAlignment="1">
      <alignment horizontal="center"/>
    </xf>
    <xf numFmtId="0" fontId="169" fillId="0" borderId="34" xfId="11" applyFont="1" applyBorder="1"/>
    <xf numFmtId="0" fontId="169" fillId="0" borderId="35" xfId="11" applyFont="1" applyBorder="1"/>
    <xf numFmtId="49" fontId="169" fillId="0" borderId="33" xfId="10" applyNumberFormat="1" applyFont="1" applyBorder="1" applyAlignment="1">
      <alignment horizontal="center" vertical="top"/>
    </xf>
    <xf numFmtId="0" fontId="169" fillId="0" borderId="33" xfId="10" applyFont="1" applyBorder="1" applyAlignment="1">
      <alignment horizontal="left" vertical="center" wrapText="1" shrinkToFit="1"/>
    </xf>
    <xf numFmtId="0" fontId="169" fillId="0" borderId="33" xfId="10" applyFont="1" applyBorder="1" applyAlignment="1">
      <alignment horizontal="center" vertical="center"/>
    </xf>
    <xf numFmtId="4" fontId="169" fillId="0" borderId="33" xfId="10" applyNumberFormat="1" applyFont="1" applyBorder="1" applyAlignment="1">
      <alignment horizontal="center" vertical="center"/>
    </xf>
    <xf numFmtId="49" fontId="169" fillId="0" borderId="27" xfId="10" applyNumberFormat="1" applyFont="1" applyBorder="1" applyAlignment="1">
      <alignment horizontal="center" vertical="top"/>
    </xf>
    <xf numFmtId="49" fontId="169" fillId="0" borderId="1" xfId="10" applyNumberFormat="1" applyFont="1" applyAlignment="1">
      <alignment horizontal="center"/>
    </xf>
    <xf numFmtId="4" fontId="169" fillId="0" borderId="1" xfId="10" applyNumberFormat="1" applyFont="1" applyAlignment="1">
      <alignment horizontal="center"/>
    </xf>
    <xf numFmtId="0" fontId="169" fillId="0" borderId="89" xfId="11" applyFont="1" applyBorder="1"/>
    <xf numFmtId="49" fontId="169" fillId="0" borderId="27" xfId="10" applyNumberFormat="1" applyFont="1" applyBorder="1" applyAlignment="1">
      <alignment horizontal="center"/>
    </xf>
    <xf numFmtId="4" fontId="169" fillId="0" borderId="1" xfId="10" applyNumberFormat="1" applyFont="1" applyAlignment="1">
      <alignment horizontal="left" vertical="center"/>
    </xf>
    <xf numFmtId="4" fontId="169" fillId="13" borderId="33" xfId="10" applyNumberFormat="1" applyFont="1" applyFill="1" applyBorder="1" applyAlignment="1" applyProtection="1">
      <alignment horizontal="center"/>
      <protection locked="0"/>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30" xfId="0" applyBorder="1"/>
    <xf numFmtId="0" fontId="0" fillId="0" borderId="86" xfId="0" applyBorder="1"/>
    <xf numFmtId="0" fontId="0" fillId="0" borderId="90" xfId="0" applyBorder="1"/>
    <xf numFmtId="0" fontId="38" fillId="0" borderId="24" xfId="0" applyFont="1" applyBorder="1" applyAlignment="1">
      <alignment vertical="center" wrapText="1"/>
    </xf>
    <xf numFmtId="0" fontId="38" fillId="0" borderId="25" xfId="0" applyFont="1" applyBorder="1" applyAlignment="1">
      <alignment vertical="center" wrapText="1"/>
    </xf>
    <xf numFmtId="0" fontId="38" fillId="0" borderId="26" xfId="0" applyFont="1" applyBorder="1" applyAlignment="1">
      <alignment vertical="center" wrapText="1"/>
    </xf>
    <xf numFmtId="0" fontId="38" fillId="0" borderId="27" xfId="0" applyFont="1" applyBorder="1" applyAlignment="1">
      <alignment horizontal="center" vertical="center" wrapText="1"/>
    </xf>
    <xf numFmtId="0" fontId="38" fillId="0" borderId="28" xfId="0" applyFont="1" applyBorder="1" applyAlignment="1">
      <alignment horizontal="center" vertical="center" wrapText="1"/>
    </xf>
    <xf numFmtId="0" fontId="0" fillId="0" borderId="0" xfId="0" applyAlignment="1">
      <alignment horizontal="center" vertical="center"/>
    </xf>
    <xf numFmtId="0" fontId="38" fillId="0" borderId="27" xfId="0" applyFont="1" applyBorder="1" applyAlignment="1">
      <alignment vertical="center" wrapText="1"/>
    </xf>
    <xf numFmtId="0" fontId="38" fillId="0" borderId="28" xfId="0" applyFont="1" applyBorder="1" applyAlignment="1">
      <alignment vertical="center" wrapText="1"/>
    </xf>
    <xf numFmtId="0" fontId="40" fillId="0" borderId="1" xfId="0" applyFont="1" applyBorder="1" applyAlignment="1">
      <alignment horizontal="left" vertical="center" wrapText="1"/>
    </xf>
    <xf numFmtId="0" fontId="41" fillId="0" borderId="1" xfId="0" applyFont="1" applyBorder="1" applyAlignment="1">
      <alignment horizontal="left" vertical="center" wrapText="1"/>
    </xf>
    <xf numFmtId="0" fontId="42" fillId="0" borderId="27" xfId="0" applyFont="1" applyBorder="1" applyAlignment="1">
      <alignment vertical="center" wrapText="1"/>
    </xf>
    <xf numFmtId="0" fontId="41" fillId="0" borderId="1" xfId="0" applyFont="1" applyBorder="1" applyAlignment="1">
      <alignment vertical="center" wrapText="1"/>
    </xf>
    <xf numFmtId="0" fontId="41" fillId="0" borderId="1" xfId="0" applyFont="1" applyBorder="1" applyAlignment="1">
      <alignment horizontal="left" vertical="center"/>
    </xf>
    <xf numFmtId="0" fontId="41" fillId="0" borderId="1" xfId="0" applyFont="1" applyBorder="1" applyAlignment="1">
      <alignment vertical="center"/>
    </xf>
    <xf numFmtId="49" fontId="41" fillId="0" borderId="1" xfId="0" applyNumberFormat="1" applyFont="1" applyBorder="1" applyAlignment="1">
      <alignment vertical="center" wrapText="1"/>
    </xf>
    <xf numFmtId="0" fontId="38" fillId="0" borderId="30" xfId="0" applyFont="1" applyBorder="1" applyAlignment="1">
      <alignment vertical="center" wrapText="1"/>
    </xf>
    <xf numFmtId="0" fontId="43" fillId="0" borderId="29" xfId="0" applyFont="1" applyBorder="1" applyAlignment="1">
      <alignment vertical="center" wrapText="1"/>
    </xf>
    <xf numFmtId="0" fontId="38" fillId="0" borderId="31" xfId="0" applyFont="1" applyBorder="1" applyAlignment="1">
      <alignment vertical="center" wrapText="1"/>
    </xf>
    <xf numFmtId="0" fontId="38" fillId="0" borderId="1" xfId="0" applyFont="1" applyBorder="1" applyAlignment="1">
      <alignment vertical="top"/>
    </xf>
    <xf numFmtId="0" fontId="38" fillId="0" borderId="0" xfId="0" applyFont="1" applyAlignment="1">
      <alignment vertical="top"/>
    </xf>
    <xf numFmtId="0" fontId="38" fillId="0" borderId="24" xfId="0" applyFont="1" applyBorder="1" applyAlignment="1">
      <alignment horizontal="left" vertical="center"/>
    </xf>
    <xf numFmtId="0" fontId="38" fillId="0" borderId="25" xfId="0" applyFont="1" applyBorder="1" applyAlignment="1">
      <alignment horizontal="left" vertical="center"/>
    </xf>
    <xf numFmtId="0" fontId="38" fillId="0" borderId="26" xfId="0" applyFont="1" applyBorder="1" applyAlignment="1">
      <alignment horizontal="left" vertical="center"/>
    </xf>
    <xf numFmtId="0" fontId="38" fillId="0" borderId="27" xfId="0" applyFont="1" applyBorder="1" applyAlignment="1">
      <alignment horizontal="left" vertical="center"/>
    </xf>
    <xf numFmtId="0" fontId="38" fillId="0" borderId="28" xfId="0" applyFont="1" applyBorder="1" applyAlignment="1">
      <alignment horizontal="left" vertical="center"/>
    </xf>
    <xf numFmtId="0" fontId="40" fillId="0" borderId="1" xfId="0" applyFont="1" applyBorder="1" applyAlignment="1">
      <alignment horizontal="left" vertical="center"/>
    </xf>
    <xf numFmtId="0" fontId="44" fillId="0" borderId="0" xfId="0" applyFont="1" applyAlignment="1">
      <alignment horizontal="left" vertical="center"/>
    </xf>
    <xf numFmtId="0" fontId="40" fillId="0" borderId="29" xfId="0" applyFont="1" applyBorder="1" applyAlignment="1">
      <alignment horizontal="left" vertical="center"/>
    </xf>
    <xf numFmtId="0" fontId="40" fillId="0" borderId="29" xfId="0" applyFont="1" applyBorder="1" applyAlignment="1">
      <alignment horizontal="center" vertical="center"/>
    </xf>
    <xf numFmtId="0" fontId="44" fillId="0" borderId="29" xfId="0" applyFont="1" applyBorder="1" applyAlignment="1">
      <alignment horizontal="left" vertical="center"/>
    </xf>
    <xf numFmtId="0" fontId="45" fillId="0" borderId="1" xfId="0" applyFont="1" applyBorder="1" applyAlignment="1">
      <alignment horizontal="left" vertical="center"/>
    </xf>
    <xf numFmtId="0" fontId="42" fillId="0" borderId="0" xfId="0" applyFont="1" applyAlignment="1">
      <alignment horizontal="left" vertical="center"/>
    </xf>
    <xf numFmtId="0" fontId="46" fillId="0" borderId="1" xfId="0" applyFont="1" applyBorder="1" applyAlignment="1">
      <alignment horizontal="left" vertical="center"/>
    </xf>
    <xf numFmtId="0" fontId="41" fillId="0" borderId="1" xfId="0" applyFont="1" applyBorder="1" applyAlignment="1">
      <alignment horizontal="center" vertical="center"/>
    </xf>
    <xf numFmtId="0" fontId="41" fillId="0" borderId="0" xfId="0" applyFont="1" applyAlignment="1">
      <alignment horizontal="left" vertical="center"/>
    </xf>
    <xf numFmtId="0" fontId="42" fillId="0" borderId="27" xfId="0" applyFont="1" applyBorder="1" applyAlignment="1">
      <alignment horizontal="left" vertical="center"/>
    </xf>
    <xf numFmtId="0" fontId="38" fillId="0" borderId="30" xfId="0" applyFont="1" applyBorder="1" applyAlignment="1">
      <alignment horizontal="left" vertical="center"/>
    </xf>
    <xf numFmtId="0" fontId="43" fillId="0" borderId="29" xfId="0" applyFont="1" applyBorder="1" applyAlignment="1">
      <alignment horizontal="left" vertical="center"/>
    </xf>
    <xf numFmtId="0" fontId="38" fillId="0" borderId="31" xfId="0" applyFont="1" applyBorder="1" applyAlignment="1">
      <alignment horizontal="left" vertical="center"/>
    </xf>
    <xf numFmtId="0" fontId="38" fillId="0" borderId="1" xfId="0" applyFont="1" applyBorder="1" applyAlignment="1">
      <alignment horizontal="left" vertical="center"/>
    </xf>
    <xf numFmtId="0" fontId="43" fillId="0" borderId="1" xfId="0" applyFont="1" applyBorder="1" applyAlignment="1">
      <alignment horizontal="left" vertical="center"/>
    </xf>
    <xf numFmtId="0" fontId="44" fillId="0" borderId="1" xfId="0" applyFont="1" applyBorder="1" applyAlignment="1">
      <alignment horizontal="left" vertical="center"/>
    </xf>
    <xf numFmtId="0" fontId="42" fillId="0" borderId="29" xfId="0" applyFont="1" applyBorder="1" applyAlignment="1">
      <alignment horizontal="left" vertical="center"/>
    </xf>
    <xf numFmtId="0" fontId="38" fillId="0" borderId="1" xfId="0" applyFont="1" applyBorder="1" applyAlignment="1">
      <alignment horizontal="left" vertical="center" wrapText="1"/>
    </xf>
    <xf numFmtId="0" fontId="42" fillId="0" borderId="1" xfId="0" applyFont="1" applyBorder="1" applyAlignment="1">
      <alignment horizontal="left" vertical="center" wrapText="1"/>
    </xf>
    <xf numFmtId="0" fontId="42" fillId="0" borderId="1" xfId="0" applyFont="1" applyBorder="1" applyAlignment="1">
      <alignment horizontal="center" vertical="center" wrapText="1"/>
    </xf>
    <xf numFmtId="0" fontId="38" fillId="0" borderId="24"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38" fillId="0" borderId="27" xfId="0" applyFont="1" applyBorder="1" applyAlignment="1">
      <alignment horizontal="left" vertical="center" wrapText="1"/>
    </xf>
    <xf numFmtId="0" fontId="38" fillId="0" borderId="28" xfId="0" applyFont="1" applyBorder="1" applyAlignment="1">
      <alignment horizontal="left" vertical="center" wrapText="1"/>
    </xf>
    <xf numFmtId="0" fontId="44" fillId="0" borderId="27" xfId="0" applyFont="1" applyBorder="1" applyAlignment="1">
      <alignment horizontal="left" vertical="center" wrapText="1"/>
    </xf>
    <xf numFmtId="0" fontId="44" fillId="0" borderId="28" xfId="0" applyFont="1" applyBorder="1" applyAlignment="1">
      <alignment horizontal="left" vertical="center" wrapText="1"/>
    </xf>
    <xf numFmtId="0" fontId="42" fillId="0" borderId="27" xfId="0" applyFont="1" applyBorder="1" applyAlignment="1">
      <alignment horizontal="left" vertical="center" wrapText="1"/>
    </xf>
    <xf numFmtId="0" fontId="42" fillId="0" borderId="1" xfId="0" applyFont="1" applyBorder="1" applyAlignment="1">
      <alignment horizontal="left" vertical="center"/>
    </xf>
    <xf numFmtId="0" fontId="42" fillId="0" borderId="28" xfId="0" applyFont="1" applyBorder="1" applyAlignment="1">
      <alignment horizontal="left" vertical="center" wrapText="1"/>
    </xf>
    <xf numFmtId="0" fontId="42" fillId="0" borderId="28" xfId="0" applyFont="1" applyBorder="1" applyAlignment="1">
      <alignment horizontal="left" vertical="center"/>
    </xf>
    <xf numFmtId="0" fontId="42" fillId="0" borderId="30" xfId="0" applyFont="1" applyBorder="1" applyAlignment="1">
      <alignment horizontal="left" vertical="center" wrapText="1"/>
    </xf>
    <xf numFmtId="0" fontId="42" fillId="0" borderId="29" xfId="0" applyFont="1" applyBorder="1" applyAlignment="1">
      <alignment horizontal="left" vertical="center" wrapText="1"/>
    </xf>
    <xf numFmtId="0" fontId="42" fillId="0" borderId="31" xfId="0" applyFont="1" applyBorder="1" applyAlignment="1">
      <alignment horizontal="left" vertical="center" wrapText="1"/>
    </xf>
    <xf numFmtId="0" fontId="41" fillId="0" borderId="1" xfId="0" applyFont="1" applyBorder="1" applyAlignment="1">
      <alignment horizontal="left" vertical="top"/>
    </xf>
    <xf numFmtId="0" fontId="41" fillId="0" borderId="1" xfId="0" applyFont="1" applyBorder="1" applyAlignment="1">
      <alignment horizontal="center" vertical="top"/>
    </xf>
    <xf numFmtId="0" fontId="42" fillId="0" borderId="30" xfId="0" applyFont="1" applyBorder="1" applyAlignment="1">
      <alignment horizontal="left" vertical="center"/>
    </xf>
    <xf numFmtId="0" fontId="42" fillId="0" borderId="31" xfId="0" applyFont="1" applyBorder="1" applyAlignment="1">
      <alignment horizontal="left" vertical="center"/>
    </xf>
    <xf numFmtId="0" fontId="42" fillId="0" borderId="1" xfId="0" applyFont="1" applyBorder="1" applyAlignment="1">
      <alignment horizontal="center" vertical="center"/>
    </xf>
    <xf numFmtId="0" fontId="44" fillId="0" borderId="0" xfId="0" applyFont="1" applyAlignment="1">
      <alignment vertical="center"/>
    </xf>
    <xf numFmtId="0" fontId="40" fillId="0" borderId="1" xfId="0" applyFont="1" applyBorder="1" applyAlignment="1">
      <alignment vertical="center"/>
    </xf>
    <xf numFmtId="0" fontId="44" fillId="0" borderId="29" xfId="0" applyFont="1" applyBorder="1" applyAlignment="1">
      <alignment vertical="center"/>
    </xf>
    <xf numFmtId="0" fontId="40" fillId="0" borderId="29" xfId="0" applyFont="1" applyBorder="1" applyAlignment="1">
      <alignment vertical="center"/>
    </xf>
    <xf numFmtId="0" fontId="41" fillId="0" borderId="1" xfId="0" applyFont="1" applyBorder="1" applyAlignment="1">
      <alignment vertical="top"/>
    </xf>
    <xf numFmtId="49" fontId="41" fillId="0" borderId="1" xfId="0" applyNumberFormat="1" applyFont="1" applyBorder="1" applyAlignment="1">
      <alignment horizontal="left" vertical="center"/>
    </xf>
    <xf numFmtId="0" fontId="47" fillId="0" borderId="27" xfId="0" applyFont="1" applyBorder="1" applyAlignment="1">
      <alignment horizontal="left" vertical="center"/>
    </xf>
    <xf numFmtId="0" fontId="48" fillId="0" borderId="1" xfId="0" applyFont="1" applyBorder="1" applyAlignment="1">
      <alignment vertical="top"/>
    </xf>
    <xf numFmtId="0" fontId="48" fillId="0" borderId="1" xfId="0" applyFont="1" applyBorder="1" applyAlignment="1">
      <alignment horizontal="left" vertical="center"/>
    </xf>
    <xf numFmtId="0" fontId="48" fillId="0" borderId="1" xfId="0" applyFont="1" applyBorder="1" applyAlignment="1">
      <alignment horizontal="center" vertical="center"/>
    </xf>
    <xf numFmtId="49" fontId="48" fillId="0" borderId="1" xfId="0" applyNumberFormat="1" applyFont="1" applyBorder="1" applyAlignment="1">
      <alignment horizontal="left" vertical="center"/>
    </xf>
    <xf numFmtId="0" fontId="47" fillId="0" borderId="28" xfId="0" applyFont="1" applyBorder="1" applyAlignment="1">
      <alignment horizontal="left" vertical="center"/>
    </xf>
    <xf numFmtId="0" fontId="0" fillId="0" borderId="29" xfId="0" applyBorder="1" applyAlignment="1">
      <alignment vertical="top"/>
    </xf>
    <xf numFmtId="0" fontId="40" fillId="0" borderId="29" xfId="0" applyFont="1" applyBorder="1" applyAlignment="1">
      <alignment horizontal="left"/>
    </xf>
    <xf numFmtId="0" fontId="44" fillId="0" borderId="29" xfId="0" applyFont="1" applyBorder="1"/>
    <xf numFmtId="0" fontId="38" fillId="0" borderId="27" xfId="0" applyFont="1" applyBorder="1" applyAlignment="1">
      <alignment vertical="top"/>
    </xf>
    <xf numFmtId="0" fontId="38" fillId="0" borderId="28" xfId="0" applyFont="1" applyBorder="1" applyAlignment="1">
      <alignment vertical="top"/>
    </xf>
    <xf numFmtId="0" fontId="38" fillId="0" borderId="30" xfId="0" applyFont="1" applyBorder="1" applyAlignment="1">
      <alignment vertical="top"/>
    </xf>
    <xf numFmtId="0" fontId="38" fillId="0" borderId="29" xfId="0" applyFont="1" applyBorder="1" applyAlignment="1">
      <alignment vertical="top"/>
    </xf>
    <xf numFmtId="0" fontId="38" fillId="0" borderId="31" xfId="0" applyFont="1" applyBorder="1" applyAlignment="1">
      <alignment vertical="top"/>
    </xf>
    <xf numFmtId="0" fontId="175" fillId="0" borderId="33" xfId="12" applyFont="1" applyBorder="1" applyAlignment="1">
      <alignment horizontal="left" vertical="center"/>
    </xf>
    <xf numFmtId="0" fontId="174" fillId="11" borderId="36" xfId="12" applyFont="1" applyFill="1" applyBorder="1" applyAlignment="1">
      <alignment horizontal="left" vertical="center"/>
    </xf>
    <xf numFmtId="0" fontId="174" fillId="11" borderId="34" xfId="12" applyFont="1" applyFill="1" applyBorder="1" applyAlignment="1">
      <alignment horizontal="left" vertical="center"/>
    </xf>
    <xf numFmtId="0" fontId="174" fillId="11" borderId="35" xfId="12" applyFont="1" applyFill="1" applyBorder="1" applyAlignment="1">
      <alignment horizontal="left" vertical="center"/>
    </xf>
    <xf numFmtId="4" fontId="171" fillId="11" borderId="34" xfId="12" applyNumberFormat="1" applyFont="1" applyFill="1" applyBorder="1" applyAlignment="1">
      <alignment horizontal="right" vertical="center"/>
    </xf>
    <xf numFmtId="4" fontId="171" fillId="11" borderId="35" xfId="12" applyNumberFormat="1" applyFont="1" applyFill="1" applyBorder="1" applyAlignment="1">
      <alignment horizontal="right" vertical="center"/>
    </xf>
    <xf numFmtId="0" fontId="169" fillId="0" borderId="24" xfId="12" applyFont="1" applyBorder="1" applyAlignment="1">
      <alignment horizontal="left" vertical="center"/>
    </xf>
    <xf numFmtId="0" fontId="169" fillId="0" borderId="80" xfId="12" applyFont="1" applyBorder="1" applyAlignment="1">
      <alignment horizontal="left" vertical="center"/>
    </xf>
    <xf numFmtId="0" fontId="169" fillId="0" borderId="30" xfId="12"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xf>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18" fillId="0" borderId="12" xfId="0" applyFont="1" applyBorder="1" applyAlignment="1">
      <alignment horizontal="center" vertical="center"/>
    </xf>
    <xf numFmtId="0" fontId="18" fillId="0" borderId="13"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vertical="center"/>
    </xf>
    <xf numFmtId="0" fontId="20" fillId="4" borderId="7" xfId="0" applyFont="1" applyFill="1" applyBorder="1" applyAlignment="1">
      <alignment horizontal="center" vertical="center"/>
    </xf>
    <xf numFmtId="0" fontId="20" fillId="4" borderId="8" xfId="0" applyFont="1" applyFill="1" applyBorder="1" applyAlignment="1">
      <alignment horizontal="left" vertical="center"/>
    </xf>
    <xf numFmtId="0" fontId="20" fillId="4" borderId="8" xfId="0" applyFont="1" applyFill="1" applyBorder="1" applyAlignment="1">
      <alignment horizontal="center" vertical="center"/>
    </xf>
    <xf numFmtId="0" fontId="20" fillId="4" borderId="8" xfId="0" applyFont="1" applyFill="1" applyBorder="1" applyAlignment="1">
      <alignment horizontal="right" vertical="center"/>
    </xf>
    <xf numFmtId="4" fontId="26" fillId="0" borderId="0" xfId="0" applyNumberFormat="1" applyFont="1" applyAlignment="1">
      <alignment vertical="center"/>
    </xf>
    <xf numFmtId="0" fontId="26" fillId="0" borderId="0" xfId="0" applyFont="1" applyAlignment="1">
      <alignment vertical="center"/>
    </xf>
    <xf numFmtId="0" fontId="120" fillId="0" borderId="0" xfId="0" applyFont="1" applyAlignment="1">
      <alignment horizontal="left" vertical="center" wrapText="1"/>
    </xf>
    <xf numFmtId="0" fontId="25" fillId="0" borderId="0" xfId="0" applyFont="1" applyAlignment="1">
      <alignment horizontal="left" vertical="center" wrapText="1"/>
    </xf>
    <xf numFmtId="4" fontId="22" fillId="0" borderId="0" xfId="0" applyNumberFormat="1" applyFont="1" applyAlignment="1">
      <alignment horizontal="right" vertical="center"/>
    </xf>
    <xf numFmtId="4" fontId="22" fillId="0" borderId="0" xfId="0" applyNumberFormat="1" applyFont="1" applyAlignment="1">
      <alignment vertical="center"/>
    </xf>
    <xf numFmtId="164" fontId="1" fillId="0" borderId="0" xfId="0" applyNumberFormat="1" applyFont="1" applyAlignment="1">
      <alignment horizontal="left" vertical="center"/>
    </xf>
    <xf numFmtId="0" fontId="1" fillId="0" borderId="0" xfId="0" applyFont="1" applyAlignment="1">
      <alignment vertical="center"/>
    </xf>
    <xf numFmtId="4" fontId="17" fillId="0" borderId="0" xfId="0" applyNumberFormat="1" applyFont="1" applyAlignment="1">
      <alignment vertical="center"/>
    </xf>
    <xf numFmtId="0" fontId="2" fillId="0" borderId="0" xfId="0" applyFont="1" applyAlignment="1">
      <alignment horizontal="left" vertical="center"/>
    </xf>
    <xf numFmtId="0" fontId="0" fillId="0" borderId="0" xfId="0"/>
    <xf numFmtId="0" fontId="3" fillId="0" borderId="0" xfId="0" applyFont="1" applyAlignment="1">
      <alignment horizontal="left" vertical="top" wrapText="1"/>
    </xf>
    <xf numFmtId="0" fontId="2" fillId="0" borderId="0" xfId="0" applyFont="1" applyAlignment="1">
      <alignment horizontal="left" vertical="center" wrapText="1"/>
    </xf>
    <xf numFmtId="4" fontId="16" fillId="0" borderId="6" xfId="0" applyNumberFormat="1" applyFont="1" applyBorder="1" applyAlignment="1">
      <alignment vertical="center"/>
    </xf>
    <xf numFmtId="0" fontId="0" fillId="0" borderId="6" xfId="0" applyBorder="1" applyAlignment="1">
      <alignment vertical="center"/>
    </xf>
    <xf numFmtId="0" fontId="1" fillId="0" borderId="0" xfId="0" applyFont="1" applyAlignment="1">
      <alignment horizontal="right" vertical="center"/>
    </xf>
    <xf numFmtId="0" fontId="119" fillId="0" borderId="0" xfId="0" applyFont="1" applyAlignment="1">
      <alignment horizontal="left" vertical="top" wrapText="1"/>
    </xf>
    <xf numFmtId="0" fontId="14" fillId="2" borderId="0" xfId="0" applyFont="1" applyFill="1" applyAlignment="1">
      <alignment horizontal="center" vertical="center"/>
    </xf>
    <xf numFmtId="4" fontId="4" fillId="3" borderId="8" xfId="0" applyNumberFormat="1" applyFont="1" applyFill="1" applyBorder="1" applyAlignment="1">
      <alignment vertical="center"/>
    </xf>
    <xf numFmtId="0" fontId="0" fillId="3" borderId="8" xfId="0" applyFill="1" applyBorder="1" applyAlignment="1">
      <alignment vertical="center"/>
    </xf>
    <xf numFmtId="0" fontId="0" fillId="3" borderId="9" xfId="0" applyFill="1" applyBorder="1" applyAlignment="1">
      <alignment vertical="center"/>
    </xf>
    <xf numFmtId="0" fontId="4" fillId="3" borderId="8" xfId="0" applyFont="1" applyFill="1" applyBorder="1" applyAlignment="1">
      <alignment horizontal="left" vertical="center"/>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vertical="top"/>
    </xf>
    <xf numFmtId="0" fontId="0" fillId="0" borderId="0" xfId="0" applyAlignment="1">
      <alignment horizontal="left" vertical="top" wrapText="1"/>
    </xf>
    <xf numFmtId="0" fontId="0" fillId="13" borderId="24" xfId="0" applyFill="1" applyBorder="1" applyAlignment="1" applyProtection="1">
      <alignment vertical="top" wrapText="1"/>
      <protection locked="0"/>
    </xf>
    <xf numFmtId="0" fontId="0" fillId="13" borderId="25" xfId="0" applyFill="1" applyBorder="1" applyAlignment="1" applyProtection="1">
      <alignment vertical="top" wrapText="1"/>
      <protection locked="0"/>
    </xf>
    <xf numFmtId="0" fontId="0" fillId="13" borderId="25" xfId="0" applyFill="1" applyBorder="1" applyAlignment="1" applyProtection="1">
      <alignment horizontal="left" vertical="top" wrapText="1"/>
      <protection locked="0"/>
    </xf>
    <xf numFmtId="0" fontId="0" fillId="13" borderId="26" xfId="0" applyFill="1" applyBorder="1" applyAlignment="1" applyProtection="1">
      <alignment vertical="top" wrapText="1"/>
      <protection locked="0"/>
    </xf>
    <xf numFmtId="0" fontId="0" fillId="13" borderId="27" xfId="0" applyFill="1" applyBorder="1" applyAlignment="1" applyProtection="1">
      <alignment vertical="top" wrapText="1"/>
      <protection locked="0"/>
    </xf>
    <xf numFmtId="0" fontId="0" fillId="13" borderId="0" xfId="0" applyFill="1" applyAlignment="1" applyProtection="1">
      <alignment vertical="top" wrapText="1"/>
      <protection locked="0"/>
    </xf>
    <xf numFmtId="0" fontId="0" fillId="13" borderId="0" xfId="0" applyFill="1" applyAlignment="1" applyProtection="1">
      <alignment horizontal="left" vertical="top" wrapText="1"/>
      <protection locked="0"/>
    </xf>
    <xf numFmtId="0" fontId="0" fillId="13" borderId="28" xfId="0" applyFill="1" applyBorder="1" applyAlignment="1" applyProtection="1">
      <alignment vertical="top" wrapText="1"/>
      <protection locked="0"/>
    </xf>
    <xf numFmtId="0" fontId="0" fillId="13" borderId="30" xfId="0" applyFill="1" applyBorder="1" applyAlignment="1" applyProtection="1">
      <alignment vertical="top" wrapText="1"/>
      <protection locked="0"/>
    </xf>
    <xf numFmtId="0" fontId="0" fillId="13" borderId="29" xfId="0" applyFill="1" applyBorder="1" applyAlignment="1" applyProtection="1">
      <alignment vertical="top" wrapText="1"/>
      <protection locked="0"/>
    </xf>
    <xf numFmtId="0" fontId="0" fillId="13" borderId="29" xfId="0" applyFill="1" applyBorder="1" applyAlignment="1" applyProtection="1">
      <alignment horizontal="left" vertical="top" wrapText="1"/>
      <protection locked="0"/>
    </xf>
    <xf numFmtId="0" fontId="0" fillId="13" borderId="31" xfId="0" applyFill="1" applyBorder="1" applyAlignment="1" applyProtection="1">
      <alignment vertical="top" wrapText="1"/>
      <protection locked="0"/>
    </xf>
    <xf numFmtId="0" fontId="55" fillId="0" borderId="0" xfId="0" applyFont="1" applyAlignment="1">
      <alignment horizontal="center"/>
    </xf>
    <xf numFmtId="49" fontId="0" fillId="0" borderId="34" xfId="0" applyNumberFormat="1" applyBorder="1" applyAlignment="1">
      <alignment vertical="center"/>
    </xf>
    <xf numFmtId="0" fontId="0" fillId="0" borderId="34" xfId="0" applyBorder="1" applyAlignment="1">
      <alignment vertical="center"/>
    </xf>
    <xf numFmtId="0" fontId="0" fillId="0" borderId="35" xfId="0" applyBorder="1" applyAlignment="1">
      <alignment vertical="center"/>
    </xf>
    <xf numFmtId="49" fontId="0" fillId="5" borderId="34" xfId="0" applyNumberFormat="1" applyFill="1" applyBorder="1" applyAlignment="1">
      <alignment vertical="center"/>
    </xf>
    <xf numFmtId="0" fontId="0" fillId="5" borderId="34" xfId="0" applyFill="1" applyBorder="1" applyAlignment="1">
      <alignment vertical="center"/>
    </xf>
    <xf numFmtId="0" fontId="0" fillId="5" borderId="35" xfId="0" applyFill="1" applyBorder="1" applyAlignment="1">
      <alignment vertical="center"/>
    </xf>
    <xf numFmtId="0" fontId="64" fillId="0" borderId="0" xfId="0" applyFont="1" applyAlignment="1">
      <alignment horizontal="center"/>
    </xf>
    <xf numFmtId="49" fontId="0" fillId="0" borderId="35" xfId="0" applyNumberFormat="1" applyBorder="1" applyAlignment="1">
      <alignment vertical="center"/>
    </xf>
    <xf numFmtId="4" fontId="169" fillId="0" borderId="33" xfId="0" applyNumberFormat="1" applyFont="1" applyBorder="1" applyAlignment="1">
      <alignment horizontal="right" vertical="center"/>
    </xf>
    <xf numFmtId="0" fontId="101" fillId="10" borderId="56" xfId="0" applyFont="1" applyFill="1" applyBorder="1" applyAlignment="1">
      <alignment horizontal="center" vertical="center" wrapText="1"/>
    </xf>
    <xf numFmtId="0" fontId="101" fillId="10" borderId="57" xfId="0" applyFont="1" applyFill="1" applyBorder="1" applyAlignment="1">
      <alignment horizontal="center" vertical="center" wrapText="1"/>
    </xf>
    <xf numFmtId="0" fontId="101" fillId="10" borderId="58" xfId="0" applyFont="1" applyFill="1" applyBorder="1" applyAlignment="1">
      <alignment horizontal="center" vertical="center" wrapText="1"/>
    </xf>
    <xf numFmtId="3" fontId="112" fillId="10" borderId="66" xfId="0" applyNumberFormat="1" applyFont="1" applyFill="1" applyBorder="1" applyAlignment="1">
      <alignment vertical="center"/>
    </xf>
    <xf numFmtId="3" fontId="113" fillId="10" borderId="67" xfId="0" applyNumberFormat="1" applyFont="1" applyFill="1" applyBorder="1" applyAlignment="1">
      <alignment vertical="center"/>
    </xf>
    <xf numFmtId="3" fontId="115" fillId="15" borderId="66" xfId="0" applyNumberFormat="1" applyFont="1" applyFill="1" applyBorder="1" applyAlignment="1">
      <alignment vertical="center"/>
    </xf>
    <xf numFmtId="3" fontId="116" fillId="15" borderId="67" xfId="0" applyNumberFormat="1" applyFont="1" applyFill="1" applyBorder="1" applyAlignment="1">
      <alignment vertical="center"/>
    </xf>
    <xf numFmtId="0" fontId="140" fillId="0" borderId="1" xfId="8" applyFont="1" applyAlignment="1">
      <alignment horizontal="left" vertical="center" wrapText="1"/>
    </xf>
    <xf numFmtId="0" fontId="139" fillId="0" borderId="1" xfId="8" applyFont="1" applyAlignment="1">
      <alignment horizontal="left" vertical="center" wrapText="1"/>
    </xf>
    <xf numFmtId="4" fontId="141" fillId="0" borderId="1" xfId="8" applyNumberFormat="1" applyFont="1" applyAlignment="1">
      <alignment vertical="center"/>
    </xf>
    <xf numFmtId="4" fontId="135" fillId="0" borderId="1" xfId="8" applyNumberFormat="1" applyFont="1" applyAlignment="1">
      <alignment horizontal="right" vertical="center"/>
    </xf>
    <xf numFmtId="4" fontId="135" fillId="0" borderId="1" xfId="8" applyNumberFormat="1" applyFont="1" applyAlignment="1">
      <alignment vertical="center"/>
    </xf>
    <xf numFmtId="165" fontId="127" fillId="0" borderId="1" xfId="8" applyNumberFormat="1" applyFont="1" applyAlignment="1">
      <alignment horizontal="left" vertical="center"/>
    </xf>
    <xf numFmtId="0" fontId="127" fillId="0" borderId="1" xfId="8" applyFont="1" applyAlignment="1">
      <alignment vertical="center" wrapText="1"/>
    </xf>
    <xf numFmtId="0" fontId="132" fillId="0" borderId="12" xfId="8" applyFont="1" applyBorder="1" applyAlignment="1">
      <alignment horizontal="center" vertical="center"/>
    </xf>
    <xf numFmtId="0" fontId="133" fillId="20" borderId="83" xfId="8" applyFont="1" applyFill="1" applyBorder="1" applyAlignment="1">
      <alignment horizontal="center" vertical="center"/>
    </xf>
    <xf numFmtId="0" fontId="133" fillId="20" borderId="84" xfId="8" applyFont="1" applyFill="1" applyBorder="1" applyAlignment="1">
      <alignment horizontal="center" vertical="center"/>
    </xf>
    <xf numFmtId="0" fontId="133" fillId="20" borderId="84" xfId="8" applyFont="1" applyFill="1" applyBorder="1" applyAlignment="1">
      <alignment horizontal="right" vertical="center"/>
    </xf>
    <xf numFmtId="4" fontId="130" fillId="0" borderId="1" xfId="8" applyNumberFormat="1" applyFont="1" applyAlignment="1">
      <alignment vertical="center"/>
    </xf>
    <xf numFmtId="0" fontId="119" fillId="0" borderId="1" xfId="8" applyFont="1" applyAlignment="1">
      <alignment horizontal="left" vertical="center" wrapText="1"/>
    </xf>
    <xf numFmtId="164" fontId="126" fillId="0" borderId="1" xfId="8" applyNumberFormat="1" applyFont="1" applyAlignment="1">
      <alignment horizontal="left" vertical="center"/>
    </xf>
    <xf numFmtId="0" fontId="131" fillId="19" borderId="84" xfId="8" applyFont="1" applyFill="1" applyBorder="1" applyAlignment="1">
      <alignment horizontal="left" vertical="center"/>
    </xf>
    <xf numFmtId="4" fontId="131" fillId="19" borderId="85" xfId="8" applyNumberFormat="1" applyFont="1" applyFill="1" applyBorder="1" applyAlignment="1">
      <alignment vertical="center"/>
    </xf>
    <xf numFmtId="0" fontId="121" fillId="0" borderId="1" xfId="8"/>
    <xf numFmtId="0" fontId="127" fillId="0" borderId="1" xfId="8" applyFont="1" applyAlignment="1">
      <alignment horizontal="left" vertical="center"/>
    </xf>
    <xf numFmtId="0" fontId="128" fillId="0" borderId="1" xfId="8" applyFont="1" applyAlignment="1">
      <alignment horizontal="left" vertical="top" wrapText="1"/>
    </xf>
    <xf numFmtId="0" fontId="119" fillId="0" borderId="1" xfId="8" applyFont="1" applyAlignment="1">
      <alignment horizontal="left" vertical="top" wrapText="1"/>
    </xf>
    <xf numFmtId="49" fontId="127" fillId="18" borderId="1" xfId="8" applyNumberFormat="1" applyFont="1" applyFill="1" applyAlignment="1" applyProtection="1">
      <alignment horizontal="left" vertical="center"/>
      <protection locked="0"/>
    </xf>
    <xf numFmtId="0" fontId="127" fillId="0" borderId="1" xfId="8" applyFont="1" applyAlignment="1">
      <alignment horizontal="left" vertical="center" wrapText="1"/>
    </xf>
    <xf numFmtId="4" fontId="129" fillId="0" borderId="82" xfId="8" applyNumberFormat="1" applyFont="1" applyBorder="1" applyAlignment="1">
      <alignment vertical="center"/>
    </xf>
    <xf numFmtId="0" fontId="126" fillId="0" borderId="1" xfId="8" applyFont="1" applyAlignment="1">
      <alignment horizontal="right" vertical="center"/>
    </xf>
    <xf numFmtId="0" fontId="126" fillId="0" borderId="1" xfId="8" applyFont="1" applyAlignment="1">
      <alignment horizontal="left" vertical="center" wrapText="1"/>
    </xf>
    <xf numFmtId="0" fontId="127" fillId="18" borderId="1" xfId="8" applyFont="1" applyFill="1" applyAlignment="1" applyProtection="1">
      <alignment horizontal="left" vertical="center"/>
      <protection locked="0"/>
    </xf>
    <xf numFmtId="0" fontId="2" fillId="0" borderId="1" xfId="8" applyFont="1" applyAlignment="1" applyProtection="1">
      <alignment horizontal="left" vertical="center"/>
      <protection locked="0"/>
    </xf>
    <xf numFmtId="0" fontId="2" fillId="0" borderId="1" xfId="8" applyFont="1" applyAlignment="1">
      <alignment horizontal="left" vertical="center" wrapText="1"/>
    </xf>
    <xf numFmtId="4" fontId="169" fillId="0" borderId="25" xfId="10" applyNumberFormat="1" applyFont="1" applyBorder="1" applyAlignment="1">
      <alignment horizontal="left" vertical="center" wrapText="1"/>
    </xf>
    <xf numFmtId="4" fontId="169" fillId="0" borderId="86" xfId="10" applyNumberFormat="1" applyFont="1" applyBorder="1" applyAlignment="1">
      <alignment horizontal="left" vertical="center" wrapText="1"/>
    </xf>
    <xf numFmtId="4" fontId="169" fillId="0" borderId="34" xfId="10" applyNumberFormat="1" applyFont="1" applyBorder="1" applyAlignment="1">
      <alignment horizontal="left" vertical="center" wrapText="1"/>
    </xf>
    <xf numFmtId="49" fontId="169" fillId="0" borderId="86" xfId="10" applyNumberFormat="1" applyFont="1" applyBorder="1" applyAlignment="1">
      <alignment horizontal="left" vertical="top" wrapText="1"/>
    </xf>
    <xf numFmtId="49" fontId="169" fillId="0" borderId="25" xfId="10" applyNumberFormat="1" applyFont="1" applyBorder="1" applyAlignment="1">
      <alignment horizontal="left" vertical="top" wrapText="1"/>
    </xf>
    <xf numFmtId="49" fontId="169" fillId="0" borderId="1" xfId="10" applyNumberFormat="1" applyFont="1" applyAlignment="1">
      <alignment horizontal="left" vertical="top" wrapText="1"/>
    </xf>
    <xf numFmtId="0" fontId="41" fillId="0" borderId="1" xfId="0" applyFont="1" applyBorder="1" applyAlignment="1">
      <alignment horizontal="left" vertical="center" wrapText="1"/>
    </xf>
    <xf numFmtId="0" fontId="40" fillId="0" borderId="29" xfId="0" applyFont="1" applyBorder="1" applyAlignment="1">
      <alignment horizontal="left" wrapText="1"/>
    </xf>
    <xf numFmtId="0" fontId="39" fillId="0" borderId="1" xfId="0" applyFont="1" applyBorder="1" applyAlignment="1">
      <alignment horizontal="center" vertical="center" wrapText="1"/>
    </xf>
    <xf numFmtId="49" fontId="41" fillId="0" borderId="1" xfId="0" applyNumberFormat="1" applyFont="1" applyBorder="1" applyAlignment="1">
      <alignment horizontal="left" vertical="center" wrapText="1"/>
    </xf>
    <xf numFmtId="0" fontId="39" fillId="0" borderId="1" xfId="0" applyFont="1" applyBorder="1" applyAlignment="1">
      <alignment horizontal="center" vertical="center"/>
    </xf>
    <xf numFmtId="0" fontId="40" fillId="0" borderId="29" xfId="0" applyFont="1" applyBorder="1" applyAlignment="1">
      <alignment horizontal="left"/>
    </xf>
    <xf numFmtId="0" fontId="41" fillId="0" borderId="1" xfId="0" applyFont="1" applyBorder="1" applyAlignment="1">
      <alignment horizontal="left" vertical="center"/>
    </xf>
    <xf numFmtId="0" fontId="41" fillId="0" borderId="1" xfId="0" applyFont="1" applyBorder="1" applyAlignment="1">
      <alignment horizontal="left" vertical="top"/>
    </xf>
    <xf numFmtId="14" fontId="127" fillId="0" borderId="1" xfId="8" applyNumberFormat="1" applyFont="1" applyFill="1" applyAlignment="1" applyProtection="1">
      <alignment horizontal="left" vertical="center"/>
      <protection locked="0"/>
    </xf>
    <xf numFmtId="0" fontId="127" fillId="0" borderId="1" xfId="8" applyFont="1" applyFill="1" applyAlignment="1" applyProtection="1">
      <alignment horizontal="left" vertical="center"/>
      <protection locked="0"/>
    </xf>
    <xf numFmtId="0" fontId="127" fillId="0" borderId="1" xfId="8" applyFont="1" applyFill="1" applyAlignment="1" applyProtection="1">
      <alignment horizontal="left" vertical="center"/>
      <protection locked="0"/>
    </xf>
    <xf numFmtId="49" fontId="2" fillId="16" borderId="1" xfId="8" applyNumberFormat="1" applyFont="1" applyFill="1" applyAlignment="1" applyProtection="1">
      <alignment horizontal="left" vertical="center"/>
      <protection locked="0"/>
    </xf>
  </cellXfs>
  <cellStyles count="13">
    <cellStyle name="Hypertextový odkaz" xfId="1" builtinId="8"/>
    <cellStyle name="Hypertextový odkaz 2" xfId="9" xr:uid="{00000000-0005-0000-0000-000001000000}"/>
    <cellStyle name="Normální" xfId="0" builtinId="0" customBuiltin="1"/>
    <cellStyle name="Normální 10 3" xfId="7" xr:uid="{00000000-0005-0000-0000-000003000000}"/>
    <cellStyle name="Normální 12" xfId="6" xr:uid="{00000000-0005-0000-0000-000004000000}"/>
    <cellStyle name="Normální 2" xfId="8" xr:uid="{00000000-0005-0000-0000-000005000000}"/>
    <cellStyle name="Normální 2 2" xfId="10" xr:uid="{00000000-0005-0000-0000-000006000000}"/>
    <cellStyle name="Normální 21" xfId="3" xr:uid="{00000000-0005-0000-0000-000007000000}"/>
    <cellStyle name="Normální 3" xfId="12" xr:uid="{00000000-0005-0000-0000-000008000000}"/>
    <cellStyle name="normální 5 2" xfId="5" xr:uid="{00000000-0005-0000-0000-000009000000}"/>
    <cellStyle name="normální_GB_TB6A_SANITARY_BQ_071601_Vorac" xfId="11" xr:uid="{00000000-0005-0000-0000-00000A000000}"/>
    <cellStyle name="normální_livingstone_SSZ" xfId="4" xr:uid="{00000000-0005-0000-0000-00000B000000}"/>
    <cellStyle name="normální_POL.XLS" xfId="2" xr:uid="{00000000-0005-0000-0000-00000C000000}"/>
  </cellStyles>
  <dxfs count="0"/>
  <tableStyles count="0"/>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285480</xdr:colOff>
      <xdr:row>1</xdr:row>
      <xdr:rowOff>122760</xdr:rowOff>
    </xdr:to>
    <xdr:pic>
      <xdr:nvPicPr>
        <xdr:cNvPr id="2" name="Picture 1">
          <a:hlinkClick xmlns:r="http://schemas.openxmlformats.org/officeDocument/2006/relationships" r:id="rId1"/>
          <a:extLst>
            <a:ext uri="{FF2B5EF4-FFF2-40B4-BE49-F238E27FC236}">
              <a16:creationId xmlns:a16="http://schemas.microsoft.com/office/drawing/2014/main" id="{D8AAD51C-EF22-459B-9A43-B05C97115F97}"/>
            </a:ext>
          </a:extLst>
        </xdr:cNvPr>
        <xdr:cNvPicPr/>
      </xdr:nvPicPr>
      <xdr:blipFill>
        <a:blip xmlns:r="http://schemas.openxmlformats.org/officeDocument/2006/relationships" r:embed="rId2"/>
        <a:stretch/>
      </xdr:blipFill>
      <xdr:spPr>
        <a:xfrm>
          <a:off x="0" y="0"/>
          <a:ext cx="285480" cy="284685"/>
        </a:xfrm>
        <a:prstGeom prst="rect">
          <a:avLst/>
        </a:prstGeom>
        <a:noFill/>
        <a:ln w="0">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1</xdr:col>
      <xdr:colOff>1119930</xdr:colOff>
      <xdr:row>40</xdr:row>
      <xdr:rowOff>158535</xdr:rowOff>
    </xdr:from>
    <xdr:ext cx="1643400" cy="1458000"/>
    <xdr:pic>
      <xdr:nvPicPr>
        <xdr:cNvPr id="5" name="Obrázek 1">
          <a:extLst>
            <a:ext uri="{FF2B5EF4-FFF2-40B4-BE49-F238E27FC236}">
              <a16:creationId xmlns:a16="http://schemas.microsoft.com/office/drawing/2014/main" id="{11687DD7-71B2-4048-BFD1-383F84132865}"/>
            </a:ext>
          </a:extLst>
        </xdr:cNvPr>
        <xdr:cNvPicPr/>
      </xdr:nvPicPr>
      <xdr:blipFill>
        <a:blip xmlns:r="http://schemas.openxmlformats.org/officeDocument/2006/relationships" r:embed="rId1"/>
        <a:stretch/>
      </xdr:blipFill>
      <xdr:spPr>
        <a:xfrm>
          <a:off x="1405680" y="7969035"/>
          <a:ext cx="1643400" cy="1458000"/>
        </a:xfrm>
        <a:prstGeom prst="rect">
          <a:avLst/>
        </a:prstGeom>
        <a:noFill/>
        <a:ln w="0">
          <a:noFill/>
        </a:ln>
      </xdr:spPr>
    </xdr:pic>
    <xdr:clientData/>
  </xdr:oneCellAnchor>
  <xdr:oneCellAnchor>
    <xdr:from>
      <xdr:col>2</xdr:col>
      <xdr:colOff>1886190</xdr:colOff>
      <xdr:row>40</xdr:row>
      <xdr:rowOff>174615</xdr:rowOff>
    </xdr:from>
    <xdr:ext cx="1189080" cy="1636920"/>
    <xdr:pic>
      <xdr:nvPicPr>
        <xdr:cNvPr id="6" name="Obrázek 2">
          <a:extLst>
            <a:ext uri="{FF2B5EF4-FFF2-40B4-BE49-F238E27FC236}">
              <a16:creationId xmlns:a16="http://schemas.microsoft.com/office/drawing/2014/main" id="{ACC59C8F-322B-403B-BD0A-59BC5B7310F8}"/>
            </a:ext>
          </a:extLst>
        </xdr:cNvPr>
        <xdr:cNvPicPr/>
      </xdr:nvPicPr>
      <xdr:blipFill>
        <a:blip xmlns:r="http://schemas.openxmlformats.org/officeDocument/2006/relationships" r:embed="rId2"/>
        <a:stretch/>
      </xdr:blipFill>
      <xdr:spPr>
        <a:xfrm>
          <a:off x="3314940" y="7985115"/>
          <a:ext cx="1189080" cy="1636920"/>
        </a:xfrm>
        <a:prstGeom prst="rect">
          <a:avLst/>
        </a:prstGeom>
        <a:noFill/>
        <a:ln w="0">
          <a:noFill/>
        </a:ln>
      </xdr:spPr>
    </xdr:pic>
    <xdr:clientData/>
  </xdr:one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285480</xdr:colOff>
      <xdr:row>1</xdr:row>
      <xdr:rowOff>122760</xdr:rowOff>
    </xdr:to>
    <xdr:pic>
      <xdr:nvPicPr>
        <xdr:cNvPr id="2" name="Picture 1">
          <a:hlinkClick xmlns:r="http://schemas.openxmlformats.org/officeDocument/2006/relationships" r:id="rId1"/>
          <a:extLst>
            <a:ext uri="{FF2B5EF4-FFF2-40B4-BE49-F238E27FC236}">
              <a16:creationId xmlns:a16="http://schemas.microsoft.com/office/drawing/2014/main" id="{9ECB900E-44D5-492D-BCA9-65FAFEADFA00}"/>
            </a:ext>
          </a:extLst>
        </xdr:cNvPr>
        <xdr:cNvPicPr/>
      </xdr:nvPicPr>
      <xdr:blipFill>
        <a:blip xmlns:r="http://schemas.openxmlformats.org/officeDocument/2006/relationships" r:embed="rId2"/>
        <a:stretch/>
      </xdr:blipFill>
      <xdr:spPr>
        <a:xfrm>
          <a:off x="0" y="0"/>
          <a:ext cx="285480" cy="284685"/>
        </a:xfrm>
        <a:prstGeom prst="rect">
          <a:avLst/>
        </a:prstGeom>
        <a:noFill/>
        <a:ln w="0">
          <a:noFill/>
        </a:ln>
      </xdr:spPr>
    </xdr:pic>
    <xdr:clientData/>
  </xdr:twoCell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285480</xdr:colOff>
      <xdr:row>1</xdr:row>
      <xdr:rowOff>122760</xdr:rowOff>
    </xdr:to>
    <xdr:pic>
      <xdr:nvPicPr>
        <xdr:cNvPr id="2" name="Picture 1">
          <a:hlinkClick xmlns:r="http://schemas.openxmlformats.org/officeDocument/2006/relationships" r:id="rId1"/>
          <a:extLst>
            <a:ext uri="{FF2B5EF4-FFF2-40B4-BE49-F238E27FC236}">
              <a16:creationId xmlns:a16="http://schemas.microsoft.com/office/drawing/2014/main" id="{FE04F107-7E78-47D1-8782-FBED9D122140}"/>
            </a:ext>
          </a:extLst>
        </xdr:cNvPr>
        <xdr:cNvPicPr/>
      </xdr:nvPicPr>
      <xdr:blipFill>
        <a:blip xmlns:r="http://schemas.openxmlformats.org/officeDocument/2006/relationships" r:embed="rId2"/>
        <a:stretch/>
      </xdr:blipFill>
      <xdr:spPr>
        <a:xfrm>
          <a:off x="0" y="0"/>
          <a:ext cx="285480" cy="265635"/>
        </a:xfrm>
        <a:prstGeom prst="rect">
          <a:avLst/>
        </a:prstGeom>
        <a:noFill/>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285480</xdr:colOff>
      <xdr:row>1</xdr:row>
      <xdr:rowOff>122760</xdr:rowOff>
    </xdr:to>
    <xdr:pic>
      <xdr:nvPicPr>
        <xdr:cNvPr id="2" name="Picture 1">
          <a:hlinkClick xmlns:r="http://schemas.openxmlformats.org/officeDocument/2006/relationships" r:id="rId1"/>
          <a:extLst>
            <a:ext uri="{FF2B5EF4-FFF2-40B4-BE49-F238E27FC236}">
              <a16:creationId xmlns:a16="http://schemas.microsoft.com/office/drawing/2014/main" id="{9435390B-E53C-4FA7-BDC4-8F4E3CCD248A}"/>
            </a:ext>
          </a:extLst>
        </xdr:cNvPr>
        <xdr:cNvPicPr/>
      </xdr:nvPicPr>
      <xdr:blipFill>
        <a:blip xmlns:r="http://schemas.openxmlformats.org/officeDocument/2006/relationships" r:embed="rId2"/>
        <a:stretch/>
      </xdr:blipFill>
      <xdr:spPr>
        <a:xfrm>
          <a:off x="0" y="0"/>
          <a:ext cx="285480" cy="284685"/>
        </a:xfrm>
        <a:prstGeom prst="rect">
          <a:avLst/>
        </a:prstGeom>
        <a:noFill/>
        <a:ln w="0">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285480</xdr:colOff>
      <xdr:row>1</xdr:row>
      <xdr:rowOff>141810</xdr:rowOff>
    </xdr:to>
    <xdr:pic>
      <xdr:nvPicPr>
        <xdr:cNvPr id="2" name="Picture 1">
          <a:hlinkClick xmlns:r="http://schemas.openxmlformats.org/officeDocument/2006/relationships" r:id="rId1"/>
          <a:extLst>
            <a:ext uri="{FF2B5EF4-FFF2-40B4-BE49-F238E27FC236}">
              <a16:creationId xmlns:a16="http://schemas.microsoft.com/office/drawing/2014/main" id="{83CC0B5D-6C8D-444C-AF0A-513E29BE4137}"/>
            </a:ext>
          </a:extLst>
        </xdr:cNvPr>
        <xdr:cNvPicPr/>
      </xdr:nvPicPr>
      <xdr:blipFill>
        <a:blip xmlns:r="http://schemas.openxmlformats.org/officeDocument/2006/relationships" r:embed="rId2"/>
        <a:stretch/>
      </xdr:blipFill>
      <xdr:spPr>
        <a:xfrm>
          <a:off x="0" y="0"/>
          <a:ext cx="285480" cy="284685"/>
        </a:xfrm>
        <a:prstGeom prst="rect">
          <a:avLst/>
        </a:prstGeom>
        <a:noFill/>
        <a:ln w="0">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3" Type="http://schemas.openxmlformats.org/officeDocument/2006/relationships/hyperlink" Target="https://podminky.urs.cz/item/CS_URS_2025_02/997013117" TargetMode="External"/><Relationship Id="rId18" Type="http://schemas.openxmlformats.org/officeDocument/2006/relationships/hyperlink" Target="https://podminky.urs.cz/item/CS_URS_2025_02/763111468" TargetMode="External"/><Relationship Id="rId26" Type="http://schemas.openxmlformats.org/officeDocument/2006/relationships/hyperlink" Target="https://podminky.urs.cz/item/CS_URS_2025_02/763131714" TargetMode="External"/><Relationship Id="rId39" Type="http://schemas.openxmlformats.org/officeDocument/2006/relationships/hyperlink" Target="https://podminky.urs.cz/item/CS_URS_2025_02/784121011" TargetMode="External"/><Relationship Id="rId21" Type="http://schemas.openxmlformats.org/officeDocument/2006/relationships/hyperlink" Target="https://podminky.urs.cz/item/CS_URS_2025_02/763111771" TargetMode="External"/><Relationship Id="rId34" Type="http://schemas.openxmlformats.org/officeDocument/2006/relationships/hyperlink" Target="https://podminky.urs.cz/item/CS_URS_2025_02/776201811" TargetMode="External"/><Relationship Id="rId42" Type="http://schemas.openxmlformats.org/officeDocument/2006/relationships/hyperlink" Target="https://podminky.urs.cz/item/CS_URS_2025_02/784211143" TargetMode="External"/><Relationship Id="rId7" Type="http://schemas.openxmlformats.org/officeDocument/2006/relationships/hyperlink" Target="https://podminky.urs.cz/item/CS_URS_2025_02/962031132" TargetMode="External"/><Relationship Id="rId2" Type="http://schemas.openxmlformats.org/officeDocument/2006/relationships/hyperlink" Target="https://podminky.urs.cz/item/CS_URS_2025_02/346272216" TargetMode="External"/><Relationship Id="rId16" Type="http://schemas.openxmlformats.org/officeDocument/2006/relationships/hyperlink" Target="https://podminky.urs.cz/item/CS_URS_2025_02/997013871" TargetMode="External"/><Relationship Id="rId20" Type="http://schemas.openxmlformats.org/officeDocument/2006/relationships/hyperlink" Target="https://podminky.urs.cz/item/CS_URS_2025_02/763111717" TargetMode="External"/><Relationship Id="rId29" Type="http://schemas.openxmlformats.org/officeDocument/2006/relationships/hyperlink" Target="https://podminky.urs.cz/item/CS_URS_2025_02/998766203" TargetMode="External"/><Relationship Id="rId41" Type="http://schemas.openxmlformats.org/officeDocument/2006/relationships/hyperlink" Target="https://podminky.urs.cz/item/CS_URS_2025_02/784211101" TargetMode="External"/><Relationship Id="rId1" Type="http://schemas.openxmlformats.org/officeDocument/2006/relationships/hyperlink" Target="https://podminky.urs.cz/item/CS_URS_2025_02/340271045" TargetMode="External"/><Relationship Id="rId6" Type="http://schemas.openxmlformats.org/officeDocument/2006/relationships/hyperlink" Target="https://podminky.urs.cz/item/CS_URS_2025_02/952901111" TargetMode="External"/><Relationship Id="rId11" Type="http://schemas.openxmlformats.org/officeDocument/2006/relationships/hyperlink" Target="https://podminky.urs.cz/item/CS_URS_2025_02/971033651" TargetMode="External"/><Relationship Id="rId24" Type="http://schemas.openxmlformats.org/officeDocument/2006/relationships/hyperlink" Target="https://podminky.urs.cz/item/CS_URS_2025_02/763121761" TargetMode="External"/><Relationship Id="rId32" Type="http://schemas.openxmlformats.org/officeDocument/2006/relationships/hyperlink" Target="https://podminky.urs.cz/item/CS_URS_2025_02/776111311" TargetMode="External"/><Relationship Id="rId37" Type="http://schemas.openxmlformats.org/officeDocument/2006/relationships/hyperlink" Target="https://podminky.urs.cz/item/CS_URS_2025_02/998776203" TargetMode="External"/><Relationship Id="rId40" Type="http://schemas.openxmlformats.org/officeDocument/2006/relationships/hyperlink" Target="https://podminky.urs.cz/item/CS_URS_2025_02/784181101" TargetMode="External"/><Relationship Id="rId5" Type="http://schemas.openxmlformats.org/officeDocument/2006/relationships/hyperlink" Target="https://podminky.urs.cz/item/CS_URS_2025_02/949101112" TargetMode="External"/><Relationship Id="rId15" Type="http://schemas.openxmlformats.org/officeDocument/2006/relationships/hyperlink" Target="https://podminky.urs.cz/item/CS_URS_2025_02/997013509" TargetMode="External"/><Relationship Id="rId23" Type="http://schemas.openxmlformats.org/officeDocument/2006/relationships/hyperlink" Target="https://podminky.urs.cz/item/CS_URS_2025_02/763121714" TargetMode="External"/><Relationship Id="rId28" Type="http://schemas.openxmlformats.org/officeDocument/2006/relationships/hyperlink" Target="https://podminky.urs.cz/item/CS_URS_2025_02/998763303" TargetMode="External"/><Relationship Id="rId36" Type="http://schemas.openxmlformats.org/officeDocument/2006/relationships/hyperlink" Target="https://podminky.urs.cz/item/CS_URS_2025_02/776991821" TargetMode="External"/><Relationship Id="rId10" Type="http://schemas.openxmlformats.org/officeDocument/2006/relationships/hyperlink" Target="https://podminky.urs.cz/item/CS_URS_2025_02/968072455" TargetMode="External"/><Relationship Id="rId19" Type="http://schemas.openxmlformats.org/officeDocument/2006/relationships/hyperlink" Target="https://podminky.urs.cz/item/CS_URS_2025_02/763111711" TargetMode="External"/><Relationship Id="rId31" Type="http://schemas.openxmlformats.org/officeDocument/2006/relationships/hyperlink" Target="https://podminky.urs.cz/item/CS_URS_2025_02/776111115" TargetMode="External"/><Relationship Id="rId44" Type="http://schemas.openxmlformats.org/officeDocument/2006/relationships/drawing" Target="../drawings/drawing8.xml"/><Relationship Id="rId4" Type="http://schemas.openxmlformats.org/officeDocument/2006/relationships/hyperlink" Target="https://podminky.urs.cz/item/CS_URS_2025_02/612345301" TargetMode="External"/><Relationship Id="rId9" Type="http://schemas.openxmlformats.org/officeDocument/2006/relationships/hyperlink" Target="https://podminky.urs.cz/item/CS_URS_2025_02/967031132" TargetMode="External"/><Relationship Id="rId14" Type="http://schemas.openxmlformats.org/officeDocument/2006/relationships/hyperlink" Target="https://podminky.urs.cz/item/CS_URS_2025_02/997013501" TargetMode="External"/><Relationship Id="rId22" Type="http://schemas.openxmlformats.org/officeDocument/2006/relationships/hyperlink" Target="https://podminky.urs.cz/item/CS_URS_2025_02/763121212" TargetMode="External"/><Relationship Id="rId27" Type="http://schemas.openxmlformats.org/officeDocument/2006/relationships/hyperlink" Target="https://podminky.urs.cz/item/CS_URS_2025_02/763131831" TargetMode="External"/><Relationship Id="rId30" Type="http://schemas.openxmlformats.org/officeDocument/2006/relationships/hyperlink" Target="https://podminky.urs.cz/item/CS_URS_2025_02/775511800" TargetMode="External"/><Relationship Id="rId35" Type="http://schemas.openxmlformats.org/officeDocument/2006/relationships/hyperlink" Target="https://podminky.urs.cz/item/CS_URS_2025_02/776201814" TargetMode="External"/><Relationship Id="rId43" Type="http://schemas.openxmlformats.org/officeDocument/2006/relationships/hyperlink" Target="https://podminky.urs.cz/item/CS_URS_2025_02/784211163" TargetMode="External"/><Relationship Id="rId8" Type="http://schemas.openxmlformats.org/officeDocument/2006/relationships/hyperlink" Target="https://podminky.urs.cz/item/CS_URS_2025_02/962031133" TargetMode="External"/><Relationship Id="rId3" Type="http://schemas.openxmlformats.org/officeDocument/2006/relationships/hyperlink" Target="https://podminky.urs.cz/item/CS_URS_2025_02/611345411" TargetMode="External"/><Relationship Id="rId12" Type="http://schemas.openxmlformats.org/officeDocument/2006/relationships/hyperlink" Target="https://podminky.urs.cz/item/CS_URS_2025_02/973031151" TargetMode="External"/><Relationship Id="rId17" Type="http://schemas.openxmlformats.org/officeDocument/2006/relationships/hyperlink" Target="https://podminky.urs.cz/item/CS_URS_2025_02/998011010" TargetMode="External"/><Relationship Id="rId25" Type="http://schemas.openxmlformats.org/officeDocument/2006/relationships/hyperlink" Target="https://podminky.urs.cz/item/CS_URS_2025_02/763131511" TargetMode="External"/><Relationship Id="rId33" Type="http://schemas.openxmlformats.org/officeDocument/2006/relationships/hyperlink" Target="https://podminky.urs.cz/item/CS_URS_2021_01/776141-PC01" TargetMode="External"/><Relationship Id="rId38" Type="http://schemas.openxmlformats.org/officeDocument/2006/relationships/hyperlink" Target="https://podminky.urs.cz/item/CS_URS_2025_02/784121001"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podminky.urs.cz/item/CS_URS_2025_02/974031122" TargetMode="External"/><Relationship Id="rId13" Type="http://schemas.openxmlformats.org/officeDocument/2006/relationships/hyperlink" Target="https://podminky.urs.cz/item/CS_URS_2025_02/997013631" TargetMode="External"/><Relationship Id="rId18" Type="http://schemas.openxmlformats.org/officeDocument/2006/relationships/hyperlink" Target="https://podminky.urs.cz/item/CS_URS_2025_02/741124731" TargetMode="External"/><Relationship Id="rId26" Type="http://schemas.openxmlformats.org/officeDocument/2006/relationships/hyperlink" Target="https://podminky.urs.cz/item/CS_URS_2023_02/013254000" TargetMode="External"/><Relationship Id="rId3" Type="http://schemas.openxmlformats.org/officeDocument/2006/relationships/hyperlink" Target="https://podminky.urs.cz/item/CS_URS_2025_02/946111112" TargetMode="External"/><Relationship Id="rId21" Type="http://schemas.openxmlformats.org/officeDocument/2006/relationships/hyperlink" Target="https://podminky.urs.cz/item/CS_URS_2025_02/741310201" TargetMode="External"/><Relationship Id="rId7" Type="http://schemas.openxmlformats.org/officeDocument/2006/relationships/hyperlink" Target="https://podminky.urs.cz/item/CS_URS_2025_02/973031614" TargetMode="External"/><Relationship Id="rId12" Type="http://schemas.openxmlformats.org/officeDocument/2006/relationships/hyperlink" Target="https://podminky.urs.cz/item/CS_URS_2025_02/997013509" TargetMode="External"/><Relationship Id="rId17" Type="http://schemas.openxmlformats.org/officeDocument/2006/relationships/hyperlink" Target="https://podminky.urs.cz/item/CS_URS_2025_02/741122611" TargetMode="External"/><Relationship Id="rId25" Type="http://schemas.openxmlformats.org/officeDocument/2006/relationships/hyperlink" Target="https://podminky.urs.cz/item/CS_URS_2025_02/998741203" TargetMode="External"/><Relationship Id="rId2" Type="http://schemas.openxmlformats.org/officeDocument/2006/relationships/hyperlink" Target="https://podminky.urs.cz/item/CS_URS_2025_02/220261661" TargetMode="External"/><Relationship Id="rId16" Type="http://schemas.openxmlformats.org/officeDocument/2006/relationships/hyperlink" Target="https://podminky.urs.cz/item/CS_URS_2025_02/741120301" TargetMode="External"/><Relationship Id="rId20" Type="http://schemas.openxmlformats.org/officeDocument/2006/relationships/hyperlink" Target="https://podminky.urs.cz/item/CS_URS_2025_02/741210002" TargetMode="External"/><Relationship Id="rId29" Type="http://schemas.openxmlformats.org/officeDocument/2006/relationships/hyperlink" Target="https://podminky.urs.cz/item/CS_URS_2025_02/741372062" TargetMode="External"/><Relationship Id="rId1" Type="http://schemas.openxmlformats.org/officeDocument/2006/relationships/hyperlink" Target="https://podminky.urs.cz/item/CS_URS_2025_02/317121251" TargetMode="External"/><Relationship Id="rId6" Type="http://schemas.openxmlformats.org/officeDocument/2006/relationships/hyperlink" Target="https://podminky.urs.cz/item/CS_URS_2025_02/973031151" TargetMode="External"/><Relationship Id="rId11" Type="http://schemas.openxmlformats.org/officeDocument/2006/relationships/hyperlink" Target="https://podminky.urs.cz/item/CS_URS_2025_02/997013501" TargetMode="External"/><Relationship Id="rId24" Type="http://schemas.openxmlformats.org/officeDocument/2006/relationships/hyperlink" Target="https://podminky.urs.cz/item/CS_URS_2025_02/742110202R01" TargetMode="External"/><Relationship Id="rId32" Type="http://schemas.openxmlformats.org/officeDocument/2006/relationships/drawing" Target="../drawings/drawing9.xml"/><Relationship Id="rId5" Type="http://schemas.openxmlformats.org/officeDocument/2006/relationships/hyperlink" Target="https://podminky.urs.cz/item/CS_URS_2025_02/946112812" TargetMode="External"/><Relationship Id="rId15" Type="http://schemas.openxmlformats.org/officeDocument/2006/relationships/hyperlink" Target="https://podminky.urs.cz/item/CS_URS_2025_02/741112062" TargetMode="External"/><Relationship Id="rId23" Type="http://schemas.openxmlformats.org/officeDocument/2006/relationships/hyperlink" Target="https://podminky.urs.cz/item/CS_URS_2025_02/741820102" TargetMode="External"/><Relationship Id="rId28" Type="http://schemas.openxmlformats.org/officeDocument/2006/relationships/hyperlink" Target="https://podminky.urs.cz/item/CS_URS_2025_02/741124731" TargetMode="External"/><Relationship Id="rId10" Type="http://schemas.openxmlformats.org/officeDocument/2006/relationships/hyperlink" Target="https://podminky.urs.cz/item/CS_URS_2025_02/997013117" TargetMode="External"/><Relationship Id="rId19" Type="http://schemas.openxmlformats.org/officeDocument/2006/relationships/hyperlink" Target="https://podminky.urs.cz/item/CS_URS_2025_02/741130001" TargetMode="External"/><Relationship Id="rId31" Type="http://schemas.openxmlformats.org/officeDocument/2006/relationships/hyperlink" Target="https://podminky.urs.cz/item/CS_URS_2025_02/HZS2232" TargetMode="External"/><Relationship Id="rId4" Type="http://schemas.openxmlformats.org/officeDocument/2006/relationships/hyperlink" Target="https://podminky.urs.cz/item/CS_URS_2025_02/946111212" TargetMode="External"/><Relationship Id="rId9" Type="http://schemas.openxmlformats.org/officeDocument/2006/relationships/hyperlink" Target="https://podminky.urs.cz/item/CS_URS_2025_02/974031143" TargetMode="External"/><Relationship Id="rId14" Type="http://schemas.openxmlformats.org/officeDocument/2006/relationships/hyperlink" Target="https://podminky.urs.cz/item/CS_URS_2025_02/741110042" TargetMode="External"/><Relationship Id="rId22" Type="http://schemas.openxmlformats.org/officeDocument/2006/relationships/hyperlink" Target="https://podminky.urs.cz/item/CS_URS_2025_02/741313042" TargetMode="External"/><Relationship Id="rId27" Type="http://schemas.openxmlformats.org/officeDocument/2006/relationships/hyperlink" Target="https://podminky.urs.cz/item/CS_URS_2023_02/044002000" TargetMode="External"/><Relationship Id="rId30" Type="http://schemas.openxmlformats.org/officeDocument/2006/relationships/hyperlink" Target="https://podminky.urs.cz/item/CS_URS_2025_02/741372073"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3" Type="http://schemas.openxmlformats.org/officeDocument/2006/relationships/hyperlink" Target="https://podminky.urs.cz/item/CS_URS_2025_02/030001000" TargetMode="External"/><Relationship Id="rId2" Type="http://schemas.openxmlformats.org/officeDocument/2006/relationships/hyperlink" Target="https://podminky.urs.cz/item/CS_URS_2025_02/020001000" TargetMode="External"/><Relationship Id="rId1" Type="http://schemas.openxmlformats.org/officeDocument/2006/relationships/hyperlink" Target="https://podminky.urs.cz/item/CS_URS_2025_02/013254000" TargetMode="External"/><Relationship Id="rId6" Type="http://schemas.openxmlformats.org/officeDocument/2006/relationships/drawing" Target="../drawings/drawing13.xml"/><Relationship Id="rId5" Type="http://schemas.openxmlformats.org/officeDocument/2006/relationships/hyperlink" Target="https://podminky.urs.cz/item/CS_URS_2025_02/070001000" TargetMode="External"/><Relationship Id="rId4" Type="http://schemas.openxmlformats.org/officeDocument/2006/relationships/hyperlink" Target="https://podminky.urs.cz/item/CS_URS_2025_02/040001000"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6" Type="http://schemas.openxmlformats.org/officeDocument/2006/relationships/hyperlink" Target="https://podminky.urs.cz/item/CS_URS_2025_02/971033681" TargetMode="External"/><Relationship Id="rId117" Type="http://schemas.openxmlformats.org/officeDocument/2006/relationships/hyperlink" Target="https://podminky.urs.cz/item/CS_URS_2025_02/998786213" TargetMode="External"/><Relationship Id="rId21" Type="http://schemas.openxmlformats.org/officeDocument/2006/relationships/hyperlink" Target="https://podminky.urs.cz/item/CS_URS_2025_02/965081113" TargetMode="External"/><Relationship Id="rId42" Type="http://schemas.openxmlformats.org/officeDocument/2006/relationships/hyperlink" Target="https://podminky.urs.cz/item/CS_URS_2025_02/714113101" TargetMode="External"/><Relationship Id="rId47" Type="http://schemas.openxmlformats.org/officeDocument/2006/relationships/hyperlink" Target="https://podminky.urs.cz/item/CS_URS_2025_02/751398021" TargetMode="External"/><Relationship Id="rId63" Type="http://schemas.openxmlformats.org/officeDocument/2006/relationships/hyperlink" Target="https://podminky.urs.cz/item/CS_URS_2025_02/763131771" TargetMode="External"/><Relationship Id="rId68" Type="http://schemas.openxmlformats.org/officeDocument/2006/relationships/hyperlink" Target="https://podminky.urs.cz/item/CS_URS_2025_02/763A9002" TargetMode="External"/><Relationship Id="rId84" Type="http://schemas.openxmlformats.org/officeDocument/2006/relationships/hyperlink" Target="https://podminky.urs.cz/item/CS_URS_2025_02/766A2001" TargetMode="External"/><Relationship Id="rId89" Type="http://schemas.openxmlformats.org/officeDocument/2006/relationships/hyperlink" Target="https://podminky.urs.cz/item/CS_URS_2025_02/773512919" TargetMode="External"/><Relationship Id="rId112" Type="http://schemas.openxmlformats.org/officeDocument/2006/relationships/hyperlink" Target="https://podminky.urs.cz/item/CS_URS_2025_02/784211101" TargetMode="External"/><Relationship Id="rId16" Type="http://schemas.openxmlformats.org/officeDocument/2006/relationships/hyperlink" Target="https://podminky.urs.cz/item/CS_URS_2025_02/953942121" TargetMode="External"/><Relationship Id="rId107" Type="http://schemas.openxmlformats.org/officeDocument/2006/relationships/hyperlink" Target="https://podminky.urs.cz/item/CS_URS_2025_02/784111017" TargetMode="External"/><Relationship Id="rId11" Type="http://schemas.openxmlformats.org/officeDocument/2006/relationships/hyperlink" Target="https://podminky.urs.cz/item/CS_URS_2025_02/612135101" TargetMode="External"/><Relationship Id="rId32" Type="http://schemas.openxmlformats.org/officeDocument/2006/relationships/hyperlink" Target="https://podminky.urs.cz/item/CS_URS_2025_02/985324221" TargetMode="External"/><Relationship Id="rId37" Type="http://schemas.openxmlformats.org/officeDocument/2006/relationships/hyperlink" Target="https://podminky.urs.cz/item/CS_URS_2025_02/997013863" TargetMode="External"/><Relationship Id="rId53" Type="http://schemas.openxmlformats.org/officeDocument/2006/relationships/hyperlink" Target="https://podminky.urs.cz/item/CS_URS_2025_02/998761203" TargetMode="External"/><Relationship Id="rId58" Type="http://schemas.openxmlformats.org/officeDocument/2006/relationships/hyperlink" Target="https://podminky.urs.cz/item/CS_URS_2025_02/763112312" TargetMode="External"/><Relationship Id="rId74" Type="http://schemas.openxmlformats.org/officeDocument/2006/relationships/hyperlink" Target="https://podminky.urs.cz/item/CS_URS_2025_02/766431821" TargetMode="External"/><Relationship Id="rId79" Type="http://schemas.openxmlformats.org/officeDocument/2006/relationships/hyperlink" Target="https://podminky.urs.cz/item/CS_URS_2025_02/766691812" TargetMode="External"/><Relationship Id="rId102" Type="http://schemas.openxmlformats.org/officeDocument/2006/relationships/hyperlink" Target="https://podminky.urs.cz/item/CS_URS_2025_02/783114101" TargetMode="External"/><Relationship Id="rId123" Type="http://schemas.openxmlformats.org/officeDocument/2006/relationships/hyperlink" Target="https://podminky.urs.cz/item/CS_URS_2025_02/776201812" TargetMode="External"/><Relationship Id="rId5" Type="http://schemas.openxmlformats.org/officeDocument/2006/relationships/hyperlink" Target="https://podminky.urs.cz/item/CS_URS_2025_02/317944323" TargetMode="External"/><Relationship Id="rId90" Type="http://schemas.openxmlformats.org/officeDocument/2006/relationships/hyperlink" Target="https://podminky.urs.cz/item/CS_URS_2025_02/773591111" TargetMode="External"/><Relationship Id="rId95" Type="http://schemas.openxmlformats.org/officeDocument/2006/relationships/hyperlink" Target="https://podminky.urs.cz/item/CS_URS_2025_02/775411810" TargetMode="External"/><Relationship Id="rId22" Type="http://schemas.openxmlformats.org/officeDocument/2006/relationships/hyperlink" Target="https://podminky.urs.cz/item/CS_URS_2025_02/965083122" TargetMode="External"/><Relationship Id="rId27" Type="http://schemas.openxmlformats.org/officeDocument/2006/relationships/hyperlink" Target="https://podminky.urs.cz/item/CS_URS_2025_02/972054241" TargetMode="External"/><Relationship Id="rId43" Type="http://schemas.openxmlformats.org/officeDocument/2006/relationships/hyperlink" Target="https://podminky.urs.cz/item/CS_URS_2025_02/998714113" TargetMode="External"/><Relationship Id="rId48" Type="http://schemas.openxmlformats.org/officeDocument/2006/relationships/hyperlink" Target="https://podminky.urs.cz/item/CS_URS_2025_02/751511182" TargetMode="External"/><Relationship Id="rId64" Type="http://schemas.openxmlformats.org/officeDocument/2006/relationships/hyperlink" Target="https://podminky.urs.cz/item/CS_URS_2025_02/763164557" TargetMode="External"/><Relationship Id="rId69" Type="http://schemas.openxmlformats.org/officeDocument/2006/relationships/hyperlink" Target="https://podminky.urs.cz/item/CS_URS_2025_02/998763323" TargetMode="External"/><Relationship Id="rId113" Type="http://schemas.openxmlformats.org/officeDocument/2006/relationships/hyperlink" Target="https://podminky.urs.cz/item/CS_URS_2025_02/784211107" TargetMode="External"/><Relationship Id="rId118" Type="http://schemas.openxmlformats.org/officeDocument/2006/relationships/hyperlink" Target="https://podminky.urs.cz/item/CS_URS_2025_02/998787213" TargetMode="External"/><Relationship Id="rId80" Type="http://schemas.openxmlformats.org/officeDocument/2006/relationships/hyperlink" Target="https://podminky.urs.cz/item/CS_URS_2025_02/766691914" TargetMode="External"/><Relationship Id="rId85" Type="http://schemas.openxmlformats.org/officeDocument/2006/relationships/hyperlink" Target="https://podminky.urs.cz/item/CS_URS_2025_02/998766113" TargetMode="External"/><Relationship Id="rId12" Type="http://schemas.openxmlformats.org/officeDocument/2006/relationships/hyperlink" Target="https://podminky.urs.cz/item/CS_URS_2025_02/612315102" TargetMode="External"/><Relationship Id="rId17" Type="http://schemas.openxmlformats.org/officeDocument/2006/relationships/hyperlink" Target="https://podminky.urs.cz/item/CS_URS_2025_02/962031143" TargetMode="External"/><Relationship Id="rId33" Type="http://schemas.openxmlformats.org/officeDocument/2006/relationships/hyperlink" Target="https://podminky.urs.cz/item/CS_URS_2025_02/997013153" TargetMode="External"/><Relationship Id="rId38" Type="http://schemas.openxmlformats.org/officeDocument/2006/relationships/hyperlink" Target="https://podminky.urs.cz/item/CS_URS_2025_02/997013869" TargetMode="External"/><Relationship Id="rId59" Type="http://schemas.openxmlformats.org/officeDocument/2006/relationships/hyperlink" Target="https://podminky.urs.cz/item/CS_URS_2025_02/763121212" TargetMode="External"/><Relationship Id="rId103" Type="http://schemas.openxmlformats.org/officeDocument/2006/relationships/hyperlink" Target="https://podminky.urs.cz/item/CS_URS_2025_02/783118101" TargetMode="External"/><Relationship Id="rId108" Type="http://schemas.openxmlformats.org/officeDocument/2006/relationships/hyperlink" Target="https://podminky.urs.cz/item/CS_URS_2025_02/784111021" TargetMode="External"/><Relationship Id="rId124" Type="http://schemas.openxmlformats.org/officeDocument/2006/relationships/hyperlink" Target="https://podminky.urs.cz/item/CS_URS_2025_02/998775113" TargetMode="External"/><Relationship Id="rId54" Type="http://schemas.openxmlformats.org/officeDocument/2006/relationships/hyperlink" Target="https://podminky.urs.cz/item/CS_URS_2025_02/762522811" TargetMode="External"/><Relationship Id="rId70" Type="http://schemas.openxmlformats.org/officeDocument/2006/relationships/hyperlink" Target="https://podminky.urs.cz/item/CS_URS_2025_02/766421234" TargetMode="External"/><Relationship Id="rId75" Type="http://schemas.openxmlformats.org/officeDocument/2006/relationships/hyperlink" Target="https://podminky.urs.cz/item/CS_URS_2025_02/766431822" TargetMode="External"/><Relationship Id="rId91" Type="http://schemas.openxmlformats.org/officeDocument/2006/relationships/hyperlink" Target="https://podminky.urs.cz/item/CS_URS_2025_02/773591121" TargetMode="External"/><Relationship Id="rId96" Type="http://schemas.openxmlformats.org/officeDocument/2006/relationships/hyperlink" Target="https://podminky.urs.cz/item/CS_URS_2025_02/775511810" TargetMode="External"/><Relationship Id="rId1" Type="http://schemas.openxmlformats.org/officeDocument/2006/relationships/hyperlink" Target="https://podminky.urs.cz/item/CS_URS_2025_02/310271055" TargetMode="External"/><Relationship Id="rId6" Type="http://schemas.openxmlformats.org/officeDocument/2006/relationships/hyperlink" Target="https://podminky.urs.cz/item/CS_URS_2025_02/346244382" TargetMode="External"/><Relationship Id="rId23" Type="http://schemas.openxmlformats.org/officeDocument/2006/relationships/hyperlink" Target="https://podminky.urs.cz/item/CS_URS_2025_02/968072455" TargetMode="External"/><Relationship Id="rId28" Type="http://schemas.openxmlformats.org/officeDocument/2006/relationships/hyperlink" Target="https://podminky.urs.cz/item/CS_URS_2025_02/974031167" TargetMode="External"/><Relationship Id="rId49" Type="http://schemas.openxmlformats.org/officeDocument/2006/relationships/hyperlink" Target="https://podminky.urs.cz/item/CS_URS_2025_02/751514377" TargetMode="External"/><Relationship Id="rId114" Type="http://schemas.openxmlformats.org/officeDocument/2006/relationships/hyperlink" Target="https://podminky.urs.cz/item/CS_URS_2025_02/784211167" TargetMode="External"/><Relationship Id="rId119" Type="http://schemas.openxmlformats.org/officeDocument/2006/relationships/hyperlink" Target="https://podminky.urs.cz/item/CS_URS_2025_02/789A0001" TargetMode="External"/><Relationship Id="rId44" Type="http://schemas.openxmlformats.org/officeDocument/2006/relationships/hyperlink" Target="https://podminky.urs.cz/item/CS_URS_2025_02/726131041" TargetMode="External"/><Relationship Id="rId60" Type="http://schemas.openxmlformats.org/officeDocument/2006/relationships/hyperlink" Target="https://podminky.urs.cz/item/CS_URS_2025_02/763121422" TargetMode="External"/><Relationship Id="rId65" Type="http://schemas.openxmlformats.org/officeDocument/2006/relationships/hyperlink" Target="https://podminky.urs.cz/item/CS_URS_2025_02/763A7002" TargetMode="External"/><Relationship Id="rId81" Type="http://schemas.openxmlformats.org/officeDocument/2006/relationships/hyperlink" Target="https://podminky.urs.cz/item/CS_URS_2025_02/766694126" TargetMode="External"/><Relationship Id="rId86" Type="http://schemas.openxmlformats.org/officeDocument/2006/relationships/hyperlink" Target="https://podminky.urs.cz/item/CS_URS_2025_02/767995116" TargetMode="External"/><Relationship Id="rId13" Type="http://schemas.openxmlformats.org/officeDocument/2006/relationships/hyperlink" Target="https://podminky.urs.cz/item/CS_URS_2025_02/612325417" TargetMode="External"/><Relationship Id="rId18" Type="http://schemas.openxmlformats.org/officeDocument/2006/relationships/hyperlink" Target="https://podminky.urs.cz/item/CS_URS_2025_02/962032230" TargetMode="External"/><Relationship Id="rId39" Type="http://schemas.openxmlformats.org/officeDocument/2006/relationships/hyperlink" Target="https://podminky.urs.cz/item/CS_URS_2025_02/997013871" TargetMode="External"/><Relationship Id="rId109" Type="http://schemas.openxmlformats.org/officeDocument/2006/relationships/hyperlink" Target="https://podminky.urs.cz/item/CS_URS_2025_02/784181111" TargetMode="External"/><Relationship Id="rId34" Type="http://schemas.openxmlformats.org/officeDocument/2006/relationships/hyperlink" Target="https://podminky.urs.cz/item/CS_URS_2025_02/997013509" TargetMode="External"/><Relationship Id="rId50" Type="http://schemas.openxmlformats.org/officeDocument/2006/relationships/hyperlink" Target="https://podminky.urs.cz/item/CS_URS_2025_02/751537044" TargetMode="External"/><Relationship Id="rId55" Type="http://schemas.openxmlformats.org/officeDocument/2006/relationships/hyperlink" Target="https://podminky.urs.cz/item/CS_URS_2025_02/762522911" TargetMode="External"/><Relationship Id="rId76" Type="http://schemas.openxmlformats.org/officeDocument/2006/relationships/hyperlink" Target="https://podminky.urs.cz/item/CS_URS_2025_02/766432334" TargetMode="External"/><Relationship Id="rId97" Type="http://schemas.openxmlformats.org/officeDocument/2006/relationships/hyperlink" Target="https://podminky.urs.cz/item/CS_URS_2025_02/775541821" TargetMode="External"/><Relationship Id="rId104" Type="http://schemas.openxmlformats.org/officeDocument/2006/relationships/hyperlink" Target="https://podminky.urs.cz/item/CS_URS_2025_02/783132101" TargetMode="External"/><Relationship Id="rId120" Type="http://schemas.openxmlformats.org/officeDocument/2006/relationships/hyperlink" Target="https://podminky.urs.cz/item/CS_URS_2025_02/777511103" TargetMode="External"/><Relationship Id="rId125" Type="http://schemas.openxmlformats.org/officeDocument/2006/relationships/drawing" Target="../drawings/drawing2.xml"/><Relationship Id="rId7" Type="http://schemas.openxmlformats.org/officeDocument/2006/relationships/hyperlink" Target="https://podminky.urs.cz/item/CS_URS_2025_02/349231811" TargetMode="External"/><Relationship Id="rId71" Type="http://schemas.openxmlformats.org/officeDocument/2006/relationships/hyperlink" Target="https://podminky.urs.cz/item/CS_URS_2025_02/766421821" TargetMode="External"/><Relationship Id="rId92" Type="http://schemas.openxmlformats.org/officeDocument/2006/relationships/hyperlink" Target="https://podminky.urs.cz/item/CS_URS_2025_02/773591171" TargetMode="External"/><Relationship Id="rId2" Type="http://schemas.openxmlformats.org/officeDocument/2006/relationships/hyperlink" Target="https://podminky.urs.cz/item/CS_URS_2025_02/310271065" TargetMode="External"/><Relationship Id="rId29" Type="http://schemas.openxmlformats.org/officeDocument/2006/relationships/hyperlink" Target="https://podminky.urs.cz/item/CS_URS_2025_02/974031666" TargetMode="External"/><Relationship Id="rId24" Type="http://schemas.openxmlformats.org/officeDocument/2006/relationships/hyperlink" Target="https://podminky.urs.cz/item/CS_URS_2025_02/968072456" TargetMode="External"/><Relationship Id="rId40" Type="http://schemas.openxmlformats.org/officeDocument/2006/relationships/hyperlink" Target="https://podminky.urs.cz/item/CS_URS_2025_02/997013873" TargetMode="External"/><Relationship Id="rId45" Type="http://schemas.openxmlformats.org/officeDocument/2006/relationships/hyperlink" Target="https://podminky.urs.cz/item/CS_URS_2025_02/751111271" TargetMode="External"/><Relationship Id="rId66" Type="http://schemas.openxmlformats.org/officeDocument/2006/relationships/hyperlink" Target="https://podminky.urs.cz/item/CS_URS_2025_02/763A7021" TargetMode="External"/><Relationship Id="rId87" Type="http://schemas.openxmlformats.org/officeDocument/2006/relationships/hyperlink" Target="https://podminky.urs.cz/item/CS_URS_2025_02/998767113" TargetMode="External"/><Relationship Id="rId110" Type="http://schemas.openxmlformats.org/officeDocument/2006/relationships/hyperlink" Target="https://podminky.urs.cz/item/CS_URS_2025_02/784181117" TargetMode="External"/><Relationship Id="rId115" Type="http://schemas.openxmlformats.org/officeDocument/2006/relationships/hyperlink" Target="https://podminky.urs.cz/item/CS_URS_2025_02/784A4001" TargetMode="External"/><Relationship Id="rId61" Type="http://schemas.openxmlformats.org/officeDocument/2006/relationships/hyperlink" Target="https://podminky.urs.cz/item/CS_URS_2025_02/763121761" TargetMode="External"/><Relationship Id="rId82" Type="http://schemas.openxmlformats.org/officeDocument/2006/relationships/hyperlink" Target="https://podminky.urs.cz/item/CS_URS_2025_02/766812820" TargetMode="External"/><Relationship Id="rId19" Type="http://schemas.openxmlformats.org/officeDocument/2006/relationships/hyperlink" Target="https://podminky.urs.cz/item/CS_URS_2025_02/962032431" TargetMode="External"/><Relationship Id="rId14" Type="http://schemas.openxmlformats.org/officeDocument/2006/relationships/hyperlink" Target="https://podminky.urs.cz/item/CS_URS_2025_02/632451023" TargetMode="External"/><Relationship Id="rId30" Type="http://schemas.openxmlformats.org/officeDocument/2006/relationships/hyperlink" Target="https://podminky.urs.cz/item/CS_URS_2025_02/975021311" TargetMode="External"/><Relationship Id="rId35" Type="http://schemas.openxmlformats.org/officeDocument/2006/relationships/hyperlink" Target="https://podminky.urs.cz/item/CS_URS_2025_02/997013511" TargetMode="External"/><Relationship Id="rId56" Type="http://schemas.openxmlformats.org/officeDocument/2006/relationships/hyperlink" Target="https://podminky.urs.cz/item/CS_URS_2025_02/763111331" TargetMode="External"/><Relationship Id="rId77" Type="http://schemas.openxmlformats.org/officeDocument/2006/relationships/hyperlink" Target="https://podminky.urs.cz/item/CS_URS_2025_02/766437311" TargetMode="External"/><Relationship Id="rId100" Type="http://schemas.openxmlformats.org/officeDocument/2006/relationships/hyperlink" Target="https://podminky.urs.cz/item/CS_URS_2025_02/998781213" TargetMode="External"/><Relationship Id="rId105" Type="http://schemas.openxmlformats.org/officeDocument/2006/relationships/hyperlink" Target="https://podminky.urs.cz/item/CS_URS_2025_02/783137101" TargetMode="External"/><Relationship Id="rId8" Type="http://schemas.openxmlformats.org/officeDocument/2006/relationships/hyperlink" Target="https://podminky.urs.cz/item/CS_URS_2025_02/411388621" TargetMode="External"/><Relationship Id="rId51" Type="http://schemas.openxmlformats.org/officeDocument/2006/relationships/hyperlink" Target="https://podminky.urs.cz/item/CS_URS_2025_02/751792005" TargetMode="External"/><Relationship Id="rId72" Type="http://schemas.openxmlformats.org/officeDocument/2006/relationships/hyperlink" Target="https://podminky.urs.cz/item/CS_URS_2025_02/766421822" TargetMode="External"/><Relationship Id="rId93" Type="http://schemas.openxmlformats.org/officeDocument/2006/relationships/hyperlink" Target="https://podminky.urs.cz/item/CS_URS_2025_02/998773113" TargetMode="External"/><Relationship Id="rId98" Type="http://schemas.openxmlformats.org/officeDocument/2006/relationships/hyperlink" Target="https://podminky.urs.cz/item/CS_URS_2025_02/998777113" TargetMode="External"/><Relationship Id="rId121" Type="http://schemas.openxmlformats.org/officeDocument/2006/relationships/hyperlink" Target="https://podminky.urs.cz/item/CS_URS_2025_02/998776113" TargetMode="External"/><Relationship Id="rId3" Type="http://schemas.openxmlformats.org/officeDocument/2006/relationships/hyperlink" Target="https://podminky.urs.cz/item/CS_URS_2025_02/310279842" TargetMode="External"/><Relationship Id="rId25" Type="http://schemas.openxmlformats.org/officeDocument/2006/relationships/hyperlink" Target="https://podminky.urs.cz/item/CS_URS_2025_02/971033361" TargetMode="External"/><Relationship Id="rId46" Type="http://schemas.openxmlformats.org/officeDocument/2006/relationships/hyperlink" Target="https://podminky.urs.cz/item/CS_URS_2025_02/751322012" TargetMode="External"/><Relationship Id="rId67" Type="http://schemas.openxmlformats.org/officeDocument/2006/relationships/hyperlink" Target="https://podminky.urs.cz/item/CS_URS_2025_02/763A9001" TargetMode="External"/><Relationship Id="rId116" Type="http://schemas.openxmlformats.org/officeDocument/2006/relationships/hyperlink" Target="https://podminky.urs.cz/item/CS_URS_2025_02/786681003" TargetMode="External"/><Relationship Id="rId20" Type="http://schemas.openxmlformats.org/officeDocument/2006/relationships/hyperlink" Target="https://podminky.urs.cz/item/CS_URS_2025_02/965043331" TargetMode="External"/><Relationship Id="rId41" Type="http://schemas.openxmlformats.org/officeDocument/2006/relationships/hyperlink" Target="https://podminky.urs.cz/item/CS_URS_2025_02/998011010" TargetMode="External"/><Relationship Id="rId62" Type="http://schemas.openxmlformats.org/officeDocument/2006/relationships/hyperlink" Target="https://podminky.urs.cz/item/CS_URS_2025_02/763121811" TargetMode="External"/><Relationship Id="rId83" Type="http://schemas.openxmlformats.org/officeDocument/2006/relationships/hyperlink" Target="https://podminky.urs.cz/item/CS_URS_2025_02/766812840" TargetMode="External"/><Relationship Id="rId88" Type="http://schemas.openxmlformats.org/officeDocument/2006/relationships/hyperlink" Target="https://podminky.urs.cz/item/CS_URS_2025_02/773512915" TargetMode="External"/><Relationship Id="rId111" Type="http://schemas.openxmlformats.org/officeDocument/2006/relationships/hyperlink" Target="https://podminky.urs.cz/item/CS_URS_2025_02/784211101" TargetMode="External"/><Relationship Id="rId15" Type="http://schemas.openxmlformats.org/officeDocument/2006/relationships/hyperlink" Target="https://podminky.urs.cz/item/CS_URS_2025_02/632452451" TargetMode="External"/><Relationship Id="rId36" Type="http://schemas.openxmlformats.org/officeDocument/2006/relationships/hyperlink" Target="https://podminky.urs.cz/item/CS_URS_2025_02/997013861" TargetMode="External"/><Relationship Id="rId57" Type="http://schemas.openxmlformats.org/officeDocument/2006/relationships/hyperlink" Target="https://podminky.urs.cz/item/CS_URS_2025_02/763111811" TargetMode="External"/><Relationship Id="rId106" Type="http://schemas.openxmlformats.org/officeDocument/2006/relationships/hyperlink" Target="https://podminky.urs.cz/item/CS_URS_2025_02/784111011" TargetMode="External"/><Relationship Id="rId10" Type="http://schemas.openxmlformats.org/officeDocument/2006/relationships/hyperlink" Target="https://podminky.urs.cz/item/CS_URS_2025_02/611325417" TargetMode="External"/><Relationship Id="rId31" Type="http://schemas.openxmlformats.org/officeDocument/2006/relationships/hyperlink" Target="https://podminky.urs.cz/item/CS_URS_2025_02/978059541" TargetMode="External"/><Relationship Id="rId52" Type="http://schemas.openxmlformats.org/officeDocument/2006/relationships/hyperlink" Target="https://podminky.urs.cz/item/CS_URS_2025_02/998751212" TargetMode="External"/><Relationship Id="rId73" Type="http://schemas.openxmlformats.org/officeDocument/2006/relationships/hyperlink" Target="https://podminky.urs.cz/item/CS_URS_2025_02/766427112" TargetMode="External"/><Relationship Id="rId78" Type="http://schemas.openxmlformats.org/officeDocument/2006/relationships/hyperlink" Target="https://podminky.urs.cz/item/CS_URS_2025_02/766691811" TargetMode="External"/><Relationship Id="rId94" Type="http://schemas.openxmlformats.org/officeDocument/2006/relationships/hyperlink" Target="https://podminky.urs.cz/item/CS_URS_2025_02/775145811" TargetMode="External"/><Relationship Id="rId99" Type="http://schemas.openxmlformats.org/officeDocument/2006/relationships/hyperlink" Target="https://podminky.urs.cz/item/CS_URS_2025_02/781A1003" TargetMode="External"/><Relationship Id="rId101" Type="http://schemas.openxmlformats.org/officeDocument/2006/relationships/hyperlink" Target="https://podminky.urs.cz/item/CS_URS_2025_02/783101203" TargetMode="External"/><Relationship Id="rId122" Type="http://schemas.openxmlformats.org/officeDocument/2006/relationships/hyperlink" Target="https://podminky.urs.cz/item/CS_URS_2025_02/776201814" TargetMode="External"/><Relationship Id="rId4" Type="http://schemas.openxmlformats.org/officeDocument/2006/relationships/hyperlink" Target="https://podminky.urs.cz/item/CS_URS_2025_02/317234410" TargetMode="External"/><Relationship Id="rId9" Type="http://schemas.openxmlformats.org/officeDocument/2006/relationships/hyperlink" Target="https://podminky.urs.cz/item/CS_URS_2025_02/41323222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36"/>
  <sheetViews>
    <sheetView tabSelected="1" view="pageBreakPreview" zoomScaleNormal="100" zoomScaleSheetLayoutView="100" workbookViewId="0">
      <selection activeCell="C18" sqref="C18"/>
    </sheetView>
  </sheetViews>
  <sheetFormatPr defaultColWidth="8.83203125" defaultRowHeight="11.25"/>
  <cols>
    <col min="1" max="1" width="21.6640625" style="97" customWidth="1"/>
    <col min="2" max="2" width="70.83203125" style="97" customWidth="1"/>
    <col min="3" max="3" width="10.83203125" style="97" customWidth="1"/>
    <col min="4" max="4" width="15.83203125" style="97" customWidth="1"/>
    <col min="5" max="5" width="25.83203125" style="141" customWidth="1"/>
    <col min="6" max="6" width="20.83203125" style="97" customWidth="1"/>
    <col min="7" max="8" width="11" style="97" bestFit="1" customWidth="1"/>
    <col min="9" max="16384" width="8.83203125" style="97"/>
  </cols>
  <sheetData>
    <row r="1" spans="1:6" ht="15.75">
      <c r="A1" s="93" t="s">
        <v>10</v>
      </c>
      <c r="B1" s="94"/>
      <c r="C1" s="94"/>
      <c r="D1" s="94"/>
      <c r="E1" s="95"/>
      <c r="F1" s="96"/>
    </row>
    <row r="2" spans="1:6" ht="15.75">
      <c r="A2" s="98" t="s">
        <v>15</v>
      </c>
      <c r="B2" s="99" t="s">
        <v>2284</v>
      </c>
      <c r="C2" s="100"/>
      <c r="D2" s="100"/>
      <c r="E2" s="101"/>
    </row>
    <row r="3" spans="1:6" ht="12.75">
      <c r="A3" s="102" t="s">
        <v>18</v>
      </c>
      <c r="B3" s="103" t="s">
        <v>3007</v>
      </c>
      <c r="C3" s="104"/>
      <c r="D3" s="103"/>
      <c r="E3" s="105"/>
    </row>
    <row r="4" spans="1:6" ht="12.75">
      <c r="A4" s="106"/>
      <c r="B4" s="107"/>
      <c r="C4" s="107"/>
      <c r="D4" s="107"/>
      <c r="E4" s="108"/>
    </row>
    <row r="5" spans="1:6" ht="12.75">
      <c r="A5" s="109" t="s">
        <v>22</v>
      </c>
      <c r="B5" s="110" t="s">
        <v>19</v>
      </c>
      <c r="C5" s="107"/>
      <c r="D5" s="110" t="s">
        <v>23</v>
      </c>
      <c r="E5" s="108">
        <v>61989592</v>
      </c>
    </row>
    <row r="6" spans="1:6" ht="12.75">
      <c r="A6" s="106"/>
      <c r="B6" s="110"/>
      <c r="C6" s="107"/>
      <c r="D6" s="110" t="s">
        <v>25</v>
      </c>
      <c r="E6" s="108" t="s">
        <v>3008</v>
      </c>
    </row>
    <row r="7" spans="1:6" ht="12.75">
      <c r="A7" s="106"/>
      <c r="B7" s="110"/>
      <c r="C7" s="107"/>
      <c r="D7" s="107"/>
      <c r="E7" s="108"/>
    </row>
    <row r="8" spans="1:6" ht="12.75">
      <c r="A8" s="109" t="s">
        <v>26</v>
      </c>
      <c r="B8" s="78" t="s">
        <v>3009</v>
      </c>
      <c r="C8" s="107"/>
      <c r="D8" s="110" t="s">
        <v>23</v>
      </c>
      <c r="E8" s="79" t="s">
        <v>3009</v>
      </c>
    </row>
    <row r="9" spans="1:6" ht="12.75">
      <c r="A9" s="106"/>
      <c r="B9" s="110"/>
      <c r="C9" s="107"/>
      <c r="D9" s="110" t="s">
        <v>25</v>
      </c>
      <c r="E9" s="79" t="s">
        <v>3009</v>
      </c>
    </row>
    <row r="10" spans="1:6" ht="12.75">
      <c r="A10" s="106"/>
      <c r="B10" s="110"/>
      <c r="C10" s="107"/>
      <c r="D10" s="107"/>
      <c r="E10" s="108"/>
    </row>
    <row r="11" spans="1:6" ht="12.75">
      <c r="A11" s="106"/>
      <c r="B11" s="110"/>
      <c r="C11" s="107"/>
      <c r="D11" s="107"/>
      <c r="E11" s="108"/>
    </row>
    <row r="12" spans="1:6" ht="12.75">
      <c r="A12" s="109" t="s">
        <v>3015</v>
      </c>
      <c r="B12" s="110"/>
      <c r="C12" s="107"/>
      <c r="D12" s="107"/>
      <c r="E12" s="108"/>
    </row>
    <row r="13" spans="1:6" ht="12.75">
      <c r="A13" s="109" t="s">
        <v>28</v>
      </c>
      <c r="B13" s="110" t="s">
        <v>3016</v>
      </c>
      <c r="C13" s="107"/>
      <c r="D13" s="110" t="s">
        <v>23</v>
      </c>
      <c r="E13" s="111" t="s">
        <v>3018</v>
      </c>
    </row>
    <row r="14" spans="1:6" ht="12.75">
      <c r="A14" s="109"/>
      <c r="B14" s="110"/>
      <c r="C14" s="107"/>
      <c r="D14" s="110" t="s">
        <v>25</v>
      </c>
      <c r="E14" s="108" t="s">
        <v>3017</v>
      </c>
    </row>
    <row r="15" spans="1:6" ht="12.75">
      <c r="A15" s="106"/>
      <c r="B15" s="110"/>
      <c r="C15" s="107"/>
      <c r="D15" s="107"/>
      <c r="E15" s="108"/>
    </row>
    <row r="16" spans="1:6" ht="12.75">
      <c r="A16" s="109" t="s">
        <v>3014</v>
      </c>
      <c r="B16" s="110"/>
      <c r="C16" s="107"/>
      <c r="D16" s="107"/>
      <c r="E16" s="108"/>
    </row>
    <row r="17" spans="1:9" ht="12.75">
      <c r="A17" s="109" t="s">
        <v>28</v>
      </c>
      <c r="B17" s="110" t="s">
        <v>3010</v>
      </c>
      <c r="C17" s="107"/>
      <c r="D17" s="110" t="s">
        <v>23</v>
      </c>
      <c r="E17" s="108">
        <v>26849917</v>
      </c>
    </row>
    <row r="18" spans="1:9" ht="12.75">
      <c r="A18" s="109"/>
      <c r="B18" s="110"/>
      <c r="C18" s="107"/>
      <c r="D18" s="110" t="s">
        <v>25</v>
      </c>
      <c r="E18" s="108" t="s">
        <v>3011</v>
      </c>
    </row>
    <row r="19" spans="1:9" ht="12.75">
      <c r="A19" s="106"/>
      <c r="B19" s="110"/>
      <c r="C19" s="107"/>
      <c r="D19" s="107"/>
      <c r="E19" s="108"/>
    </row>
    <row r="20" spans="1:9" ht="12.75">
      <c r="A20" s="109" t="s">
        <v>33</v>
      </c>
      <c r="B20" s="110"/>
      <c r="C20" s="107"/>
      <c r="D20" s="107"/>
      <c r="E20" s="108"/>
    </row>
    <row r="21" spans="1:9" ht="11.45" customHeight="1">
      <c r="A21" s="112"/>
      <c r="B21" s="113"/>
      <c r="C21" s="113"/>
      <c r="D21" s="113"/>
      <c r="E21" s="114"/>
    </row>
    <row r="22" spans="1:9" s="117" customFormat="1" ht="24.95" customHeight="1">
      <c r="A22" s="115" t="s">
        <v>35</v>
      </c>
      <c r="B22" s="116"/>
      <c r="C22" s="116"/>
      <c r="D22" s="1243">
        <f>E34</f>
        <v>0</v>
      </c>
      <c r="E22" s="1244"/>
    </row>
    <row r="23" spans="1:9" ht="12.75">
      <c r="A23" s="1245" t="s">
        <v>39</v>
      </c>
      <c r="B23" s="118"/>
      <c r="C23" s="119" t="s">
        <v>36</v>
      </c>
      <c r="D23" s="119" t="s">
        <v>37</v>
      </c>
      <c r="E23" s="120" t="s">
        <v>38</v>
      </c>
    </row>
    <row r="24" spans="1:9" ht="12.75">
      <c r="A24" s="1246"/>
      <c r="B24" s="110" t="s">
        <v>40</v>
      </c>
      <c r="C24" s="121">
        <v>0.21</v>
      </c>
      <c r="D24" s="122">
        <f>D22</f>
        <v>0</v>
      </c>
      <c r="E24" s="123">
        <f>ROUND(D24, 2)*C24</f>
        <v>0</v>
      </c>
    </row>
    <row r="25" spans="1:9" ht="12.75">
      <c r="A25" s="1247"/>
      <c r="B25" s="124" t="s">
        <v>41</v>
      </c>
      <c r="C25" s="125">
        <v>0.15</v>
      </c>
      <c r="D25" s="126">
        <v>0</v>
      </c>
      <c r="E25" s="123">
        <f>ROUND(D25, 2)*C25</f>
        <v>0</v>
      </c>
    </row>
    <row r="26" spans="1:9" s="117" customFormat="1" ht="24.95" customHeight="1">
      <c r="A26" s="115" t="s">
        <v>45</v>
      </c>
      <c r="B26" s="116"/>
      <c r="C26" s="116"/>
      <c r="D26" s="1243">
        <f>D22+E24+E25</f>
        <v>0</v>
      </c>
      <c r="E26" s="1244"/>
    </row>
    <row r="27" spans="1:9">
      <c r="A27" s="127"/>
      <c r="E27" s="128"/>
    </row>
    <row r="28" spans="1:9" ht="15.75">
      <c r="A28" s="93" t="s">
        <v>48</v>
      </c>
      <c r="B28" s="94"/>
      <c r="C28" s="94"/>
      <c r="D28" s="94"/>
      <c r="E28" s="95"/>
    </row>
    <row r="29" spans="1:9" ht="15.75">
      <c r="A29" s="98" t="s">
        <v>15</v>
      </c>
      <c r="B29" s="99" t="s">
        <v>2284</v>
      </c>
      <c r="C29" s="100"/>
      <c r="D29" s="100"/>
      <c r="E29" s="101"/>
    </row>
    <row r="30" spans="1:9" ht="15">
      <c r="A30" s="1240" t="s">
        <v>51</v>
      </c>
      <c r="B30" s="1241"/>
      <c r="C30" s="1241"/>
      <c r="D30" s="1242"/>
      <c r="E30" s="129" t="s">
        <v>52</v>
      </c>
    </row>
    <row r="31" spans="1:9" s="131" customFormat="1" ht="15" customHeight="1">
      <c r="A31" s="1239" t="s">
        <v>3015</v>
      </c>
      <c r="B31" s="1239"/>
      <c r="C31" s="1239"/>
      <c r="D31" s="1239"/>
      <c r="E31" s="130" cm="1">
        <f t="array" ref="E31:I31">'Část 01_Rekap'!AK27:AO27</f>
        <v>0</v>
      </c>
      <c r="F31" s="131">
        <v>0</v>
      </c>
      <c r="G31" s="131">
        <v>0</v>
      </c>
      <c r="H31" s="131">
        <v>0</v>
      </c>
      <c r="I31" s="131">
        <v>0</v>
      </c>
    </row>
    <row r="32" spans="1:9" s="131" customFormat="1" ht="15" customHeight="1">
      <c r="A32" s="1239" t="s">
        <v>3014</v>
      </c>
      <c r="B32" s="1239" t="s">
        <v>3012</v>
      </c>
      <c r="C32" s="1239"/>
      <c r="D32" s="1239"/>
      <c r="E32" s="130" cm="1">
        <f t="array" ref="E32:I32">'Část 02 - Rekap'!AK28:AO28</f>
        <v>0</v>
      </c>
      <c r="F32" s="131">
        <v>0</v>
      </c>
      <c r="G32" s="131">
        <v>0</v>
      </c>
      <c r="H32" s="131">
        <v>0</v>
      </c>
      <c r="I32" s="131">
        <v>0</v>
      </c>
    </row>
    <row r="33" spans="1:28" s="131" customFormat="1" ht="15" customHeight="1">
      <c r="A33" s="1239" t="s">
        <v>91</v>
      </c>
      <c r="B33" s="1239" t="s">
        <v>3013</v>
      </c>
      <c r="C33" s="1239"/>
      <c r="D33" s="1239"/>
      <c r="E33" s="130">
        <f>VON!J30</f>
        <v>0</v>
      </c>
    </row>
    <row r="34" spans="1:28" s="117" customFormat="1" ht="15.75">
      <c r="A34" s="132" t="s">
        <v>35</v>
      </c>
      <c r="B34" s="133"/>
      <c r="C34" s="134"/>
      <c r="D34" s="134"/>
      <c r="E34" s="135">
        <f>SUM(E31:E33)</f>
        <v>0</v>
      </c>
      <c r="F34" s="136"/>
      <c r="G34" s="137"/>
      <c r="H34" s="136"/>
      <c r="I34" s="136"/>
      <c r="J34" s="136"/>
      <c r="K34" s="136"/>
      <c r="L34" s="136"/>
      <c r="M34" s="136"/>
      <c r="N34" s="136"/>
      <c r="O34" s="136"/>
      <c r="P34" s="136"/>
      <c r="Q34" s="136"/>
      <c r="R34" s="136"/>
      <c r="S34" s="136"/>
      <c r="T34" s="136"/>
      <c r="U34" s="136"/>
      <c r="V34" s="136"/>
      <c r="W34" s="136"/>
      <c r="X34" s="136"/>
      <c r="Y34" s="136"/>
      <c r="Z34" s="136"/>
      <c r="AA34" s="136"/>
      <c r="AB34" s="136"/>
    </row>
    <row r="35" spans="1:28">
      <c r="A35" s="127"/>
      <c r="E35" s="128"/>
    </row>
    <row r="36" spans="1:28">
      <c r="A36" s="138"/>
      <c r="B36" s="139"/>
      <c r="C36" s="139"/>
      <c r="D36" s="139"/>
      <c r="E36" s="140"/>
    </row>
  </sheetData>
  <sheetProtection algorithmName="SHA-512" hashValue="QsEe/Vf1C3yUgScmTq7gvPYVdxkORuOaigfOTwYRvrAYVM3PnBmqHgcsAZlOGQS9nNU/feko7vd4klgl0MaQOg==" saltValue="1IiXd9fhGFALuuHfMw7Chg==" spinCount="100000" sheet="1" objects="1" scenarios="1"/>
  <mergeCells count="7">
    <mergeCell ref="A31:D31"/>
    <mergeCell ref="A32:D32"/>
    <mergeCell ref="A33:D33"/>
    <mergeCell ref="A30:D30"/>
    <mergeCell ref="D22:E22"/>
    <mergeCell ref="A23:A25"/>
    <mergeCell ref="D26:E26"/>
  </mergeCells>
  <pageMargins left="0.19685039370078741" right="0.19685039370078741" top="0.19685039370078741" bottom="0.19685039370078741" header="0.31496062992125984" footer="0.31496062992125984"/>
  <pageSetup paperSize="9" scale="8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pageSetUpPr fitToPage="1"/>
  </sheetPr>
  <dimension ref="A1:CM62"/>
  <sheetViews>
    <sheetView showGridLines="0" zoomScaleNormal="100" workbookViewId="0">
      <selection activeCell="AN10" sqref="AN10"/>
    </sheetView>
  </sheetViews>
  <sheetFormatPr defaultColWidth="8.5" defaultRowHeight="12.75" customHeight="1"/>
  <cols>
    <col min="1" max="1" width="8.33203125" style="756" customWidth="1"/>
    <col min="2" max="2" width="1.6640625" style="756" customWidth="1"/>
    <col min="3" max="3" width="4.1640625" style="756" customWidth="1"/>
    <col min="4" max="33" width="2.6640625" style="756" customWidth="1"/>
    <col min="34" max="34" width="3.33203125" style="756" customWidth="1"/>
    <col min="35" max="35" width="31.6640625" style="756" customWidth="1"/>
    <col min="36" max="37" width="2.5" style="756" customWidth="1"/>
    <col min="38" max="38" width="8.33203125" style="756" customWidth="1"/>
    <col min="39" max="39" width="3.33203125" style="756" customWidth="1"/>
    <col min="40" max="40" width="13.33203125" style="756" customWidth="1"/>
    <col min="41" max="41" width="7.5" style="756" customWidth="1"/>
    <col min="42" max="42" width="4.1640625" style="756" customWidth="1"/>
    <col min="43" max="43" width="15.6640625" style="756" customWidth="1"/>
    <col min="44" max="44" width="13.6640625" style="756" customWidth="1"/>
    <col min="45" max="47" width="25.83203125" style="756" hidden="1" customWidth="1"/>
    <col min="48" max="49" width="21.6640625" style="756" hidden="1" customWidth="1"/>
    <col min="50" max="51" width="25" style="756" hidden="1" customWidth="1"/>
    <col min="52" max="52" width="21.6640625" style="756" hidden="1" customWidth="1"/>
    <col min="53" max="53" width="19.1640625" style="756" hidden="1" customWidth="1"/>
    <col min="54" max="54" width="25" style="756" hidden="1" customWidth="1"/>
    <col min="55" max="55" width="21.6640625" style="756" hidden="1" customWidth="1"/>
    <col min="56" max="56" width="19.1640625" style="756" hidden="1" customWidth="1"/>
    <col min="57" max="57" width="66.5" style="756" customWidth="1"/>
    <col min="58" max="70" width="8.5" style="756"/>
    <col min="71" max="91" width="9.33203125" style="756" hidden="1" customWidth="1"/>
    <col min="92" max="16384" width="8.5" style="756"/>
  </cols>
  <sheetData>
    <row r="1" spans="1:74" ht="11.25">
      <c r="A1" s="755" t="s">
        <v>0</v>
      </c>
      <c r="AZ1" s="755" t="s">
        <v>1</v>
      </c>
      <c r="BA1" s="755" t="s">
        <v>2</v>
      </c>
      <c r="BB1" s="755" t="s">
        <v>2300</v>
      </c>
      <c r="BT1" s="755" t="s">
        <v>4</v>
      </c>
      <c r="BU1" s="755" t="s">
        <v>4</v>
      </c>
      <c r="BV1" s="755" t="s">
        <v>2301</v>
      </c>
    </row>
    <row r="2" spans="1:74" ht="36.950000000000003" customHeight="1">
      <c r="AR2" s="1333"/>
      <c r="AS2" s="1333"/>
      <c r="AT2" s="1333"/>
      <c r="AU2" s="1333"/>
      <c r="AV2" s="1333"/>
      <c r="AW2" s="1333"/>
      <c r="AX2" s="1333"/>
      <c r="AY2" s="1333"/>
      <c r="AZ2" s="1333"/>
      <c r="BA2" s="1333"/>
      <c r="BB2" s="1333"/>
      <c r="BC2" s="1333"/>
      <c r="BD2" s="1333"/>
      <c r="BE2" s="1333"/>
      <c r="BS2" s="757" t="s">
        <v>7</v>
      </c>
      <c r="BT2" s="757" t="s">
        <v>8</v>
      </c>
    </row>
    <row r="3" spans="1:74" ht="6.95" customHeight="1">
      <c r="B3" s="758"/>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759"/>
      <c r="AM3" s="759"/>
      <c r="AN3" s="759"/>
      <c r="AO3" s="759"/>
      <c r="AP3" s="759"/>
      <c r="AQ3" s="759"/>
      <c r="AR3" s="760"/>
      <c r="BS3" s="757" t="s">
        <v>7</v>
      </c>
      <c r="BT3" s="757" t="s">
        <v>9</v>
      </c>
    </row>
    <row r="4" spans="1:74" ht="24.95" customHeight="1">
      <c r="B4" s="760"/>
      <c r="D4" s="761" t="s">
        <v>10</v>
      </c>
      <c r="AR4" s="760"/>
      <c r="AS4" s="762" t="s">
        <v>11</v>
      </c>
      <c r="BE4" s="763" t="s">
        <v>2302</v>
      </c>
      <c r="BS4" s="757" t="s">
        <v>12</v>
      </c>
    </row>
    <row r="5" spans="1:74" ht="12" customHeight="1">
      <c r="B5" s="760"/>
      <c r="D5" s="764" t="s">
        <v>13</v>
      </c>
      <c r="K5" s="1334" t="s">
        <v>2303</v>
      </c>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R5" s="760"/>
      <c r="BE5" s="1335" t="s">
        <v>2304</v>
      </c>
      <c r="BS5" s="757" t="s">
        <v>7</v>
      </c>
    </row>
    <row r="6" spans="1:74" ht="15">
      <c r="B6" s="760"/>
      <c r="D6" s="766" t="s">
        <v>15</v>
      </c>
      <c r="K6" s="1336" t="s">
        <v>2284</v>
      </c>
      <c r="L6" s="1336"/>
      <c r="M6" s="1336"/>
      <c r="N6" s="1336"/>
      <c r="O6" s="1336"/>
      <c r="P6" s="1336"/>
      <c r="Q6" s="1336"/>
      <c r="R6" s="1336"/>
      <c r="S6" s="1336"/>
      <c r="T6" s="1336"/>
      <c r="U6" s="1336"/>
      <c r="V6" s="1336"/>
      <c r="W6" s="1336"/>
      <c r="X6" s="1336"/>
      <c r="Y6" s="1336"/>
      <c r="Z6" s="1336"/>
      <c r="AA6" s="1336"/>
      <c r="AB6" s="1336"/>
      <c r="AC6" s="1336"/>
      <c r="AD6" s="1336"/>
      <c r="AE6" s="1336"/>
      <c r="AF6" s="1336"/>
      <c r="AG6" s="1336"/>
      <c r="AH6" s="1336"/>
      <c r="AI6" s="1336"/>
      <c r="AJ6" s="1336"/>
      <c r="AK6" s="1336"/>
      <c r="AL6" s="1336"/>
      <c r="AM6" s="1336"/>
      <c r="AN6" s="1336"/>
      <c r="AO6" s="1336"/>
      <c r="AR6" s="760"/>
      <c r="BE6" s="1335"/>
      <c r="BS6" s="757" t="s">
        <v>7</v>
      </c>
    </row>
    <row r="7" spans="1:74" ht="15">
      <c r="B7" s="760"/>
      <c r="D7" s="766" t="s">
        <v>2285</v>
      </c>
      <c r="K7" s="1336" t="s">
        <v>2286</v>
      </c>
      <c r="L7" s="1336"/>
      <c r="M7" s="1336"/>
      <c r="N7" s="1336"/>
      <c r="O7" s="1336"/>
      <c r="P7" s="1336"/>
      <c r="Q7" s="1336"/>
      <c r="R7" s="1336"/>
      <c r="S7" s="1336"/>
      <c r="T7" s="1336"/>
      <c r="U7" s="1336"/>
      <c r="V7" s="1336"/>
      <c r="W7" s="1336"/>
      <c r="X7" s="1336"/>
      <c r="Y7" s="1336"/>
      <c r="Z7" s="1336"/>
      <c r="AA7" s="1336"/>
      <c r="AB7" s="1336"/>
      <c r="AC7" s="1336"/>
      <c r="AD7" s="1336"/>
      <c r="AE7" s="1336"/>
      <c r="AF7" s="1336"/>
      <c r="AG7" s="1336"/>
      <c r="AH7" s="1336"/>
      <c r="AI7" s="1336"/>
      <c r="AJ7" s="1336"/>
      <c r="AK7" s="1336"/>
      <c r="AL7" s="1336"/>
      <c r="AM7" s="1336"/>
      <c r="AN7" s="1336"/>
      <c r="AO7" s="1336"/>
      <c r="AR7" s="760"/>
      <c r="BE7" s="1335"/>
      <c r="BS7" s="757"/>
    </row>
    <row r="8" spans="1:74" ht="15">
      <c r="B8" s="760"/>
      <c r="D8" s="766"/>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767"/>
      <c r="AM8" s="767"/>
      <c r="AN8" s="767"/>
      <c r="AO8" s="767"/>
      <c r="AR8" s="760"/>
      <c r="BE8" s="1335"/>
      <c r="BS8" s="757"/>
    </row>
    <row r="9" spans="1:74" ht="12" customHeight="1">
      <c r="B9" s="760"/>
      <c r="D9" s="768" t="s">
        <v>16</v>
      </c>
      <c r="K9" s="765"/>
      <c r="AK9" s="768" t="s">
        <v>17</v>
      </c>
      <c r="AN9" s="765"/>
      <c r="AR9" s="760"/>
      <c r="BE9" s="1335"/>
      <c r="BS9" s="757" t="s">
        <v>7</v>
      </c>
    </row>
    <row r="10" spans="1:74" ht="12" customHeight="1">
      <c r="B10" s="760"/>
      <c r="D10" s="768" t="s">
        <v>18</v>
      </c>
      <c r="K10" s="765" t="s">
        <v>2305</v>
      </c>
      <c r="AK10" s="768" t="s">
        <v>20</v>
      </c>
      <c r="AN10" s="1359">
        <v>45954</v>
      </c>
      <c r="AR10" s="760"/>
      <c r="BE10" s="1335"/>
      <c r="BS10" s="757" t="s">
        <v>7</v>
      </c>
    </row>
    <row r="11" spans="1:74" ht="14.45" customHeight="1">
      <c r="B11" s="760"/>
      <c r="AR11" s="760"/>
      <c r="BE11" s="1335"/>
      <c r="BS11" s="757" t="s">
        <v>7</v>
      </c>
    </row>
    <row r="12" spans="1:74" ht="12" customHeight="1">
      <c r="B12" s="760"/>
      <c r="D12" s="768" t="s">
        <v>22</v>
      </c>
      <c r="AK12" s="768" t="s">
        <v>23</v>
      </c>
      <c r="AN12" s="765"/>
      <c r="AR12" s="760"/>
      <c r="BE12" s="1335"/>
      <c r="BS12" s="757" t="s">
        <v>7</v>
      </c>
    </row>
    <row r="13" spans="1:74" ht="18.600000000000001" customHeight="1">
      <c r="B13" s="760"/>
      <c r="E13" s="765" t="s">
        <v>19</v>
      </c>
      <c r="AK13" s="768" t="s">
        <v>25</v>
      </c>
      <c r="AN13" s="765"/>
      <c r="AR13" s="760"/>
      <c r="BE13" s="1335"/>
      <c r="BS13" s="757" t="s">
        <v>7</v>
      </c>
    </row>
    <row r="14" spans="1:74" ht="6.95" customHeight="1">
      <c r="B14" s="760"/>
      <c r="AR14" s="760"/>
      <c r="BE14" s="1335"/>
      <c r="BS14" s="757" t="s">
        <v>7</v>
      </c>
    </row>
    <row r="15" spans="1:74" ht="12" customHeight="1">
      <c r="B15" s="760"/>
      <c r="D15" s="768" t="s">
        <v>2306</v>
      </c>
      <c r="AK15" s="768" t="s">
        <v>23</v>
      </c>
      <c r="AN15" s="90" t="s">
        <v>2307</v>
      </c>
      <c r="AR15" s="760"/>
      <c r="BE15" s="1335"/>
      <c r="BS15" s="757" t="s">
        <v>7</v>
      </c>
    </row>
    <row r="16" spans="1:74">
      <c r="B16" s="760"/>
      <c r="E16" s="1337" t="s">
        <v>2307</v>
      </c>
      <c r="F16" s="1337"/>
      <c r="G16" s="1337"/>
      <c r="H16" s="1337"/>
      <c r="I16" s="1337"/>
      <c r="J16" s="1337"/>
      <c r="K16" s="1337"/>
      <c r="L16" s="1337"/>
      <c r="M16" s="1337"/>
      <c r="N16" s="1337"/>
      <c r="O16" s="1337"/>
      <c r="P16" s="1337"/>
      <c r="Q16" s="1337"/>
      <c r="R16" s="1337"/>
      <c r="S16" s="1337"/>
      <c r="T16" s="1337"/>
      <c r="U16" s="1337"/>
      <c r="V16" s="1337"/>
      <c r="W16" s="1337"/>
      <c r="X16" s="1337"/>
      <c r="Y16" s="1337"/>
      <c r="Z16" s="1337"/>
      <c r="AA16" s="1337"/>
      <c r="AB16" s="1337"/>
      <c r="AC16" s="1337"/>
      <c r="AD16" s="1337"/>
      <c r="AE16" s="1337"/>
      <c r="AF16" s="1337"/>
      <c r="AG16" s="1337"/>
      <c r="AH16" s="1337"/>
      <c r="AI16" s="1337"/>
      <c r="AJ16" s="1337"/>
      <c r="AK16" s="768" t="s">
        <v>25</v>
      </c>
      <c r="AN16" s="90" t="s">
        <v>2307</v>
      </c>
      <c r="AR16" s="760"/>
      <c r="BE16" s="1335"/>
      <c r="BS16" s="757" t="s">
        <v>7</v>
      </c>
    </row>
    <row r="17" spans="2:71" ht="6.95" customHeight="1">
      <c r="B17" s="760"/>
      <c r="AR17" s="760"/>
      <c r="BE17" s="1335"/>
      <c r="BS17" s="757" t="s">
        <v>4</v>
      </c>
    </row>
    <row r="18" spans="2:71" ht="12" customHeight="1">
      <c r="B18" s="760"/>
      <c r="D18" s="768" t="s">
        <v>28</v>
      </c>
      <c r="AK18" s="768" t="s">
        <v>23</v>
      </c>
      <c r="AN18" s="765"/>
      <c r="AR18" s="760"/>
      <c r="BE18" s="1335"/>
      <c r="BS18" s="757" t="s">
        <v>4</v>
      </c>
    </row>
    <row r="19" spans="2:71" ht="18.600000000000001" customHeight="1">
      <c r="B19" s="760"/>
      <c r="E19" s="765" t="s">
        <v>2308</v>
      </c>
      <c r="AK19" s="768" t="s">
        <v>25</v>
      </c>
      <c r="AN19" s="765"/>
      <c r="AR19" s="760"/>
      <c r="BE19" s="1335"/>
      <c r="BS19" s="757" t="s">
        <v>30</v>
      </c>
    </row>
    <row r="20" spans="2:71" ht="6.95" customHeight="1">
      <c r="B20" s="760"/>
      <c r="AR20" s="760"/>
      <c r="BE20" s="1335"/>
      <c r="BS20" s="757" t="s">
        <v>7</v>
      </c>
    </row>
    <row r="21" spans="2:71" ht="12" customHeight="1">
      <c r="B21" s="760"/>
      <c r="D21" s="768" t="s">
        <v>31</v>
      </c>
      <c r="AK21" s="768" t="s">
        <v>23</v>
      </c>
      <c r="AN21" s="765"/>
      <c r="AR21" s="760"/>
      <c r="BE21" s="1335"/>
      <c r="BS21" s="757" t="s">
        <v>7</v>
      </c>
    </row>
    <row r="22" spans="2:71" ht="18.600000000000001" customHeight="1">
      <c r="B22" s="760"/>
      <c r="E22" s="765" t="s">
        <v>27</v>
      </c>
      <c r="AK22" s="768" t="s">
        <v>25</v>
      </c>
      <c r="AN22" s="765"/>
      <c r="AR22" s="760"/>
      <c r="BE22" s="1335"/>
      <c r="BS22" s="757" t="s">
        <v>30</v>
      </c>
    </row>
    <row r="23" spans="2:71" ht="6.95" customHeight="1">
      <c r="B23" s="760"/>
      <c r="AR23" s="760"/>
      <c r="BE23" s="1335"/>
    </row>
    <row r="24" spans="2:71" ht="12" customHeight="1">
      <c r="B24" s="760"/>
      <c r="D24" s="768" t="s">
        <v>33</v>
      </c>
      <c r="AR24" s="760"/>
      <c r="BE24" s="1335"/>
    </row>
    <row r="25" spans="2:71" ht="47.25" customHeight="1">
      <c r="B25" s="760"/>
      <c r="E25" s="1338" t="s">
        <v>34</v>
      </c>
      <c r="F25" s="1338"/>
      <c r="G25" s="1338"/>
      <c r="H25" s="1338"/>
      <c r="I25" s="1338"/>
      <c r="J25" s="1338"/>
      <c r="K25" s="1338"/>
      <c r="L25" s="1338"/>
      <c r="M25" s="1338"/>
      <c r="N25" s="1338"/>
      <c r="O25" s="1338"/>
      <c r="P25" s="1338"/>
      <c r="Q25" s="1338"/>
      <c r="R25" s="1338"/>
      <c r="S25" s="1338"/>
      <c r="T25" s="1338"/>
      <c r="U25" s="1338"/>
      <c r="V25" s="1338"/>
      <c r="W25" s="1338"/>
      <c r="X25" s="1338"/>
      <c r="Y25" s="1338"/>
      <c r="Z25" s="1338"/>
      <c r="AA25" s="1338"/>
      <c r="AB25" s="1338"/>
      <c r="AC25" s="1338"/>
      <c r="AD25" s="1338"/>
      <c r="AE25" s="1338"/>
      <c r="AF25" s="1338"/>
      <c r="AG25" s="1338"/>
      <c r="AH25" s="1338"/>
      <c r="AI25" s="1338"/>
      <c r="AJ25" s="1338"/>
      <c r="AK25" s="1338"/>
      <c r="AL25" s="1338"/>
      <c r="AM25" s="1338"/>
      <c r="AN25" s="1338"/>
      <c r="AR25" s="760"/>
      <c r="BE25" s="1335"/>
    </row>
    <row r="26" spans="2:71" ht="6.95" customHeight="1">
      <c r="B26" s="760"/>
      <c r="AR26" s="760"/>
      <c r="BE26" s="1335"/>
    </row>
    <row r="27" spans="2:71" ht="6.95" customHeight="1">
      <c r="B27" s="760"/>
      <c r="D27" s="770"/>
      <c r="E27" s="770"/>
      <c r="F27" s="770"/>
      <c r="G27" s="770"/>
      <c r="H27" s="770"/>
      <c r="I27" s="770"/>
      <c r="J27" s="770"/>
      <c r="K27" s="770"/>
      <c r="L27" s="770"/>
      <c r="M27" s="770"/>
      <c r="N27" s="770"/>
      <c r="O27" s="770"/>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R27" s="760"/>
      <c r="BE27" s="1335"/>
    </row>
    <row r="28" spans="2:71" s="772" customFormat="1" ht="25.9" customHeight="1">
      <c r="B28" s="771"/>
      <c r="D28" s="773" t="s">
        <v>35</v>
      </c>
      <c r="E28" s="774"/>
      <c r="F28" s="774"/>
      <c r="G28" s="774"/>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1339">
        <f>ROUND(AG56,2)</f>
        <v>0</v>
      </c>
      <c r="AL28" s="1339"/>
      <c r="AM28" s="1339"/>
      <c r="AN28" s="1339"/>
      <c r="AO28" s="1339"/>
      <c r="AR28" s="771"/>
      <c r="BE28" s="1335"/>
    </row>
    <row r="29" spans="2:71" s="772" customFormat="1" ht="6.95" customHeight="1">
      <c r="B29" s="771"/>
      <c r="AR29" s="771"/>
      <c r="BE29" s="1335"/>
    </row>
    <row r="30" spans="2:71" s="772" customFormat="1">
      <c r="B30" s="771"/>
      <c r="L30" s="1340" t="s">
        <v>36</v>
      </c>
      <c r="M30" s="1340"/>
      <c r="N30" s="1340"/>
      <c r="O30" s="1340"/>
      <c r="P30" s="1340"/>
      <c r="W30" s="1340" t="s">
        <v>37</v>
      </c>
      <c r="X30" s="1340"/>
      <c r="Y30" s="1340"/>
      <c r="Z30" s="1340"/>
      <c r="AA30" s="1340"/>
      <c r="AB30" s="1340"/>
      <c r="AC30" s="1340"/>
      <c r="AD30" s="1340"/>
      <c r="AE30" s="1340"/>
      <c r="AK30" s="1340" t="s">
        <v>38</v>
      </c>
      <c r="AL30" s="1340"/>
      <c r="AM30" s="1340"/>
      <c r="AN30" s="1340"/>
      <c r="AO30" s="1340"/>
      <c r="AR30" s="771"/>
      <c r="BE30" s="1335"/>
    </row>
    <row r="31" spans="2:71" s="777" customFormat="1" ht="14.45" customHeight="1">
      <c r="B31" s="776"/>
      <c r="D31" s="768" t="s">
        <v>39</v>
      </c>
      <c r="F31" s="768" t="s">
        <v>40</v>
      </c>
      <c r="L31" s="1330">
        <v>0.21</v>
      </c>
      <c r="M31" s="1330"/>
      <c r="N31" s="1330"/>
      <c r="O31" s="1330"/>
      <c r="P31" s="1330"/>
      <c r="W31" s="1328">
        <f>ROUND(AZ56, 2)</f>
        <v>0</v>
      </c>
      <c r="X31" s="1328"/>
      <c r="Y31" s="1328"/>
      <c r="Z31" s="1328"/>
      <c r="AA31" s="1328"/>
      <c r="AB31" s="1328"/>
      <c r="AC31" s="1328"/>
      <c r="AD31" s="1328"/>
      <c r="AE31" s="1328"/>
      <c r="AK31" s="1328">
        <f>ROUND(AV56, 2)</f>
        <v>0</v>
      </c>
      <c r="AL31" s="1328"/>
      <c r="AM31" s="1328"/>
      <c r="AN31" s="1328"/>
      <c r="AO31" s="1328"/>
      <c r="AR31" s="776"/>
      <c r="BE31" s="1335"/>
    </row>
    <row r="32" spans="2:71" s="777" customFormat="1" ht="14.45" customHeight="1">
      <c r="B32" s="776"/>
      <c r="F32" s="768" t="s">
        <v>41</v>
      </c>
      <c r="L32" s="1330">
        <v>0.12</v>
      </c>
      <c r="M32" s="1330"/>
      <c r="N32" s="1330"/>
      <c r="O32" s="1330"/>
      <c r="P32" s="1330"/>
      <c r="W32" s="1328">
        <f>ROUND(BA56, 2)</f>
        <v>0</v>
      </c>
      <c r="X32" s="1328"/>
      <c r="Y32" s="1328"/>
      <c r="Z32" s="1328"/>
      <c r="AA32" s="1328"/>
      <c r="AB32" s="1328"/>
      <c r="AC32" s="1328"/>
      <c r="AD32" s="1328"/>
      <c r="AE32" s="1328"/>
      <c r="AK32" s="1328">
        <f>ROUND(AW56, 2)</f>
        <v>0</v>
      </c>
      <c r="AL32" s="1328"/>
      <c r="AM32" s="1328"/>
      <c r="AN32" s="1328"/>
      <c r="AO32" s="1328"/>
      <c r="AR32" s="776"/>
      <c r="BE32" s="1335"/>
    </row>
    <row r="33" spans="2:57" s="777" customFormat="1" ht="14.45" hidden="1" customHeight="1">
      <c r="B33" s="776"/>
      <c r="F33" s="768" t="s">
        <v>42</v>
      </c>
      <c r="L33" s="1330">
        <v>0.21</v>
      </c>
      <c r="M33" s="1330"/>
      <c r="N33" s="1330"/>
      <c r="O33" s="1330"/>
      <c r="P33" s="1330"/>
      <c r="W33" s="1328">
        <f>ROUND(BB56, 2)</f>
        <v>0</v>
      </c>
      <c r="X33" s="1328"/>
      <c r="Y33" s="1328"/>
      <c r="Z33" s="1328"/>
      <c r="AA33" s="1328"/>
      <c r="AB33" s="1328"/>
      <c r="AC33" s="1328"/>
      <c r="AD33" s="1328"/>
      <c r="AE33" s="1328"/>
      <c r="AK33" s="1328">
        <v>0</v>
      </c>
      <c r="AL33" s="1328"/>
      <c r="AM33" s="1328"/>
      <c r="AN33" s="1328"/>
      <c r="AO33" s="1328"/>
      <c r="AR33" s="776"/>
      <c r="BE33" s="1335"/>
    </row>
    <row r="34" spans="2:57" s="777" customFormat="1" ht="14.45" hidden="1" customHeight="1">
      <c r="B34" s="776"/>
      <c r="F34" s="768" t="s">
        <v>43</v>
      </c>
      <c r="L34" s="1330">
        <v>0.12</v>
      </c>
      <c r="M34" s="1330"/>
      <c r="N34" s="1330"/>
      <c r="O34" s="1330"/>
      <c r="P34" s="1330"/>
      <c r="W34" s="1328">
        <f>ROUND(BC56, 2)</f>
        <v>0</v>
      </c>
      <c r="X34" s="1328"/>
      <c r="Y34" s="1328"/>
      <c r="Z34" s="1328"/>
      <c r="AA34" s="1328"/>
      <c r="AB34" s="1328"/>
      <c r="AC34" s="1328"/>
      <c r="AD34" s="1328"/>
      <c r="AE34" s="1328"/>
      <c r="AK34" s="1328">
        <v>0</v>
      </c>
      <c r="AL34" s="1328"/>
      <c r="AM34" s="1328"/>
      <c r="AN34" s="1328"/>
      <c r="AO34" s="1328"/>
      <c r="AR34" s="776"/>
      <c r="BE34" s="1335"/>
    </row>
    <row r="35" spans="2:57" s="777" customFormat="1" ht="14.45" hidden="1" customHeight="1">
      <c r="B35" s="776"/>
      <c r="F35" s="768" t="s">
        <v>44</v>
      </c>
      <c r="L35" s="1330">
        <v>0</v>
      </c>
      <c r="M35" s="1330"/>
      <c r="N35" s="1330"/>
      <c r="O35" s="1330"/>
      <c r="P35" s="1330"/>
      <c r="W35" s="1328">
        <f>ROUND(BD56, 2)</f>
        <v>0</v>
      </c>
      <c r="X35" s="1328"/>
      <c r="Y35" s="1328"/>
      <c r="Z35" s="1328"/>
      <c r="AA35" s="1328"/>
      <c r="AB35" s="1328"/>
      <c r="AC35" s="1328"/>
      <c r="AD35" s="1328"/>
      <c r="AE35" s="1328"/>
      <c r="AK35" s="1328">
        <v>0</v>
      </c>
      <c r="AL35" s="1328"/>
      <c r="AM35" s="1328"/>
      <c r="AN35" s="1328"/>
      <c r="AO35" s="1328"/>
      <c r="AR35" s="776"/>
    </row>
    <row r="36" spans="2:57" s="772" customFormat="1" ht="6.95" customHeight="1">
      <c r="B36" s="771"/>
      <c r="AR36" s="771"/>
    </row>
    <row r="37" spans="2:57" s="772" customFormat="1" ht="25.9" customHeight="1">
      <c r="B37" s="771"/>
      <c r="C37" s="778"/>
      <c r="D37" s="779" t="s">
        <v>45</v>
      </c>
      <c r="E37" s="780"/>
      <c r="F37" s="780"/>
      <c r="G37" s="780"/>
      <c r="H37" s="780"/>
      <c r="I37" s="780"/>
      <c r="J37" s="780"/>
      <c r="K37" s="780"/>
      <c r="L37" s="780"/>
      <c r="M37" s="780"/>
      <c r="N37" s="780"/>
      <c r="O37" s="780"/>
      <c r="P37" s="780"/>
      <c r="Q37" s="780"/>
      <c r="R37" s="780"/>
      <c r="S37" s="780"/>
      <c r="T37" s="781" t="s">
        <v>46</v>
      </c>
      <c r="U37" s="780"/>
      <c r="V37" s="780"/>
      <c r="W37" s="780"/>
      <c r="X37" s="1331" t="s">
        <v>47</v>
      </c>
      <c r="Y37" s="1331"/>
      <c r="Z37" s="1331"/>
      <c r="AA37" s="1331"/>
      <c r="AB37" s="1331"/>
      <c r="AC37" s="780"/>
      <c r="AD37" s="780"/>
      <c r="AE37" s="780"/>
      <c r="AF37" s="780"/>
      <c r="AG37" s="780"/>
      <c r="AH37" s="780"/>
      <c r="AI37" s="780"/>
      <c r="AJ37" s="780"/>
      <c r="AK37" s="1332">
        <f>SUM(AK28:AK35)</f>
        <v>0</v>
      </c>
      <c r="AL37" s="1332"/>
      <c r="AM37" s="1332"/>
      <c r="AN37" s="1332"/>
      <c r="AO37" s="1332"/>
      <c r="AP37" s="778"/>
      <c r="AQ37" s="778"/>
      <c r="AR37" s="771"/>
    </row>
    <row r="38" spans="2:57" s="772" customFormat="1" ht="6.95" customHeight="1">
      <c r="B38" s="771"/>
      <c r="AR38" s="771"/>
    </row>
    <row r="39" spans="2:57" s="772" customFormat="1" ht="6.95" customHeight="1">
      <c r="B39" s="782"/>
      <c r="C39" s="783"/>
      <c r="D39" s="783"/>
      <c r="E39" s="783"/>
      <c r="F39" s="783"/>
      <c r="G39" s="783"/>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71"/>
    </row>
    <row r="43" spans="2:57" s="772" customFormat="1" ht="6.95" customHeight="1">
      <c r="B43" s="784"/>
      <c r="C43" s="785"/>
      <c r="D43" s="785"/>
      <c r="E43" s="785"/>
      <c r="F43" s="785"/>
      <c r="G43" s="785"/>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71"/>
    </row>
    <row r="44" spans="2:57" s="772" customFormat="1" ht="24.95" customHeight="1">
      <c r="B44" s="771"/>
      <c r="C44" s="761" t="s">
        <v>48</v>
      </c>
      <c r="AR44" s="771"/>
    </row>
    <row r="45" spans="2:57" s="772" customFormat="1" ht="6.95" customHeight="1">
      <c r="B45" s="771"/>
      <c r="AR45" s="771"/>
    </row>
    <row r="46" spans="2:57" s="787" customFormat="1" ht="12" customHeight="1">
      <c r="B46" s="786"/>
      <c r="C46" s="768" t="s">
        <v>13</v>
      </c>
      <c r="L46" s="787" t="str">
        <f>K5</f>
        <v>25-SO051</v>
      </c>
      <c r="AR46" s="786"/>
    </row>
    <row r="47" spans="2:57" s="790" customFormat="1" ht="36.950000000000003" customHeight="1">
      <c r="B47" s="788"/>
      <c r="C47" s="789" t="s">
        <v>15</v>
      </c>
      <c r="L47" s="1329" t="str">
        <f>K6</f>
        <v>"PdF/UPOL – Rekonstrukce prostor děkanátu v objektu Žižkovo nám. 5“</v>
      </c>
      <c r="M47" s="1329"/>
      <c r="N47" s="1329"/>
      <c r="O47" s="1329"/>
      <c r="P47" s="1329"/>
      <c r="Q47" s="1329"/>
      <c r="R47" s="1329"/>
      <c r="S47" s="1329"/>
      <c r="T47" s="1329"/>
      <c r="U47" s="1329"/>
      <c r="V47" s="1329"/>
      <c r="W47" s="1329"/>
      <c r="X47" s="1329"/>
      <c r="Y47" s="1329"/>
      <c r="Z47" s="1329"/>
      <c r="AA47" s="1329"/>
      <c r="AB47" s="1329"/>
      <c r="AC47" s="1329"/>
      <c r="AD47" s="1329"/>
      <c r="AE47" s="1329"/>
      <c r="AF47" s="1329"/>
      <c r="AG47" s="1329"/>
      <c r="AH47" s="1329"/>
      <c r="AI47" s="1329"/>
      <c r="AJ47" s="1329"/>
      <c r="AK47" s="1329"/>
      <c r="AL47" s="1329"/>
      <c r="AM47" s="1329"/>
      <c r="AN47" s="1329"/>
      <c r="AO47" s="1329"/>
      <c r="AR47" s="788"/>
    </row>
    <row r="48" spans="2:57" s="772" customFormat="1" ht="6.95" customHeight="1">
      <c r="B48" s="771"/>
      <c r="AR48" s="771"/>
    </row>
    <row r="49" spans="1:91" s="772" customFormat="1" ht="12" customHeight="1">
      <c r="B49" s="771"/>
      <c r="C49" s="768" t="s">
        <v>18</v>
      </c>
      <c r="L49" s="791" t="str">
        <f>IF(K10="","",K10)</f>
        <v>Žižkovo nám. 951/5</v>
      </c>
      <c r="AI49" s="768" t="s">
        <v>20</v>
      </c>
      <c r="AM49" s="1322">
        <f>IF(AN10= "","",AN10)</f>
        <v>45954</v>
      </c>
      <c r="AN49" s="1322"/>
      <c r="AR49" s="771"/>
    </row>
    <row r="50" spans="1:91" s="772" customFormat="1" ht="6.95" customHeight="1">
      <c r="B50" s="771"/>
      <c r="AR50" s="771"/>
    </row>
    <row r="51" spans="1:91" s="772" customFormat="1" ht="15.2" customHeight="1">
      <c r="B51" s="771"/>
      <c r="C51" s="768" t="s">
        <v>22</v>
      </c>
      <c r="L51" s="787" t="str">
        <f>IF(E13= "","",E13)</f>
        <v>Univerzita Palackého v Olomouci</v>
      </c>
      <c r="AI51" s="768" t="s">
        <v>28</v>
      </c>
      <c r="AM51" s="1323" t="str">
        <f>IF(E19="","",E19)</f>
        <v>atelier-r, s.r.o., Olomouc</v>
      </c>
      <c r="AN51" s="1323"/>
      <c r="AO51" s="1323"/>
      <c r="AP51" s="1323"/>
      <c r="AR51" s="771"/>
      <c r="AS51" s="1324" t="s">
        <v>49</v>
      </c>
      <c r="AT51" s="1324"/>
      <c r="AU51" s="793"/>
      <c r="AV51" s="793"/>
      <c r="AW51" s="793"/>
      <c r="AX51" s="793"/>
      <c r="AY51" s="793"/>
      <c r="AZ51" s="793"/>
      <c r="BA51" s="793"/>
      <c r="BB51" s="793"/>
      <c r="BC51" s="793"/>
      <c r="BD51" s="794"/>
    </row>
    <row r="52" spans="1:91" s="772" customFormat="1" ht="15.2" customHeight="1">
      <c r="B52" s="771"/>
      <c r="C52" s="768" t="s">
        <v>2306</v>
      </c>
      <c r="L52" s="787" t="str">
        <f>IF(E16= "Vyplň údaj","",E16)</f>
        <v/>
      </c>
      <c r="AI52" s="768" t="s">
        <v>31</v>
      </c>
      <c r="AM52" s="1323" t="str">
        <f>IF(E22="","",E22)</f>
        <v xml:space="preserve"> </v>
      </c>
      <c r="AN52" s="1323"/>
      <c r="AO52" s="1323"/>
      <c r="AP52" s="1323"/>
      <c r="AR52" s="771"/>
      <c r="AS52" s="1324"/>
      <c r="AT52" s="1324"/>
      <c r="BD52" s="795"/>
    </row>
    <row r="53" spans="1:91" s="772" customFormat="1" ht="10.9" customHeight="1">
      <c r="B53" s="771"/>
      <c r="AR53" s="771"/>
      <c r="AS53" s="1324"/>
      <c r="AT53" s="1324"/>
      <c r="BD53" s="795"/>
    </row>
    <row r="54" spans="1:91" s="772" customFormat="1" ht="29.25" customHeight="1">
      <c r="B54" s="771"/>
      <c r="C54" s="1325" t="s">
        <v>50</v>
      </c>
      <c r="D54" s="1325"/>
      <c r="E54" s="1325"/>
      <c r="F54" s="1325"/>
      <c r="G54" s="1325"/>
      <c r="H54" s="796"/>
      <c r="I54" s="1326" t="s">
        <v>51</v>
      </c>
      <c r="J54" s="1326"/>
      <c r="K54" s="1326"/>
      <c r="L54" s="1326"/>
      <c r="M54" s="1326"/>
      <c r="N54" s="1326"/>
      <c r="O54" s="1326"/>
      <c r="P54" s="1326"/>
      <c r="Q54" s="1326"/>
      <c r="R54" s="1326"/>
      <c r="S54" s="1326"/>
      <c r="T54" s="1326"/>
      <c r="U54" s="1326"/>
      <c r="V54" s="1326"/>
      <c r="W54" s="1326"/>
      <c r="X54" s="1326"/>
      <c r="Y54" s="1326"/>
      <c r="Z54" s="1326"/>
      <c r="AA54" s="1326"/>
      <c r="AB54" s="1326"/>
      <c r="AC54" s="1326"/>
      <c r="AD54" s="1326"/>
      <c r="AE54" s="1326"/>
      <c r="AF54" s="1326"/>
      <c r="AG54" s="1327" t="s">
        <v>52</v>
      </c>
      <c r="AH54" s="1327"/>
      <c r="AI54" s="1327"/>
      <c r="AJ54" s="1327"/>
      <c r="AK54" s="1327"/>
      <c r="AL54" s="1327"/>
      <c r="AM54" s="1327"/>
      <c r="AN54" s="1326" t="s">
        <v>53</v>
      </c>
      <c r="AO54" s="1326"/>
      <c r="AP54" s="1326"/>
      <c r="AQ54" s="797" t="s">
        <v>54</v>
      </c>
      <c r="AR54" s="771"/>
      <c r="AS54" s="798" t="s">
        <v>2309</v>
      </c>
      <c r="AT54" s="799" t="s">
        <v>56</v>
      </c>
      <c r="AU54" s="799" t="s">
        <v>57</v>
      </c>
      <c r="AV54" s="799" t="s">
        <v>58</v>
      </c>
      <c r="AW54" s="799" t="s">
        <v>59</v>
      </c>
      <c r="AX54" s="799" t="s">
        <v>2310</v>
      </c>
      <c r="AY54" s="799" t="s">
        <v>2311</v>
      </c>
      <c r="AZ54" s="799" t="s">
        <v>2312</v>
      </c>
      <c r="BA54" s="799" t="s">
        <v>2313</v>
      </c>
      <c r="BB54" s="799" t="s">
        <v>2314</v>
      </c>
      <c r="BC54" s="799" t="s">
        <v>2315</v>
      </c>
      <c r="BD54" s="800" t="s">
        <v>2316</v>
      </c>
    </row>
    <row r="55" spans="1:91" s="772" customFormat="1" ht="10.9" customHeight="1">
      <c r="B55" s="771"/>
      <c r="AR55" s="771"/>
      <c r="AS55" s="801"/>
      <c r="AT55" s="793"/>
      <c r="AU55" s="793"/>
      <c r="AV55" s="793"/>
      <c r="AW55" s="793"/>
      <c r="AX55" s="793"/>
      <c r="AY55" s="793"/>
      <c r="AZ55" s="793"/>
      <c r="BA55" s="793"/>
      <c r="BB55" s="793"/>
      <c r="BC55" s="793"/>
      <c r="BD55" s="794"/>
    </row>
    <row r="56" spans="1:91" s="802" customFormat="1" ht="32.450000000000003" customHeight="1">
      <c r="B56" s="803"/>
      <c r="C56" s="804" t="s">
        <v>67</v>
      </c>
      <c r="D56" s="805"/>
      <c r="E56" s="805"/>
      <c r="F56" s="805"/>
      <c r="G56" s="805"/>
      <c r="H56" s="805"/>
      <c r="I56" s="805"/>
      <c r="J56" s="805"/>
      <c r="K56" s="805"/>
      <c r="L56" s="805"/>
      <c r="M56" s="805"/>
      <c r="N56" s="805"/>
      <c r="O56" s="805"/>
      <c r="P56" s="805"/>
      <c r="Q56" s="805"/>
      <c r="R56" s="805"/>
      <c r="S56" s="805"/>
      <c r="T56" s="805"/>
      <c r="U56" s="805"/>
      <c r="V56" s="805"/>
      <c r="W56" s="805"/>
      <c r="X56" s="805"/>
      <c r="Y56" s="805"/>
      <c r="Z56" s="805"/>
      <c r="AA56" s="805"/>
      <c r="AB56" s="805"/>
      <c r="AC56" s="805"/>
      <c r="AD56" s="805"/>
      <c r="AE56" s="805"/>
      <c r="AF56" s="805"/>
      <c r="AG56" s="1320">
        <f>ROUND(SUM(AG57:AG60),2)</f>
        <v>0</v>
      </c>
      <c r="AH56" s="1320"/>
      <c r="AI56" s="1320"/>
      <c r="AJ56" s="1320"/>
      <c r="AK56" s="1320"/>
      <c r="AL56" s="1320"/>
      <c r="AM56" s="1320"/>
      <c r="AN56" s="1321">
        <f t="shared" ref="AN56:AN60" si="0">SUM(AG56,AT56)</f>
        <v>0</v>
      </c>
      <c r="AO56" s="1321"/>
      <c r="AP56" s="1321"/>
      <c r="AQ56" s="807"/>
      <c r="AR56" s="803"/>
      <c r="AS56" s="808">
        <f>ROUND(SUM(AS57:AS60),2)</f>
        <v>0</v>
      </c>
      <c r="AT56" s="809">
        <f t="shared" ref="AT56:AT60" si="1">ROUND(SUM(AV56:AW56),2)</f>
        <v>0</v>
      </c>
      <c r="AU56" s="810">
        <f>ROUND(SUM(AU57:AU60),5)</f>
        <v>0</v>
      </c>
      <c r="AV56" s="809">
        <f>ROUND(AZ56*L31,2)</f>
        <v>0</v>
      </c>
      <c r="AW56" s="809">
        <f>ROUND(BA56*L32,2)</f>
        <v>0</v>
      </c>
      <c r="AX56" s="809">
        <f>ROUND(BB56*L31,2)</f>
        <v>0</v>
      </c>
      <c r="AY56" s="809">
        <f>ROUND(BC56*L32,2)</f>
        <v>0</v>
      </c>
      <c r="AZ56" s="809">
        <f>ROUND(SUM(AZ57:AZ60),2)</f>
        <v>0</v>
      </c>
      <c r="BA56" s="809">
        <f>ROUND(SUM(BA57:BA60),2)</f>
        <v>0</v>
      </c>
      <c r="BB56" s="809">
        <f>ROUND(SUM(BB57:BB60),2)</f>
        <v>0</v>
      </c>
      <c r="BC56" s="809">
        <f>ROUND(SUM(BC57:BC60),2)</f>
        <v>0</v>
      </c>
      <c r="BD56" s="811">
        <f>ROUND(SUM(BD57:BD60),2)</f>
        <v>0</v>
      </c>
      <c r="BS56" s="812" t="s">
        <v>68</v>
      </c>
      <c r="BT56" s="812" t="s">
        <v>69</v>
      </c>
      <c r="BU56" s="813" t="s">
        <v>70</v>
      </c>
      <c r="BV56" s="812" t="s">
        <v>71</v>
      </c>
      <c r="BW56" s="812" t="s">
        <v>2301</v>
      </c>
      <c r="BX56" s="812" t="s">
        <v>72</v>
      </c>
      <c r="CL56" s="812"/>
    </row>
    <row r="57" spans="1:91" s="822" customFormat="1" ht="37.5" customHeight="1">
      <c r="A57" s="72" t="s">
        <v>73</v>
      </c>
      <c r="B57" s="814"/>
      <c r="C57" s="815"/>
      <c r="D57" s="1317" t="s">
        <v>2317</v>
      </c>
      <c r="E57" s="1317"/>
      <c r="F57" s="1317"/>
      <c r="G57" s="1317"/>
      <c r="H57" s="1317"/>
      <c r="I57" s="816"/>
      <c r="J57" s="1318" t="s">
        <v>2318</v>
      </c>
      <c r="K57" s="1318"/>
      <c r="L57" s="1318"/>
      <c r="M57" s="1318"/>
      <c r="N57" s="1318"/>
      <c r="O57" s="1318"/>
      <c r="P57" s="1318"/>
      <c r="Q57" s="1318"/>
      <c r="R57" s="1318"/>
      <c r="S57" s="1318"/>
      <c r="T57" s="1318"/>
      <c r="U57" s="1318"/>
      <c r="V57" s="1318"/>
      <c r="W57" s="1318"/>
      <c r="X57" s="1318"/>
      <c r="Y57" s="1318"/>
      <c r="Z57" s="1318"/>
      <c r="AA57" s="1318"/>
      <c r="AB57" s="1318"/>
      <c r="AC57" s="1318"/>
      <c r="AD57" s="1318"/>
      <c r="AE57" s="1318"/>
      <c r="AF57" s="1318"/>
      <c r="AG57" s="1319">
        <f>'Část 02 - ASŘ'!J93</f>
        <v>0</v>
      </c>
      <c r="AH57" s="1319"/>
      <c r="AI57" s="1319"/>
      <c r="AJ57" s="1319"/>
      <c r="AK57" s="1319"/>
      <c r="AL57" s="1319"/>
      <c r="AM57" s="1319"/>
      <c r="AN57" s="1319">
        <f t="shared" si="0"/>
        <v>0</v>
      </c>
      <c r="AO57" s="1319"/>
      <c r="AP57" s="1319"/>
      <c r="AQ57" s="817" t="s">
        <v>75</v>
      </c>
      <c r="AR57" s="814"/>
      <c r="AS57" s="818">
        <v>0</v>
      </c>
      <c r="AT57" s="819">
        <f t="shared" si="1"/>
        <v>0</v>
      </c>
      <c r="AU57" s="820">
        <f>'Část 02 - ASŘ'!P93</f>
        <v>0</v>
      </c>
      <c r="AV57" s="819">
        <f>'Část 02 - ASŘ'!J33</f>
        <v>0</v>
      </c>
      <c r="AW57" s="819">
        <f>'Část 02 - ASŘ'!J34</f>
        <v>0</v>
      </c>
      <c r="AX57" s="819">
        <f>'Část 02 - ASŘ'!J35</f>
        <v>0</v>
      </c>
      <c r="AY57" s="819">
        <f>'Část 02 - ASŘ'!J36</f>
        <v>0</v>
      </c>
      <c r="AZ57" s="819">
        <f>'Část 02 - ASŘ'!F33</f>
        <v>0</v>
      </c>
      <c r="BA57" s="819">
        <f>'Část 02 - ASŘ'!F34</f>
        <v>0</v>
      </c>
      <c r="BB57" s="819">
        <f>'Část 02 - ASŘ'!F35</f>
        <v>0</v>
      </c>
      <c r="BC57" s="819">
        <f>'Část 02 - ASŘ'!F36</f>
        <v>0</v>
      </c>
      <c r="BD57" s="821">
        <f>'Část 02 - ASŘ'!F37</f>
        <v>0</v>
      </c>
      <c r="BT57" s="823" t="s">
        <v>76</v>
      </c>
      <c r="BV57" s="823" t="s">
        <v>71</v>
      </c>
      <c r="BW57" s="823" t="s">
        <v>2319</v>
      </c>
      <c r="BX57" s="823" t="s">
        <v>2301</v>
      </c>
      <c r="CL57" s="823"/>
      <c r="CM57" s="823" t="s">
        <v>78</v>
      </c>
    </row>
    <row r="58" spans="1:91" s="822" customFormat="1" ht="37.5" customHeight="1">
      <c r="A58" s="72" t="s">
        <v>73</v>
      </c>
      <c r="B58" s="814"/>
      <c r="C58" s="815"/>
      <c r="D58" s="1317" t="s">
        <v>2320</v>
      </c>
      <c r="E58" s="1317"/>
      <c r="F58" s="1317"/>
      <c r="G58" s="1317"/>
      <c r="H58" s="1317"/>
      <c r="I58" s="816"/>
      <c r="J58" s="1318" t="s">
        <v>2321</v>
      </c>
      <c r="K58" s="1318"/>
      <c r="L58" s="1318"/>
      <c r="M58" s="1318"/>
      <c r="N58" s="1318"/>
      <c r="O58" s="1318"/>
      <c r="P58" s="1318"/>
      <c r="Q58" s="1318"/>
      <c r="R58" s="1318"/>
      <c r="S58" s="1318"/>
      <c r="T58" s="1318"/>
      <c r="U58" s="1318"/>
      <c r="V58" s="1318"/>
      <c r="W58" s="1318"/>
      <c r="X58" s="1318"/>
      <c r="Y58" s="1318"/>
      <c r="Z58" s="1318"/>
      <c r="AA58" s="1318"/>
      <c r="AB58" s="1318"/>
      <c r="AC58" s="1318"/>
      <c r="AD58" s="1318"/>
      <c r="AE58" s="1318"/>
      <c r="AF58" s="1318"/>
      <c r="AG58" s="1319">
        <f>'Část 02 - SLN'!J85</f>
        <v>0</v>
      </c>
      <c r="AH58" s="1319"/>
      <c r="AI58" s="1319"/>
      <c r="AJ58" s="1319"/>
      <c r="AK58" s="1319"/>
      <c r="AL58" s="1319"/>
      <c r="AM58" s="1319"/>
      <c r="AN58" s="1319">
        <f>'Část 02 - SLN'!J38</f>
        <v>0</v>
      </c>
      <c r="AO58" s="1319"/>
      <c r="AP58" s="1319"/>
      <c r="AQ58" s="817" t="s">
        <v>75</v>
      </c>
      <c r="AR58" s="814"/>
      <c r="AS58" s="818">
        <v>0</v>
      </c>
      <c r="AT58" s="819">
        <f t="shared" si="1"/>
        <v>0</v>
      </c>
      <c r="AU58" s="820" t="str">
        <f>'Část 02 - SLN'!P84</f>
        <v>Nh celkem [h]</v>
      </c>
      <c r="AV58" s="819">
        <f>'Část 02 - SLN'!J34</f>
        <v>0</v>
      </c>
      <c r="AW58" s="819">
        <f>'Část 02 - SLN'!J35</f>
        <v>0</v>
      </c>
      <c r="AX58" s="819">
        <f>'Část 02 - SLN'!J36</f>
        <v>0</v>
      </c>
      <c r="AY58" s="819">
        <f>'Část 02 - SLN'!J37</f>
        <v>0</v>
      </c>
      <c r="AZ58" s="819">
        <f>'Část 02 - SLN'!F34</f>
        <v>0</v>
      </c>
      <c r="BA58" s="819">
        <f>'Část 02 - SLN'!F35</f>
        <v>0</v>
      </c>
      <c r="BB58" s="819">
        <f>'Část 02 - SLN'!F36</f>
        <v>0</v>
      </c>
      <c r="BC58" s="819">
        <f>'Část 02 - SLN'!F37</f>
        <v>0</v>
      </c>
      <c r="BD58" s="821">
        <f>'Část 02 - SLN'!F38</f>
        <v>0</v>
      </c>
      <c r="BT58" s="823" t="s">
        <v>76</v>
      </c>
      <c r="BV58" s="823" t="s">
        <v>71</v>
      </c>
      <c r="BW58" s="823" t="s">
        <v>2322</v>
      </c>
      <c r="BX58" s="823" t="s">
        <v>2301</v>
      </c>
      <c r="CL58" s="823"/>
      <c r="CM58" s="823" t="s">
        <v>78</v>
      </c>
    </row>
    <row r="59" spans="1:91" s="822" customFormat="1" ht="37.5" customHeight="1">
      <c r="A59" s="72" t="s">
        <v>73</v>
      </c>
      <c r="B59" s="814"/>
      <c r="C59" s="815"/>
      <c r="D59" s="1317" t="s">
        <v>2323</v>
      </c>
      <c r="E59" s="1317"/>
      <c r="F59" s="1317"/>
      <c r="G59" s="1317"/>
      <c r="H59" s="1317"/>
      <c r="I59" s="816"/>
      <c r="J59" s="1318" t="s">
        <v>2324</v>
      </c>
      <c r="K59" s="1318"/>
      <c r="L59" s="1318"/>
      <c r="M59" s="1318"/>
      <c r="N59" s="1318"/>
      <c r="O59" s="1318"/>
      <c r="P59" s="1318"/>
      <c r="Q59" s="1318"/>
      <c r="R59" s="1318"/>
      <c r="S59" s="1318"/>
      <c r="T59" s="1318"/>
      <c r="U59" s="1318"/>
      <c r="V59" s="1318"/>
      <c r="W59" s="1318"/>
      <c r="X59" s="1318"/>
      <c r="Y59" s="1318"/>
      <c r="Z59" s="1318"/>
      <c r="AA59" s="1318"/>
      <c r="AB59" s="1318"/>
      <c r="AC59" s="1318"/>
      <c r="AD59" s="1318"/>
      <c r="AE59" s="1318"/>
      <c r="AF59" s="1318"/>
      <c r="AG59" s="1319">
        <f>'Část 02 - ZTI_rekap'!J29</f>
        <v>0</v>
      </c>
      <c r="AH59" s="1319"/>
      <c r="AI59" s="1319"/>
      <c r="AJ59" s="1319"/>
      <c r="AK59" s="1319"/>
      <c r="AL59" s="1319"/>
      <c r="AM59" s="1319"/>
      <c r="AN59" s="1319">
        <f t="shared" si="0"/>
        <v>0</v>
      </c>
      <c r="AO59" s="1319"/>
      <c r="AP59" s="1319"/>
      <c r="AQ59" s="817" t="s">
        <v>75</v>
      </c>
      <c r="AR59" s="814"/>
      <c r="AS59" s="818">
        <v>0</v>
      </c>
      <c r="AT59" s="819">
        <f t="shared" si="1"/>
        <v>0</v>
      </c>
      <c r="AU59" s="820">
        <f>'Část 02 - ZTI_rekap'!P80</f>
        <v>0</v>
      </c>
      <c r="AV59" s="819">
        <f>'Část 02 - ZTI_rekap'!J32</f>
        <v>0</v>
      </c>
      <c r="AW59" s="819">
        <f>'Část 02 - ZTI_rekap'!J33</f>
        <v>0</v>
      </c>
      <c r="AX59" s="819">
        <f>'Část 02 - ZTI_rekap'!J34</f>
        <v>0</v>
      </c>
      <c r="AY59" s="819">
        <f>'Část 02 - ZTI_rekap'!J35</f>
        <v>0</v>
      </c>
      <c r="AZ59" s="819">
        <f>'Část 02 - ZTI_rekap'!F32</f>
        <v>0</v>
      </c>
      <c r="BA59" s="819">
        <f>'Část 02 - ZTI_rekap'!F33</f>
        <v>0</v>
      </c>
      <c r="BB59" s="819">
        <f>'Část 02 - ZTI_rekap'!F34</f>
        <v>0</v>
      </c>
      <c r="BC59" s="819">
        <f>'Část 02 - ZTI_rekap'!F35</f>
        <v>0</v>
      </c>
      <c r="BD59" s="821">
        <f>'Část 02 - ZTI_rekap'!F36</f>
        <v>0</v>
      </c>
      <c r="BT59" s="823" t="s">
        <v>76</v>
      </c>
      <c r="BV59" s="823" t="s">
        <v>71</v>
      </c>
      <c r="BW59" s="823" t="s">
        <v>2325</v>
      </c>
      <c r="BX59" s="823" t="s">
        <v>2301</v>
      </c>
      <c r="CL59" s="823"/>
      <c r="CM59" s="823" t="s">
        <v>78</v>
      </c>
    </row>
    <row r="60" spans="1:91" s="822" customFormat="1" ht="37.5" customHeight="1">
      <c r="A60" s="72" t="s">
        <v>73</v>
      </c>
      <c r="B60" s="814"/>
      <c r="C60" s="815"/>
      <c r="D60" s="1317" t="s">
        <v>2326</v>
      </c>
      <c r="E60" s="1317"/>
      <c r="F60" s="1317"/>
      <c r="G60" s="1317"/>
      <c r="H60" s="1317"/>
      <c r="I60" s="816"/>
      <c r="J60" s="1318" t="s">
        <v>2327</v>
      </c>
      <c r="K60" s="1318"/>
      <c r="L60" s="1318"/>
      <c r="M60" s="1318"/>
      <c r="N60" s="1318"/>
      <c r="O60" s="1318"/>
      <c r="P60" s="1318"/>
      <c r="Q60" s="1318"/>
      <c r="R60" s="1318"/>
      <c r="S60" s="1318"/>
      <c r="T60" s="1318"/>
      <c r="U60" s="1318"/>
      <c r="V60" s="1318"/>
      <c r="W60" s="1318"/>
      <c r="X60" s="1318"/>
      <c r="Y60" s="1318"/>
      <c r="Z60" s="1318"/>
      <c r="AA60" s="1318"/>
      <c r="AB60" s="1318"/>
      <c r="AC60" s="1318"/>
      <c r="AD60" s="1318"/>
      <c r="AE60" s="1318"/>
      <c r="AF60" s="1318"/>
      <c r="AG60" s="1319">
        <f>'Část 02 - ÚT_rekap'!J30</f>
        <v>0</v>
      </c>
      <c r="AH60" s="1319"/>
      <c r="AI60" s="1319"/>
      <c r="AJ60" s="1319"/>
      <c r="AK60" s="1319"/>
      <c r="AL60" s="1319"/>
      <c r="AM60" s="1319"/>
      <c r="AN60" s="1319">
        <f t="shared" si="0"/>
        <v>0</v>
      </c>
      <c r="AO60" s="1319"/>
      <c r="AP60" s="1319"/>
      <c r="AQ60" s="817" t="s">
        <v>75</v>
      </c>
      <c r="AR60" s="814"/>
      <c r="AS60" s="818">
        <v>0</v>
      </c>
      <c r="AT60" s="819">
        <f t="shared" si="1"/>
        <v>0</v>
      </c>
      <c r="AU60" s="820">
        <f>'Část 02 - ÚT_rekap'!P81</f>
        <v>0</v>
      </c>
      <c r="AV60" s="819">
        <f>'Část 02 - ÚT_rekap'!J33</f>
        <v>0</v>
      </c>
      <c r="AW60" s="819">
        <f>'Část 02 - ÚT_rekap'!J34</f>
        <v>0</v>
      </c>
      <c r="AX60" s="819">
        <f>'Část 02 - ÚT_rekap'!J35</f>
        <v>0</v>
      </c>
      <c r="AY60" s="819">
        <f>'Část 02 - ÚT_rekap'!J36</f>
        <v>0</v>
      </c>
      <c r="AZ60" s="819">
        <f>'Část 02 - ÚT_rekap'!F33</f>
        <v>0</v>
      </c>
      <c r="BA60" s="819">
        <f>'Část 02 - ÚT_rekap'!F34</f>
        <v>0</v>
      </c>
      <c r="BB60" s="819">
        <f>'Část 02 - ÚT_rekap'!F35</f>
        <v>0</v>
      </c>
      <c r="BC60" s="819">
        <f>'Část 02 - ÚT_rekap'!F36</f>
        <v>0</v>
      </c>
      <c r="BD60" s="821">
        <f>'Část 02 - ÚT_rekap'!F37</f>
        <v>0</v>
      </c>
      <c r="BT60" s="823" t="s">
        <v>76</v>
      </c>
      <c r="BV60" s="823" t="s">
        <v>71</v>
      </c>
      <c r="BW60" s="823" t="s">
        <v>2328</v>
      </c>
      <c r="BX60" s="823" t="s">
        <v>2301</v>
      </c>
      <c r="CL60" s="823"/>
      <c r="CM60" s="823" t="s">
        <v>78</v>
      </c>
    </row>
    <row r="61" spans="1:91" s="772" customFormat="1" ht="30" customHeight="1">
      <c r="B61" s="771"/>
      <c r="AR61" s="771"/>
    </row>
    <row r="62" spans="1:91" s="772" customFormat="1" ht="6.95" customHeight="1">
      <c r="B62" s="824"/>
      <c r="C62" s="783"/>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783"/>
      <c r="AM62" s="783"/>
      <c r="AN62" s="783"/>
      <c r="AO62" s="783"/>
      <c r="AP62" s="783"/>
      <c r="AQ62" s="783"/>
      <c r="AR62" s="771"/>
    </row>
  </sheetData>
  <sheetProtection algorithmName="SHA-512" hashValue="ztZ6ebIaizIQ39PE+akDUjtupzYPPFFjuXCwYzNlOfWWTp9UNscE0G/zVOXVQQw20pIMm5qGqlQ3mOl3INEV2w==" saltValue="Z0BIgBZuMZnFV0OeYvkONg==" spinCount="100000" sheet="1"/>
  <mergeCells count="55">
    <mergeCell ref="AR2:BE2"/>
    <mergeCell ref="K5:AO5"/>
    <mergeCell ref="BE5:BE34"/>
    <mergeCell ref="K6:AO6"/>
    <mergeCell ref="K7:AO7"/>
    <mergeCell ref="E16:AJ16"/>
    <mergeCell ref="E25:AN25"/>
    <mergeCell ref="AK28:AO28"/>
    <mergeCell ref="L30:P30"/>
    <mergeCell ref="W30:AE30"/>
    <mergeCell ref="AK30:AO30"/>
    <mergeCell ref="L31:P31"/>
    <mergeCell ref="W31:AE31"/>
    <mergeCell ref="AK31:AO31"/>
    <mergeCell ref="L32:P32"/>
    <mergeCell ref="W32:AE32"/>
    <mergeCell ref="AK32:AO32"/>
    <mergeCell ref="L47:AO47"/>
    <mergeCell ref="L33:P33"/>
    <mergeCell ref="W33:AE33"/>
    <mergeCell ref="AK33:AO33"/>
    <mergeCell ref="L34:P34"/>
    <mergeCell ref="W34:AE34"/>
    <mergeCell ref="AK34:AO34"/>
    <mergeCell ref="L35:P35"/>
    <mergeCell ref="W35:AE35"/>
    <mergeCell ref="AK35:AO35"/>
    <mergeCell ref="X37:AB37"/>
    <mergeCell ref="AK37:AO37"/>
    <mergeCell ref="AM49:AN49"/>
    <mergeCell ref="AM51:AP51"/>
    <mergeCell ref="AS51:AT53"/>
    <mergeCell ref="AM52:AP52"/>
    <mergeCell ref="C54:G54"/>
    <mergeCell ref="I54:AF54"/>
    <mergeCell ref="AG54:AM54"/>
    <mergeCell ref="AN54:AP54"/>
    <mergeCell ref="AG56:AM56"/>
    <mergeCell ref="AN56:AP56"/>
    <mergeCell ref="D57:H57"/>
    <mergeCell ref="J57:AF57"/>
    <mergeCell ref="AG57:AM57"/>
    <mergeCell ref="AN57:AP57"/>
    <mergeCell ref="D60:H60"/>
    <mergeCell ref="J60:AF60"/>
    <mergeCell ref="AG60:AM60"/>
    <mergeCell ref="AN60:AP60"/>
    <mergeCell ref="D58:H58"/>
    <mergeCell ref="J58:AF58"/>
    <mergeCell ref="AG58:AM58"/>
    <mergeCell ref="AN58:AP58"/>
    <mergeCell ref="D59:H59"/>
    <mergeCell ref="J59:AF59"/>
    <mergeCell ref="AG59:AM59"/>
    <mergeCell ref="AN59:AP59"/>
  </mergeCells>
  <hyperlinks>
    <hyperlink ref="A57" location="'25-SO051-01 - Ekonomický ...'!C2" display="/" xr:uid="{00000000-0004-0000-0900-000000000000}"/>
    <hyperlink ref="A58" location="'25-SO051-02 - d.1.4.3 sil...'!C2" display="/" xr:uid="{00000000-0004-0000-0900-000001000000}"/>
    <hyperlink ref="A59" location="'25-SO051-04 - Zařízení ZTI'!C2" display="/" xr:uid="{00000000-0004-0000-0900-000002000000}"/>
    <hyperlink ref="A60" location="'25-SO051-05 - Zařízení ÚT'!C2" display="/" xr:uid="{00000000-0004-0000-0900-000003000000}"/>
  </hyperlinks>
  <pageMargins left="0.39374999999999999" right="0.39374999999999999" top="0.39374999999999999" bottom="0.39374999999999999" header="0.511811023622047" footer="0"/>
  <pageSetup paperSize="9" fitToHeight="100" orientation="portrait" horizontalDpi="300" verticalDpi="300"/>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9389629810485"/>
    <pageSetUpPr fitToPage="1"/>
  </sheetPr>
  <dimension ref="B2:BM472"/>
  <sheetViews>
    <sheetView showGridLines="0" zoomScaleNormal="100" workbookViewId="0">
      <selection activeCell="J2" sqref="J2"/>
    </sheetView>
  </sheetViews>
  <sheetFormatPr defaultColWidth="8.5" defaultRowHeight="12.75" customHeight="1"/>
  <cols>
    <col min="1" max="1" width="8.33203125" style="756" customWidth="1"/>
    <col min="2" max="2" width="1.1640625" style="756" customWidth="1"/>
    <col min="3" max="3" width="4.1640625" style="756" customWidth="1"/>
    <col min="4" max="4" width="4.33203125" style="756" customWidth="1"/>
    <col min="5" max="5" width="17.1640625" style="756" customWidth="1"/>
    <col min="6" max="6" width="50.83203125" style="756" customWidth="1"/>
    <col min="7" max="7" width="7.5" style="756" customWidth="1"/>
    <col min="8" max="8" width="14" style="756" customWidth="1"/>
    <col min="9" max="9" width="15.83203125" style="756" customWidth="1"/>
    <col min="10" max="11" width="22.33203125" style="756" customWidth="1"/>
    <col min="12" max="12" width="9.33203125" style="756" customWidth="1"/>
    <col min="13" max="13" width="10.83203125" style="756" hidden="1" customWidth="1"/>
    <col min="14" max="14" width="9.33203125" style="756" hidden="1" customWidth="1"/>
    <col min="15" max="20" width="14.1640625" style="756" hidden="1" customWidth="1"/>
    <col min="21" max="21" width="16.33203125" style="756" hidden="1" customWidth="1"/>
    <col min="22" max="22" width="12.33203125" style="756" customWidth="1"/>
    <col min="23" max="23" width="16.33203125" style="756" customWidth="1"/>
    <col min="24" max="24" width="12.33203125" style="756" customWidth="1"/>
    <col min="25" max="25" width="15" style="756" customWidth="1"/>
    <col min="26" max="26" width="11" style="756" customWidth="1"/>
    <col min="27" max="27" width="15" style="756" customWidth="1"/>
    <col min="28" max="28" width="16.33203125" style="756" customWidth="1"/>
    <col min="29" max="29" width="11" style="756" customWidth="1"/>
    <col min="30" max="30" width="15" style="756" customWidth="1"/>
    <col min="31" max="31" width="16.33203125" style="756" customWidth="1"/>
    <col min="32" max="43" width="8.5" style="756"/>
    <col min="44" max="65" width="9.33203125" style="756" hidden="1" customWidth="1"/>
    <col min="66" max="16384" width="8.5" style="756"/>
  </cols>
  <sheetData>
    <row r="2" spans="2:46" ht="36.950000000000003" customHeight="1">
      <c r="L2" s="1333"/>
      <c r="M2" s="1333"/>
      <c r="N2" s="1333"/>
      <c r="O2" s="1333"/>
      <c r="P2" s="1333"/>
      <c r="Q2" s="1333"/>
      <c r="R2" s="1333"/>
      <c r="S2" s="1333"/>
      <c r="T2" s="1333"/>
      <c r="U2" s="1333"/>
      <c r="V2" s="1333"/>
      <c r="AT2" s="757" t="s">
        <v>2319</v>
      </c>
    </row>
    <row r="3" spans="2:46" ht="6.95" customHeight="1">
      <c r="B3" s="758"/>
      <c r="C3" s="759"/>
      <c r="D3" s="759"/>
      <c r="E3" s="759"/>
      <c r="F3" s="759"/>
      <c r="G3" s="759"/>
      <c r="H3" s="759"/>
      <c r="I3" s="759"/>
      <c r="J3" s="759"/>
      <c r="K3" s="759"/>
      <c r="L3" s="760"/>
      <c r="AT3" s="757" t="s">
        <v>78</v>
      </c>
    </row>
    <row r="4" spans="2:46" ht="24.95" customHeight="1">
      <c r="B4" s="760"/>
      <c r="D4" s="761" t="s">
        <v>93</v>
      </c>
      <c r="L4" s="760"/>
      <c r="M4" s="825" t="s">
        <v>11</v>
      </c>
      <c r="AT4" s="757" t="s">
        <v>4</v>
      </c>
    </row>
    <row r="5" spans="2:46" ht="6.95" customHeight="1">
      <c r="B5" s="760"/>
      <c r="L5" s="760"/>
    </row>
    <row r="6" spans="2:46" ht="12" customHeight="1">
      <c r="B6" s="760"/>
      <c r="D6" s="768" t="s">
        <v>15</v>
      </c>
      <c r="L6" s="760"/>
    </row>
    <row r="7" spans="2:46" ht="16.5" customHeight="1">
      <c r="B7" s="760"/>
      <c r="E7" s="1341" t="str">
        <f>'Část 02 - Rekap'!K6</f>
        <v>"PdF/UPOL – Rekonstrukce prostor děkanátu v objektu Žižkovo nám. 5“</v>
      </c>
      <c r="F7" s="1341"/>
      <c r="G7" s="1341"/>
      <c r="H7" s="1341"/>
      <c r="L7" s="760"/>
    </row>
    <row r="8" spans="2:46" s="772" customFormat="1" ht="12" customHeight="1">
      <c r="B8" s="771"/>
      <c r="D8" s="768" t="s">
        <v>94</v>
      </c>
      <c r="L8" s="771"/>
    </row>
    <row r="9" spans="2:46" s="772" customFormat="1" ht="30" customHeight="1">
      <c r="B9" s="771"/>
      <c r="E9" s="1329" t="s">
        <v>2329</v>
      </c>
      <c r="F9" s="1329"/>
      <c r="G9" s="1329"/>
      <c r="H9" s="1329"/>
      <c r="L9" s="771"/>
    </row>
    <row r="10" spans="2:46" s="772" customFormat="1" ht="11.25">
      <c r="B10" s="771"/>
      <c r="L10" s="771"/>
    </row>
    <row r="11" spans="2:46" s="772" customFormat="1" ht="12" customHeight="1">
      <c r="B11" s="771"/>
      <c r="D11" s="768" t="s">
        <v>16</v>
      </c>
      <c r="F11" s="765"/>
      <c r="I11" s="768" t="s">
        <v>17</v>
      </c>
      <c r="J11" s="765"/>
      <c r="L11" s="771"/>
    </row>
    <row r="12" spans="2:46" s="772" customFormat="1" ht="12" customHeight="1">
      <c r="B12" s="771"/>
      <c r="D12" s="768" t="s">
        <v>18</v>
      </c>
      <c r="F12" s="765" t="s">
        <v>2305</v>
      </c>
      <c r="I12" s="768" t="s">
        <v>20</v>
      </c>
      <c r="J12" s="792">
        <f>'Část 02 - Rekap'!AN10</f>
        <v>45954</v>
      </c>
      <c r="L12" s="771"/>
    </row>
    <row r="13" spans="2:46" s="772" customFormat="1" ht="10.9" customHeight="1">
      <c r="B13" s="771"/>
      <c r="L13" s="771"/>
    </row>
    <row r="14" spans="2:46" s="772" customFormat="1" ht="12" customHeight="1">
      <c r="B14" s="771"/>
      <c r="D14" s="768" t="s">
        <v>22</v>
      </c>
      <c r="I14" s="768" t="s">
        <v>23</v>
      </c>
      <c r="J14" s="765"/>
      <c r="L14" s="771"/>
    </row>
    <row r="15" spans="2:46" s="772" customFormat="1" ht="18" customHeight="1">
      <c r="B15" s="771"/>
      <c r="E15" s="765" t="s">
        <v>19</v>
      </c>
      <c r="I15" s="768" t="s">
        <v>25</v>
      </c>
      <c r="J15" s="765"/>
      <c r="L15" s="771"/>
    </row>
    <row r="16" spans="2:46" s="772" customFormat="1" ht="6.95" customHeight="1">
      <c r="B16" s="771"/>
      <c r="L16" s="771"/>
    </row>
    <row r="17" spans="2:12" s="772" customFormat="1" ht="12" customHeight="1">
      <c r="B17" s="771"/>
      <c r="D17" s="768" t="s">
        <v>2306</v>
      </c>
      <c r="I17" s="768" t="s">
        <v>23</v>
      </c>
      <c r="J17" s="1360" t="str">
        <f>'Část 02 - Rekap'!AN15</f>
        <v>Vyplň údaj</v>
      </c>
      <c r="L17" s="771"/>
    </row>
    <row r="18" spans="2:12" s="772" customFormat="1" ht="18" customHeight="1">
      <c r="B18" s="771"/>
      <c r="E18" s="1361" t="str">
        <f>'Část 02 - Rekap'!E16</f>
        <v>Vyplň údaj</v>
      </c>
      <c r="F18" s="1361"/>
      <c r="G18" s="1361"/>
      <c r="H18" s="1361"/>
      <c r="I18" s="768" t="s">
        <v>25</v>
      </c>
      <c r="J18" s="1360" t="str">
        <f>'Část 02 - Rekap'!AN16</f>
        <v>Vyplň údaj</v>
      </c>
      <c r="L18" s="771"/>
    </row>
    <row r="19" spans="2:12" s="772" customFormat="1" ht="6.95" customHeight="1">
      <c r="B19" s="771"/>
      <c r="L19" s="771"/>
    </row>
    <row r="20" spans="2:12" s="772" customFormat="1" ht="12" customHeight="1">
      <c r="B20" s="771"/>
      <c r="D20" s="768" t="s">
        <v>28</v>
      </c>
      <c r="I20" s="768" t="s">
        <v>23</v>
      </c>
      <c r="J20" s="765"/>
      <c r="L20" s="771"/>
    </row>
    <row r="21" spans="2:12" s="772" customFormat="1" ht="18" customHeight="1">
      <c r="B21" s="771"/>
      <c r="E21" s="765" t="s">
        <v>2308</v>
      </c>
      <c r="I21" s="768" t="s">
        <v>25</v>
      </c>
      <c r="J21" s="765"/>
      <c r="L21" s="771"/>
    </row>
    <row r="22" spans="2:12" s="772" customFormat="1" ht="6.95" customHeight="1">
      <c r="B22" s="771"/>
      <c r="L22" s="771"/>
    </row>
    <row r="23" spans="2:12" s="772" customFormat="1" ht="12" customHeight="1">
      <c r="B23" s="771"/>
      <c r="D23" s="768" t="s">
        <v>31</v>
      </c>
      <c r="I23" s="768" t="s">
        <v>23</v>
      </c>
      <c r="J23" s="765"/>
      <c r="L23" s="771"/>
    </row>
    <row r="24" spans="2:12" s="772" customFormat="1" ht="18" customHeight="1">
      <c r="B24" s="771"/>
      <c r="E24" s="765" t="s">
        <v>2330</v>
      </c>
      <c r="I24" s="768" t="s">
        <v>25</v>
      </c>
      <c r="J24" s="765"/>
      <c r="L24" s="771"/>
    </row>
    <row r="25" spans="2:12" s="772" customFormat="1" ht="6.95" customHeight="1">
      <c r="B25" s="771"/>
      <c r="L25" s="771"/>
    </row>
    <row r="26" spans="2:12" s="772" customFormat="1" ht="12" customHeight="1">
      <c r="B26" s="771"/>
      <c r="D26" s="768" t="s">
        <v>33</v>
      </c>
      <c r="L26" s="771"/>
    </row>
    <row r="27" spans="2:12" s="827" customFormat="1" ht="16.5" customHeight="1">
      <c r="B27" s="826"/>
      <c r="E27" s="1338"/>
      <c r="F27" s="1338"/>
      <c r="G27" s="1338"/>
      <c r="H27" s="1338"/>
      <c r="L27" s="826"/>
    </row>
    <row r="28" spans="2:12" s="772" customFormat="1" ht="6.95" customHeight="1">
      <c r="B28" s="771"/>
      <c r="L28" s="771"/>
    </row>
    <row r="29" spans="2:12" s="772" customFormat="1" ht="6.95" customHeight="1">
      <c r="B29" s="771"/>
      <c r="D29" s="793"/>
      <c r="E29" s="793"/>
      <c r="F29" s="793"/>
      <c r="G29" s="793"/>
      <c r="H29" s="793"/>
      <c r="I29" s="793"/>
      <c r="J29" s="793"/>
      <c r="K29" s="793"/>
      <c r="L29" s="771"/>
    </row>
    <row r="30" spans="2:12" s="772" customFormat="1" ht="25.5" customHeight="1">
      <c r="B30" s="771"/>
      <c r="D30" s="828" t="s">
        <v>35</v>
      </c>
      <c r="J30" s="806">
        <f>ROUND(J93, 2)</f>
        <v>0</v>
      </c>
      <c r="L30" s="771"/>
    </row>
    <row r="31" spans="2:12" s="772" customFormat="1" ht="6.95" customHeight="1">
      <c r="B31" s="771"/>
      <c r="D31" s="793"/>
      <c r="E31" s="793"/>
      <c r="F31" s="793"/>
      <c r="G31" s="793"/>
      <c r="H31" s="793"/>
      <c r="I31" s="793"/>
      <c r="J31" s="793"/>
      <c r="K31" s="793"/>
      <c r="L31" s="771"/>
    </row>
    <row r="32" spans="2:12" s="772" customFormat="1" ht="14.45" customHeight="1">
      <c r="B32" s="771"/>
      <c r="F32" s="775" t="s">
        <v>37</v>
      </c>
      <c r="I32" s="775" t="s">
        <v>36</v>
      </c>
      <c r="J32" s="775" t="s">
        <v>38</v>
      </c>
      <c r="L32" s="771"/>
    </row>
    <row r="33" spans="2:12" s="772" customFormat="1" ht="14.45" customHeight="1">
      <c r="B33" s="771"/>
      <c r="D33" s="829" t="s">
        <v>39</v>
      </c>
      <c r="E33" s="768" t="s">
        <v>40</v>
      </c>
      <c r="F33" s="830">
        <f>ROUND((SUM(BE93:BE471)),  2)</f>
        <v>0</v>
      </c>
      <c r="I33" s="831">
        <v>0.21</v>
      </c>
      <c r="J33" s="830">
        <f>ROUND(((SUM(BE93:BE471))*I33),  2)</f>
        <v>0</v>
      </c>
      <c r="L33" s="771"/>
    </row>
    <row r="34" spans="2:12" s="772" customFormat="1" ht="14.45" customHeight="1">
      <c r="B34" s="771"/>
      <c r="E34" s="768" t="s">
        <v>41</v>
      </c>
      <c r="F34" s="830">
        <f>ROUND((SUM(BF93:BF471)),  2)</f>
        <v>0</v>
      </c>
      <c r="I34" s="831">
        <v>0.12</v>
      </c>
      <c r="J34" s="830">
        <f>ROUND(((SUM(BF93:BF471))*I34),  2)</f>
        <v>0</v>
      </c>
      <c r="L34" s="771"/>
    </row>
    <row r="35" spans="2:12" s="772" customFormat="1" ht="14.45" customHeight="1">
      <c r="B35" s="771"/>
      <c r="E35" s="768" t="s">
        <v>42</v>
      </c>
      <c r="F35" s="830">
        <f>ROUND((SUM(BG93:BG471)),  2)</f>
        <v>0</v>
      </c>
      <c r="I35" s="831">
        <v>0.21</v>
      </c>
      <c r="J35" s="830">
        <f>0</f>
        <v>0</v>
      </c>
      <c r="L35" s="771"/>
    </row>
    <row r="36" spans="2:12" s="772" customFormat="1" ht="14.45" customHeight="1">
      <c r="B36" s="771"/>
      <c r="E36" s="768" t="s">
        <v>43</v>
      </c>
      <c r="F36" s="830">
        <f>ROUND((SUM(BH93:BH471)),  2)</f>
        <v>0</v>
      </c>
      <c r="I36" s="831">
        <v>0.12</v>
      </c>
      <c r="J36" s="830">
        <f>0</f>
        <v>0</v>
      </c>
      <c r="L36" s="771"/>
    </row>
    <row r="37" spans="2:12" s="772" customFormat="1" ht="14.45" customHeight="1">
      <c r="B37" s="771"/>
      <c r="E37" s="768" t="s">
        <v>44</v>
      </c>
      <c r="F37" s="830">
        <f>ROUND((SUM(BI93:BI471)),  2)</f>
        <v>0</v>
      </c>
      <c r="I37" s="831">
        <v>0</v>
      </c>
      <c r="J37" s="830">
        <f>0</f>
        <v>0</v>
      </c>
      <c r="L37" s="771"/>
    </row>
    <row r="38" spans="2:12" s="772" customFormat="1" ht="6.95" customHeight="1">
      <c r="B38" s="771"/>
      <c r="L38" s="771"/>
    </row>
    <row r="39" spans="2:12" s="772" customFormat="1" ht="25.5" customHeight="1">
      <c r="B39" s="771"/>
      <c r="C39" s="832"/>
      <c r="D39" s="833" t="s">
        <v>45</v>
      </c>
      <c r="E39" s="796"/>
      <c r="F39" s="796"/>
      <c r="G39" s="834" t="s">
        <v>46</v>
      </c>
      <c r="H39" s="835" t="s">
        <v>47</v>
      </c>
      <c r="I39" s="796"/>
      <c r="J39" s="836">
        <f>SUM(J30:J37)</f>
        <v>0</v>
      </c>
      <c r="K39" s="837"/>
      <c r="L39" s="771"/>
    </row>
    <row r="40" spans="2:12" s="772" customFormat="1" ht="14.45" customHeight="1">
      <c r="B40" s="824"/>
      <c r="C40" s="783"/>
      <c r="D40" s="783"/>
      <c r="E40" s="783"/>
      <c r="F40" s="783"/>
      <c r="G40" s="783"/>
      <c r="H40" s="783"/>
      <c r="I40" s="783"/>
      <c r="J40" s="783"/>
      <c r="K40" s="783"/>
      <c r="L40" s="771"/>
    </row>
    <row r="44" spans="2:12" s="772" customFormat="1" ht="6.95" customHeight="1">
      <c r="B44" s="784"/>
      <c r="C44" s="785"/>
      <c r="D44" s="785"/>
      <c r="E44" s="785"/>
      <c r="F44" s="785"/>
      <c r="G44" s="785"/>
      <c r="H44" s="785"/>
      <c r="I44" s="785"/>
      <c r="J44" s="785"/>
      <c r="K44" s="785"/>
      <c r="L44" s="771"/>
    </row>
    <row r="45" spans="2:12" s="772" customFormat="1" ht="24.95" customHeight="1">
      <c r="B45" s="771"/>
      <c r="C45" s="761" t="s">
        <v>95</v>
      </c>
      <c r="L45" s="771"/>
    </row>
    <row r="46" spans="2:12" s="772" customFormat="1" ht="6.95" customHeight="1">
      <c r="B46" s="771"/>
      <c r="L46" s="771"/>
    </row>
    <row r="47" spans="2:12" s="772" customFormat="1" ht="12" customHeight="1">
      <c r="B47" s="771"/>
      <c r="C47" s="768" t="s">
        <v>15</v>
      </c>
      <c r="L47" s="771"/>
    </row>
    <row r="48" spans="2:12" s="772" customFormat="1" ht="16.5" customHeight="1">
      <c r="B48" s="771"/>
      <c r="E48" s="1341" t="str">
        <f>E7</f>
        <v>"PdF/UPOL – Rekonstrukce prostor děkanátu v objektu Žižkovo nám. 5“</v>
      </c>
      <c r="F48" s="1341"/>
      <c r="G48" s="1341"/>
      <c r="H48" s="1341"/>
      <c r="L48" s="771"/>
    </row>
    <row r="49" spans="2:47" s="772" customFormat="1" ht="12" customHeight="1">
      <c r="B49" s="771"/>
      <c r="C49" s="768" t="s">
        <v>94</v>
      </c>
      <c r="L49" s="771"/>
    </row>
    <row r="50" spans="2:47" s="772" customFormat="1" ht="30" customHeight="1">
      <c r="B50" s="771"/>
      <c r="E50" s="1329" t="str">
        <f>E9</f>
        <v>Část_02 - Ekonomický úsek (m.č.2.21a/b, 2.22a/b, 2.23-2.2 ve 2.NP) 
Arch. stavební a konstrukční řešení</v>
      </c>
      <c r="F50" s="1329"/>
      <c r="G50" s="1329"/>
      <c r="H50" s="1329"/>
      <c r="L50" s="771"/>
    </row>
    <row r="51" spans="2:47" s="772" customFormat="1" ht="6.95" customHeight="1">
      <c r="B51" s="771"/>
      <c r="L51" s="771"/>
    </row>
    <row r="52" spans="2:47" s="772" customFormat="1" ht="12" customHeight="1">
      <c r="B52" s="771"/>
      <c r="C52" s="768" t="s">
        <v>18</v>
      </c>
      <c r="F52" s="765" t="str">
        <f>F12</f>
        <v>Žižkovo nám. 951/5</v>
      </c>
      <c r="I52" s="768" t="s">
        <v>20</v>
      </c>
      <c r="J52" s="792">
        <f>IF(J12="","",J12)</f>
        <v>45954</v>
      </c>
      <c r="L52" s="771"/>
    </row>
    <row r="53" spans="2:47" s="772" customFormat="1" ht="6.95" customHeight="1">
      <c r="B53" s="771"/>
      <c r="L53" s="771"/>
    </row>
    <row r="54" spans="2:47" s="772" customFormat="1" ht="25.7" customHeight="1">
      <c r="B54" s="771"/>
      <c r="C54" s="768" t="s">
        <v>22</v>
      </c>
      <c r="F54" s="765" t="str">
        <f>E15</f>
        <v>Univerzita Palackého v Olomouci</v>
      </c>
      <c r="I54" s="768" t="s">
        <v>28</v>
      </c>
      <c r="J54" s="769" t="str">
        <f>E21</f>
        <v>atelier-r, s.r.o., Olomouc</v>
      </c>
      <c r="L54" s="771"/>
    </row>
    <row r="55" spans="2:47" s="772" customFormat="1" ht="15.2" customHeight="1">
      <c r="B55" s="771"/>
      <c r="C55" s="768" t="s">
        <v>2306</v>
      </c>
      <c r="F55" s="765" t="str">
        <f>IF(E18="","",E18)</f>
        <v>Vyplň údaj</v>
      </c>
      <c r="I55" s="768" t="s">
        <v>31</v>
      </c>
      <c r="J55" s="769" t="str">
        <f>E24</f>
        <v>Votavová</v>
      </c>
      <c r="L55" s="771"/>
    </row>
    <row r="56" spans="2:47" s="772" customFormat="1" ht="10.35" customHeight="1">
      <c r="B56" s="771"/>
      <c r="L56" s="771"/>
    </row>
    <row r="57" spans="2:47" s="772" customFormat="1" ht="29.25" customHeight="1">
      <c r="B57" s="771"/>
      <c r="C57" s="838" t="s">
        <v>96</v>
      </c>
      <c r="D57" s="832"/>
      <c r="E57" s="832"/>
      <c r="F57" s="832"/>
      <c r="G57" s="832"/>
      <c r="H57" s="832"/>
      <c r="I57" s="832"/>
      <c r="J57" s="839" t="s">
        <v>97</v>
      </c>
      <c r="K57" s="832"/>
      <c r="L57" s="771"/>
    </row>
    <row r="58" spans="2:47" s="772" customFormat="1" ht="10.35" customHeight="1">
      <c r="B58" s="771"/>
      <c r="L58" s="771"/>
    </row>
    <row r="59" spans="2:47" s="772" customFormat="1" ht="22.9" customHeight="1">
      <c r="B59" s="771"/>
      <c r="C59" s="840" t="s">
        <v>67</v>
      </c>
      <c r="J59" s="806">
        <f>J93</f>
        <v>0</v>
      </c>
      <c r="L59" s="771"/>
      <c r="AU59" s="757" t="s">
        <v>98</v>
      </c>
    </row>
    <row r="60" spans="2:47" s="842" customFormat="1" ht="24.95" customHeight="1">
      <c r="B60" s="841"/>
      <c r="D60" s="843" t="s">
        <v>99</v>
      </c>
      <c r="E60" s="844"/>
      <c r="F60" s="844"/>
      <c r="G60" s="844"/>
      <c r="H60" s="844"/>
      <c r="I60" s="844"/>
      <c r="J60" s="845">
        <f>J94</f>
        <v>0</v>
      </c>
      <c r="L60" s="841"/>
    </row>
    <row r="61" spans="2:47" s="847" customFormat="1" ht="19.899999999999999" customHeight="1">
      <c r="B61" s="846"/>
      <c r="D61" s="848" t="s">
        <v>100</v>
      </c>
      <c r="E61" s="849"/>
      <c r="F61" s="849"/>
      <c r="G61" s="849"/>
      <c r="H61" s="849"/>
      <c r="I61" s="849"/>
      <c r="J61" s="850">
        <f>J95</f>
        <v>0</v>
      </c>
      <c r="L61" s="846"/>
    </row>
    <row r="62" spans="2:47" s="847" customFormat="1" ht="19.899999999999999" customHeight="1">
      <c r="B62" s="846"/>
      <c r="D62" s="848" t="s">
        <v>102</v>
      </c>
      <c r="E62" s="849"/>
      <c r="F62" s="849"/>
      <c r="G62" s="849"/>
      <c r="H62" s="849"/>
      <c r="I62" s="849"/>
      <c r="J62" s="850">
        <f>J106</f>
        <v>0</v>
      </c>
      <c r="L62" s="846"/>
    </row>
    <row r="63" spans="2:47" s="847" customFormat="1" ht="19.899999999999999" customHeight="1">
      <c r="B63" s="846"/>
      <c r="D63" s="848" t="s">
        <v>103</v>
      </c>
      <c r="E63" s="849"/>
      <c r="F63" s="849"/>
      <c r="G63" s="849"/>
      <c r="H63" s="849"/>
      <c r="I63" s="849"/>
      <c r="J63" s="850">
        <f>J119</f>
        <v>0</v>
      </c>
      <c r="L63" s="846"/>
    </row>
    <row r="64" spans="2:47" s="847" customFormat="1" ht="19.899999999999999" customHeight="1">
      <c r="B64" s="846"/>
      <c r="D64" s="848" t="s">
        <v>2331</v>
      </c>
      <c r="E64" s="849"/>
      <c r="F64" s="849"/>
      <c r="G64" s="849"/>
      <c r="H64" s="849"/>
      <c r="I64" s="849"/>
      <c r="J64" s="850">
        <f>J166</f>
        <v>0</v>
      </c>
      <c r="L64" s="846"/>
    </row>
    <row r="65" spans="2:12" s="847" customFormat="1" ht="19.899999999999999" customHeight="1">
      <c r="B65" s="846"/>
      <c r="D65" s="848" t="s">
        <v>105</v>
      </c>
      <c r="E65" s="849"/>
      <c r="F65" s="849"/>
      <c r="G65" s="849"/>
      <c r="H65" s="849"/>
      <c r="I65" s="849"/>
      <c r="J65" s="850">
        <f>J180</f>
        <v>0</v>
      </c>
      <c r="L65" s="846"/>
    </row>
    <row r="66" spans="2:12" s="842" customFormat="1" ht="24.95" customHeight="1">
      <c r="B66" s="841"/>
      <c r="D66" s="843" t="s">
        <v>106</v>
      </c>
      <c r="E66" s="844"/>
      <c r="F66" s="844"/>
      <c r="G66" s="844"/>
      <c r="H66" s="844"/>
      <c r="I66" s="844"/>
      <c r="J66" s="845">
        <f>J184</f>
        <v>0</v>
      </c>
      <c r="L66" s="841"/>
    </row>
    <row r="67" spans="2:12" s="847" customFormat="1" ht="19.899999999999999" customHeight="1">
      <c r="B67" s="846"/>
      <c r="D67" s="848" t="s">
        <v>112</v>
      </c>
      <c r="E67" s="849"/>
      <c r="F67" s="849"/>
      <c r="G67" s="849"/>
      <c r="H67" s="849"/>
      <c r="I67" s="849"/>
      <c r="J67" s="850">
        <f>J185</f>
        <v>0</v>
      </c>
      <c r="L67" s="846"/>
    </row>
    <row r="68" spans="2:12" s="847" customFormat="1" ht="19.899999999999999" customHeight="1">
      <c r="B68" s="846"/>
      <c r="D68" s="848" t="s">
        <v>2332</v>
      </c>
      <c r="E68" s="849"/>
      <c r="F68" s="849"/>
      <c r="G68" s="849"/>
      <c r="H68" s="849"/>
      <c r="I68" s="849"/>
      <c r="J68" s="850">
        <f>J282</f>
        <v>0</v>
      </c>
      <c r="L68" s="846"/>
    </row>
    <row r="69" spans="2:12" s="847" customFormat="1" ht="19.899999999999999" customHeight="1">
      <c r="B69" s="846"/>
      <c r="D69" s="848" t="s">
        <v>116</v>
      </c>
      <c r="E69" s="849"/>
      <c r="F69" s="849"/>
      <c r="G69" s="849"/>
      <c r="H69" s="849"/>
      <c r="I69" s="849"/>
      <c r="J69" s="850">
        <f>J296</f>
        <v>0</v>
      </c>
      <c r="L69" s="846"/>
    </row>
    <row r="70" spans="2:12" s="847" customFormat="1" ht="19.899999999999999" customHeight="1">
      <c r="B70" s="846"/>
      <c r="D70" s="848" t="s">
        <v>117</v>
      </c>
      <c r="E70" s="849"/>
      <c r="F70" s="849"/>
      <c r="G70" s="849"/>
      <c r="H70" s="849"/>
      <c r="I70" s="849"/>
      <c r="J70" s="850">
        <f>J302</f>
        <v>0</v>
      </c>
      <c r="L70" s="846"/>
    </row>
    <row r="71" spans="2:12" s="847" customFormat="1" ht="19.899999999999999" customHeight="1">
      <c r="B71" s="846"/>
      <c r="D71" s="848" t="s">
        <v>121</v>
      </c>
      <c r="E71" s="849"/>
      <c r="F71" s="849"/>
      <c r="G71" s="849"/>
      <c r="H71" s="849"/>
      <c r="I71" s="849"/>
      <c r="J71" s="850">
        <f>J382</f>
        <v>0</v>
      </c>
      <c r="L71" s="846"/>
    </row>
    <row r="72" spans="2:12" s="847" customFormat="1" ht="19.899999999999999" customHeight="1">
      <c r="B72" s="846"/>
      <c r="D72" s="848" t="s">
        <v>123</v>
      </c>
      <c r="E72" s="849"/>
      <c r="F72" s="849"/>
      <c r="G72" s="849"/>
      <c r="H72" s="849"/>
      <c r="I72" s="849"/>
      <c r="J72" s="850">
        <f>J440</f>
        <v>0</v>
      </c>
      <c r="L72" s="846"/>
    </row>
    <row r="73" spans="2:12" s="847" customFormat="1" ht="19.899999999999999" customHeight="1">
      <c r="B73" s="846"/>
      <c r="D73" s="848" t="s">
        <v>2333</v>
      </c>
      <c r="E73" s="849"/>
      <c r="F73" s="849"/>
      <c r="G73" s="849"/>
      <c r="H73" s="849"/>
      <c r="I73" s="849"/>
      <c r="J73" s="850">
        <f>J456</f>
        <v>0</v>
      </c>
      <c r="L73" s="846"/>
    </row>
    <row r="74" spans="2:12" s="772" customFormat="1" ht="21.95" customHeight="1">
      <c r="B74" s="771"/>
      <c r="L74" s="771"/>
    </row>
    <row r="75" spans="2:12" s="772" customFormat="1" ht="6.95" customHeight="1">
      <c r="B75" s="824"/>
      <c r="C75" s="783"/>
      <c r="D75" s="783"/>
      <c r="E75" s="783"/>
      <c r="F75" s="783"/>
      <c r="G75" s="783"/>
      <c r="H75" s="783"/>
      <c r="I75" s="783"/>
      <c r="J75" s="783"/>
      <c r="K75" s="783"/>
      <c r="L75" s="771"/>
    </row>
    <row r="79" spans="2:12" s="772" customFormat="1" ht="6.95" customHeight="1">
      <c r="B79" s="784"/>
      <c r="C79" s="785"/>
      <c r="D79" s="785"/>
      <c r="E79" s="785"/>
      <c r="F79" s="785"/>
      <c r="G79" s="785"/>
      <c r="H79" s="785"/>
      <c r="I79" s="785"/>
      <c r="J79" s="785"/>
      <c r="K79" s="785"/>
      <c r="L79" s="771"/>
    </row>
    <row r="80" spans="2:12" s="772" customFormat="1" ht="24.95" customHeight="1">
      <c r="B80" s="771"/>
      <c r="C80" s="761" t="s">
        <v>125</v>
      </c>
      <c r="L80" s="771"/>
    </row>
    <row r="81" spans="2:65" s="772" customFormat="1" ht="6.95" customHeight="1">
      <c r="B81" s="771"/>
      <c r="L81" s="771"/>
    </row>
    <row r="82" spans="2:65" s="772" customFormat="1" ht="12" customHeight="1">
      <c r="B82" s="771"/>
      <c r="C82" s="768" t="s">
        <v>15</v>
      </c>
      <c r="L82" s="771"/>
    </row>
    <row r="83" spans="2:65" s="772" customFormat="1" ht="16.5" customHeight="1">
      <c r="B83" s="771"/>
      <c r="E83" s="1341" t="str">
        <f>E7</f>
        <v>"PdF/UPOL – Rekonstrukce prostor děkanátu v objektu Žižkovo nám. 5“</v>
      </c>
      <c r="F83" s="1341"/>
      <c r="G83" s="1341"/>
      <c r="H83" s="1341"/>
      <c r="L83" s="771"/>
    </row>
    <row r="84" spans="2:65" s="772" customFormat="1" ht="12" customHeight="1">
      <c r="B84" s="771"/>
      <c r="C84" s="768" t="s">
        <v>94</v>
      </c>
      <c r="L84" s="771"/>
    </row>
    <row r="85" spans="2:65" s="772" customFormat="1" ht="30" customHeight="1">
      <c r="B85" s="771"/>
      <c r="E85" s="1329" t="str">
        <f>E9</f>
        <v>Část_02 - Ekonomický úsek (m.č.2.21a/b, 2.22a/b, 2.23-2.2 ve 2.NP) 
Arch. stavební a konstrukční řešení</v>
      </c>
      <c r="F85" s="1329"/>
      <c r="G85" s="1329"/>
      <c r="H85" s="1329"/>
      <c r="L85" s="771"/>
    </row>
    <row r="86" spans="2:65" s="772" customFormat="1" ht="6.95" customHeight="1">
      <c r="B86" s="771"/>
      <c r="L86" s="771"/>
    </row>
    <row r="87" spans="2:65" s="772" customFormat="1" ht="12" customHeight="1">
      <c r="B87" s="771"/>
      <c r="C87" s="768" t="s">
        <v>18</v>
      </c>
      <c r="F87" s="765" t="str">
        <f>F12</f>
        <v>Žižkovo nám. 951/5</v>
      </c>
      <c r="I87" s="768" t="s">
        <v>20</v>
      </c>
      <c r="J87" s="792">
        <f>IF(J12="","",J12)</f>
        <v>45954</v>
      </c>
      <c r="L87" s="771"/>
    </row>
    <row r="88" spans="2:65" s="772" customFormat="1" ht="6.95" customHeight="1">
      <c r="B88" s="771"/>
      <c r="L88" s="771"/>
    </row>
    <row r="89" spans="2:65" s="772" customFormat="1" ht="25.7" customHeight="1">
      <c r="B89" s="771"/>
      <c r="C89" s="768" t="s">
        <v>22</v>
      </c>
      <c r="F89" s="765" t="str">
        <f>E15</f>
        <v>Univerzita Palackého v Olomouci</v>
      </c>
      <c r="I89" s="768" t="s">
        <v>28</v>
      </c>
      <c r="J89" s="769" t="str">
        <f>E21</f>
        <v>atelier-r, s.r.o., Olomouc</v>
      </c>
      <c r="L89" s="771"/>
    </row>
    <row r="90" spans="2:65" s="772" customFormat="1" ht="15.2" customHeight="1">
      <c r="B90" s="771"/>
      <c r="C90" s="768" t="s">
        <v>2306</v>
      </c>
      <c r="F90" s="765" t="str">
        <f>IF(E18="","",E18)</f>
        <v>Vyplň údaj</v>
      </c>
      <c r="I90" s="768" t="s">
        <v>31</v>
      </c>
      <c r="J90" s="769" t="str">
        <f>E24</f>
        <v>Votavová</v>
      </c>
      <c r="L90" s="771"/>
    </row>
    <row r="91" spans="2:65" s="772" customFormat="1" ht="10.35" customHeight="1">
      <c r="B91" s="771"/>
      <c r="L91" s="771"/>
    </row>
    <row r="92" spans="2:65" s="855" customFormat="1" ht="29.25" customHeight="1">
      <c r="B92" s="851"/>
      <c r="C92" s="852" t="s">
        <v>126</v>
      </c>
      <c r="D92" s="853" t="s">
        <v>54</v>
      </c>
      <c r="E92" s="853" t="s">
        <v>50</v>
      </c>
      <c r="F92" s="853" t="s">
        <v>51</v>
      </c>
      <c r="G92" s="853" t="s">
        <v>127</v>
      </c>
      <c r="H92" s="853" t="s">
        <v>128</v>
      </c>
      <c r="I92" s="853" t="s">
        <v>129</v>
      </c>
      <c r="J92" s="853" t="s">
        <v>97</v>
      </c>
      <c r="K92" s="854" t="s">
        <v>130</v>
      </c>
      <c r="L92" s="851"/>
      <c r="M92" s="798"/>
      <c r="N92" s="799" t="s">
        <v>39</v>
      </c>
      <c r="O92" s="799" t="s">
        <v>131</v>
      </c>
      <c r="P92" s="799" t="s">
        <v>132</v>
      </c>
      <c r="Q92" s="799" t="s">
        <v>133</v>
      </c>
      <c r="R92" s="799" t="s">
        <v>134</v>
      </c>
      <c r="S92" s="799" t="s">
        <v>135</v>
      </c>
      <c r="T92" s="800" t="s">
        <v>136</v>
      </c>
    </row>
    <row r="93" spans="2:65" s="772" customFormat="1" ht="22.9" customHeight="1">
      <c r="B93" s="771"/>
      <c r="C93" s="804" t="s">
        <v>137</v>
      </c>
      <c r="J93" s="856">
        <f>BK93</f>
        <v>0</v>
      </c>
      <c r="L93" s="771"/>
      <c r="M93" s="801"/>
      <c r="N93" s="793"/>
      <c r="O93" s="793"/>
      <c r="P93" s="857">
        <f>P94+P184</f>
        <v>0</v>
      </c>
      <c r="Q93" s="793"/>
      <c r="R93" s="857">
        <f>R94+R184</f>
        <v>9.9975046400000007</v>
      </c>
      <c r="S93" s="793"/>
      <c r="T93" s="858">
        <f>T94+T184</f>
        <v>14.95984179</v>
      </c>
      <c r="AT93" s="757" t="s">
        <v>68</v>
      </c>
      <c r="AU93" s="757" t="s">
        <v>98</v>
      </c>
      <c r="BK93" s="859">
        <f>BK94+BK184</f>
        <v>0</v>
      </c>
    </row>
    <row r="94" spans="2:65" s="861" customFormat="1" ht="25.9" customHeight="1">
      <c r="B94" s="860"/>
      <c r="D94" s="862" t="s">
        <v>68</v>
      </c>
      <c r="E94" s="863" t="s">
        <v>138</v>
      </c>
      <c r="F94" s="863" t="s">
        <v>139</v>
      </c>
      <c r="J94" s="864">
        <f>BK94</f>
        <v>0</v>
      </c>
      <c r="L94" s="860"/>
      <c r="M94" s="865"/>
      <c r="P94" s="866">
        <f>P95+P106+P119+P166+P180</f>
        <v>0</v>
      </c>
      <c r="R94" s="866">
        <f>R95+R106+R119+R166+R180</f>
        <v>0.60985427000000003</v>
      </c>
      <c r="T94" s="867">
        <f>T95+T106+T119+T166+T180</f>
        <v>12.089766000000001</v>
      </c>
      <c r="AR94" s="862" t="s">
        <v>76</v>
      </c>
      <c r="AT94" s="868" t="s">
        <v>68</v>
      </c>
      <c r="AU94" s="868" t="s">
        <v>69</v>
      </c>
      <c r="AY94" s="862" t="s">
        <v>140</v>
      </c>
      <c r="BK94" s="869">
        <f>BK95+BK106+BK119+BK166+BK180</f>
        <v>0</v>
      </c>
    </row>
    <row r="95" spans="2:65" s="861" customFormat="1" ht="22.9" customHeight="1">
      <c r="B95" s="860"/>
      <c r="D95" s="862" t="s">
        <v>68</v>
      </c>
      <c r="E95" s="870" t="s">
        <v>141</v>
      </c>
      <c r="F95" s="870" t="s">
        <v>142</v>
      </c>
      <c r="J95" s="871">
        <f>BK95</f>
        <v>0</v>
      </c>
      <c r="L95" s="860"/>
      <c r="M95" s="865"/>
      <c r="P95" s="866">
        <f>SUM(P96:P105)</f>
        <v>0</v>
      </c>
      <c r="R95" s="866">
        <f>SUM(R96:R105)</f>
        <v>0.32388380999999999</v>
      </c>
      <c r="T95" s="867">
        <f>SUM(T96:T105)</f>
        <v>0</v>
      </c>
      <c r="AR95" s="862" t="s">
        <v>76</v>
      </c>
      <c r="AT95" s="868" t="s">
        <v>68</v>
      </c>
      <c r="AU95" s="868" t="s">
        <v>76</v>
      </c>
      <c r="AY95" s="862" t="s">
        <v>140</v>
      </c>
      <c r="BK95" s="869">
        <f>SUM(BK96:BK105)</f>
        <v>0</v>
      </c>
    </row>
    <row r="96" spans="2:65" s="772" customFormat="1" ht="33" customHeight="1">
      <c r="B96" s="771"/>
      <c r="C96" s="872" t="s">
        <v>76</v>
      </c>
      <c r="D96" s="872" t="s">
        <v>143</v>
      </c>
      <c r="E96" s="873" t="s">
        <v>2334</v>
      </c>
      <c r="F96" s="874" t="s">
        <v>2335</v>
      </c>
      <c r="G96" s="875" t="s">
        <v>146</v>
      </c>
      <c r="H96" s="876">
        <v>3.28</v>
      </c>
      <c r="I96" s="73"/>
      <c r="J96" s="877">
        <f>ROUND(I96*H96,2)</f>
        <v>0</v>
      </c>
      <c r="K96" s="874" t="s">
        <v>147</v>
      </c>
      <c r="L96" s="771"/>
      <c r="M96" s="878"/>
      <c r="N96" s="879" t="s">
        <v>40</v>
      </c>
      <c r="P96" s="880">
        <f>O96*H96</f>
        <v>0</v>
      </c>
      <c r="Q96" s="880">
        <v>7.9210000000000003E-2</v>
      </c>
      <c r="R96" s="880">
        <f>Q96*H96</f>
        <v>0.25980880000000001</v>
      </c>
      <c r="S96" s="880">
        <v>0</v>
      </c>
      <c r="T96" s="881">
        <f>S96*H96</f>
        <v>0</v>
      </c>
      <c r="AR96" s="882" t="s">
        <v>148</v>
      </c>
      <c r="AT96" s="882" t="s">
        <v>143</v>
      </c>
      <c r="AU96" s="882" t="s">
        <v>78</v>
      </c>
      <c r="AY96" s="757" t="s">
        <v>140</v>
      </c>
      <c r="BE96" s="883">
        <f>IF(N96="základní",J96,0)</f>
        <v>0</v>
      </c>
      <c r="BF96" s="883">
        <f>IF(N96="snížená",J96,0)</f>
        <v>0</v>
      </c>
      <c r="BG96" s="883">
        <f>IF(N96="zákl. přenesená",J96,0)</f>
        <v>0</v>
      </c>
      <c r="BH96" s="883">
        <f>IF(N96="sníž. přenesená",J96,0)</f>
        <v>0</v>
      </c>
      <c r="BI96" s="883">
        <f>IF(N96="nulová",J96,0)</f>
        <v>0</v>
      </c>
      <c r="BJ96" s="757" t="s">
        <v>76</v>
      </c>
      <c r="BK96" s="883">
        <f>ROUND(I96*H96,2)</f>
        <v>0</v>
      </c>
      <c r="BL96" s="757" t="s">
        <v>148</v>
      </c>
      <c r="BM96" s="882" t="s">
        <v>2336</v>
      </c>
    </row>
    <row r="97" spans="2:65" s="772" customFormat="1" ht="29.25">
      <c r="B97" s="771"/>
      <c r="D97" s="884" t="s">
        <v>150</v>
      </c>
      <c r="F97" s="885" t="s">
        <v>2337</v>
      </c>
      <c r="L97" s="771"/>
      <c r="M97" s="886"/>
      <c r="T97" s="795"/>
      <c r="AT97" s="757" t="s">
        <v>150</v>
      </c>
      <c r="AU97" s="757" t="s">
        <v>78</v>
      </c>
    </row>
    <row r="98" spans="2:65" s="772" customFormat="1" ht="11.25">
      <c r="B98" s="771"/>
      <c r="D98" s="887" t="s">
        <v>152</v>
      </c>
      <c r="F98" s="74" t="s">
        <v>2338</v>
      </c>
      <c r="L98" s="771"/>
      <c r="M98" s="886"/>
      <c r="T98" s="795"/>
      <c r="AT98" s="757" t="s">
        <v>152</v>
      </c>
      <c r="AU98" s="757" t="s">
        <v>78</v>
      </c>
    </row>
    <row r="99" spans="2:65" s="889" customFormat="1" ht="11.25">
      <c r="B99" s="888"/>
      <c r="D99" s="884" t="s">
        <v>154</v>
      </c>
      <c r="E99" s="890"/>
      <c r="F99" s="891" t="s">
        <v>2339</v>
      </c>
      <c r="H99" s="890"/>
      <c r="L99" s="888"/>
      <c r="M99" s="892"/>
      <c r="T99" s="893"/>
      <c r="AT99" s="890" t="s">
        <v>154</v>
      </c>
      <c r="AU99" s="890" t="s">
        <v>78</v>
      </c>
      <c r="AV99" s="889" t="s">
        <v>76</v>
      </c>
      <c r="AW99" s="889" t="s">
        <v>30</v>
      </c>
      <c r="AX99" s="889" t="s">
        <v>69</v>
      </c>
      <c r="AY99" s="890" t="s">
        <v>140</v>
      </c>
    </row>
    <row r="100" spans="2:65" s="895" customFormat="1" ht="11.25">
      <c r="B100" s="894"/>
      <c r="D100" s="884" t="s">
        <v>154</v>
      </c>
      <c r="E100" s="896"/>
      <c r="F100" s="897" t="s">
        <v>2340</v>
      </c>
      <c r="H100" s="898">
        <v>3.28</v>
      </c>
      <c r="L100" s="894"/>
      <c r="M100" s="899"/>
      <c r="T100" s="900"/>
      <c r="AT100" s="896" t="s">
        <v>154</v>
      </c>
      <c r="AU100" s="896" t="s">
        <v>78</v>
      </c>
      <c r="AV100" s="895" t="s">
        <v>78</v>
      </c>
      <c r="AW100" s="895" t="s">
        <v>30</v>
      </c>
      <c r="AX100" s="895" t="s">
        <v>76</v>
      </c>
      <c r="AY100" s="896" t="s">
        <v>140</v>
      </c>
    </row>
    <row r="101" spans="2:65" s="772" customFormat="1" ht="16.5" customHeight="1">
      <c r="B101" s="771"/>
      <c r="C101" s="872" t="s">
        <v>78</v>
      </c>
      <c r="D101" s="872" t="s">
        <v>143</v>
      </c>
      <c r="E101" s="873" t="s">
        <v>2341</v>
      </c>
      <c r="F101" s="874" t="s">
        <v>2342</v>
      </c>
      <c r="G101" s="875" t="s">
        <v>146</v>
      </c>
      <c r="H101" s="876">
        <v>1.403</v>
      </c>
      <c r="I101" s="73"/>
      <c r="J101" s="877">
        <f>ROUND(I101*H101,2)</f>
        <v>0</v>
      </c>
      <c r="K101" s="874" t="s">
        <v>147</v>
      </c>
      <c r="L101" s="771"/>
      <c r="M101" s="878"/>
      <c r="N101" s="879" t="s">
        <v>40</v>
      </c>
      <c r="P101" s="880">
        <f>O101*H101</f>
        <v>0</v>
      </c>
      <c r="Q101" s="880">
        <v>4.5670000000000002E-2</v>
      </c>
      <c r="R101" s="880">
        <f>Q101*H101</f>
        <v>6.4075010000000002E-2</v>
      </c>
      <c r="S101" s="880">
        <v>0</v>
      </c>
      <c r="T101" s="881">
        <f>S101*H101</f>
        <v>0</v>
      </c>
      <c r="AR101" s="882" t="s">
        <v>148</v>
      </c>
      <c r="AT101" s="882" t="s">
        <v>143</v>
      </c>
      <c r="AU101" s="882" t="s">
        <v>78</v>
      </c>
      <c r="AY101" s="757" t="s">
        <v>140</v>
      </c>
      <c r="BE101" s="883">
        <f>IF(N101="základní",J101,0)</f>
        <v>0</v>
      </c>
      <c r="BF101" s="883">
        <f>IF(N101="snížená",J101,0)</f>
        <v>0</v>
      </c>
      <c r="BG101" s="883">
        <f>IF(N101="zákl. přenesená",J101,0)</f>
        <v>0</v>
      </c>
      <c r="BH101" s="883">
        <f>IF(N101="sníž. přenesená",J101,0)</f>
        <v>0</v>
      </c>
      <c r="BI101" s="883">
        <f>IF(N101="nulová",J101,0)</f>
        <v>0</v>
      </c>
      <c r="BJ101" s="757" t="s">
        <v>76</v>
      </c>
      <c r="BK101" s="883">
        <f>ROUND(I101*H101,2)</f>
        <v>0</v>
      </c>
      <c r="BL101" s="757" t="s">
        <v>148</v>
      </c>
      <c r="BM101" s="882" t="s">
        <v>2343</v>
      </c>
    </row>
    <row r="102" spans="2:65" s="772" customFormat="1" ht="19.5">
      <c r="B102" s="771"/>
      <c r="D102" s="884" t="s">
        <v>150</v>
      </c>
      <c r="F102" s="885" t="s">
        <v>2344</v>
      </c>
      <c r="L102" s="771"/>
      <c r="M102" s="886"/>
      <c r="T102" s="795"/>
      <c r="AT102" s="757" t="s">
        <v>150</v>
      </c>
      <c r="AU102" s="757" t="s">
        <v>78</v>
      </c>
    </row>
    <row r="103" spans="2:65" s="772" customFormat="1" ht="11.25">
      <c r="B103" s="771"/>
      <c r="D103" s="887" t="s">
        <v>152</v>
      </c>
      <c r="F103" s="74" t="s">
        <v>2345</v>
      </c>
      <c r="L103" s="771"/>
      <c r="M103" s="886"/>
      <c r="T103" s="795"/>
      <c r="AT103" s="757" t="s">
        <v>152</v>
      </c>
      <c r="AU103" s="757" t="s">
        <v>78</v>
      </c>
    </row>
    <row r="104" spans="2:65" s="889" customFormat="1" ht="11.25">
      <c r="B104" s="888"/>
      <c r="D104" s="884" t="s">
        <v>154</v>
      </c>
      <c r="E104" s="890"/>
      <c r="F104" s="891" t="s">
        <v>2339</v>
      </c>
      <c r="H104" s="890"/>
      <c r="L104" s="888"/>
      <c r="M104" s="892"/>
      <c r="T104" s="893"/>
      <c r="AT104" s="890" t="s">
        <v>154</v>
      </c>
      <c r="AU104" s="890" t="s">
        <v>78</v>
      </c>
      <c r="AV104" s="889" t="s">
        <v>76</v>
      </c>
      <c r="AW104" s="889" t="s">
        <v>30</v>
      </c>
      <c r="AX104" s="889" t="s">
        <v>69</v>
      </c>
      <c r="AY104" s="890" t="s">
        <v>140</v>
      </c>
    </row>
    <row r="105" spans="2:65" s="895" customFormat="1" ht="11.25">
      <c r="B105" s="894"/>
      <c r="D105" s="884" t="s">
        <v>154</v>
      </c>
      <c r="E105" s="896"/>
      <c r="F105" s="897" t="s">
        <v>2346</v>
      </c>
      <c r="H105" s="898">
        <v>1.403</v>
      </c>
      <c r="L105" s="894"/>
      <c r="M105" s="899"/>
      <c r="T105" s="900"/>
      <c r="AT105" s="896" t="s">
        <v>154</v>
      </c>
      <c r="AU105" s="896" t="s">
        <v>78</v>
      </c>
      <c r="AV105" s="895" t="s">
        <v>78</v>
      </c>
      <c r="AW105" s="895" t="s">
        <v>30</v>
      </c>
      <c r="AX105" s="895" t="s">
        <v>76</v>
      </c>
      <c r="AY105" s="896" t="s">
        <v>140</v>
      </c>
    </row>
    <row r="106" spans="2:65" s="861" customFormat="1" ht="22.9" customHeight="1">
      <c r="B106" s="860"/>
      <c r="D106" s="862" t="s">
        <v>68</v>
      </c>
      <c r="E106" s="870" t="s">
        <v>204</v>
      </c>
      <c r="F106" s="870" t="s">
        <v>237</v>
      </c>
      <c r="J106" s="871">
        <f>BK106</f>
        <v>0</v>
      </c>
      <c r="L106" s="860"/>
      <c r="M106" s="865"/>
      <c r="P106" s="866">
        <f>SUM(P107:P118)</f>
        <v>0</v>
      </c>
      <c r="R106" s="866">
        <f>SUM(R107:R118)</f>
        <v>0.28222806</v>
      </c>
      <c r="T106" s="867">
        <f>SUM(T107:T118)</f>
        <v>0</v>
      </c>
      <c r="AR106" s="862" t="s">
        <v>76</v>
      </c>
      <c r="AT106" s="868" t="s">
        <v>68</v>
      </c>
      <c r="AU106" s="868" t="s">
        <v>76</v>
      </c>
      <c r="AY106" s="862" t="s">
        <v>140</v>
      </c>
      <c r="BK106" s="869">
        <f>SUM(BK107:BK118)</f>
        <v>0</v>
      </c>
    </row>
    <row r="107" spans="2:65" s="772" customFormat="1" ht="24.2" customHeight="1">
      <c r="B107" s="771"/>
      <c r="C107" s="872" t="s">
        <v>141</v>
      </c>
      <c r="D107" s="872" t="s">
        <v>143</v>
      </c>
      <c r="E107" s="873" t="s">
        <v>2347</v>
      </c>
      <c r="F107" s="874" t="s">
        <v>2348</v>
      </c>
      <c r="G107" s="875" t="s">
        <v>146</v>
      </c>
      <c r="H107" s="876">
        <v>30.559000000000001</v>
      </c>
      <c r="I107" s="73"/>
      <c r="J107" s="877">
        <f>ROUND(I107*H107,2)</f>
        <v>0</v>
      </c>
      <c r="K107" s="874" t="s">
        <v>147</v>
      </c>
      <c r="L107" s="771"/>
      <c r="M107" s="878"/>
      <c r="N107" s="879" t="s">
        <v>40</v>
      </c>
      <c r="P107" s="880">
        <f>O107*H107</f>
        <v>0</v>
      </c>
      <c r="Q107" s="880">
        <v>2.3400000000000001E-3</v>
      </c>
      <c r="R107" s="880">
        <f>Q107*H107</f>
        <v>7.1508059999999998E-2</v>
      </c>
      <c r="S107" s="880">
        <v>0</v>
      </c>
      <c r="T107" s="881">
        <f>S107*H107</f>
        <v>0</v>
      </c>
      <c r="AR107" s="882" t="s">
        <v>148</v>
      </c>
      <c r="AT107" s="882" t="s">
        <v>143</v>
      </c>
      <c r="AU107" s="882" t="s">
        <v>78</v>
      </c>
      <c r="AY107" s="757" t="s">
        <v>140</v>
      </c>
      <c r="BE107" s="883">
        <f>IF(N107="základní",J107,0)</f>
        <v>0</v>
      </c>
      <c r="BF107" s="883">
        <f>IF(N107="snížená",J107,0)</f>
        <v>0</v>
      </c>
      <c r="BG107" s="883">
        <f>IF(N107="zákl. přenesená",J107,0)</f>
        <v>0</v>
      </c>
      <c r="BH107" s="883">
        <f>IF(N107="sníž. přenesená",J107,0)</f>
        <v>0</v>
      </c>
      <c r="BI107" s="883">
        <f>IF(N107="nulová",J107,0)</f>
        <v>0</v>
      </c>
      <c r="BJ107" s="757" t="s">
        <v>76</v>
      </c>
      <c r="BK107" s="883">
        <f>ROUND(I107*H107,2)</f>
        <v>0</v>
      </c>
      <c r="BL107" s="757" t="s">
        <v>148</v>
      </c>
      <c r="BM107" s="882" t="s">
        <v>2349</v>
      </c>
    </row>
    <row r="108" spans="2:65" s="772" customFormat="1" ht="19.5">
      <c r="B108" s="771"/>
      <c r="D108" s="884" t="s">
        <v>150</v>
      </c>
      <c r="F108" s="885" t="s">
        <v>2350</v>
      </c>
      <c r="L108" s="771"/>
      <c r="M108" s="886"/>
      <c r="T108" s="795"/>
      <c r="AT108" s="757" t="s">
        <v>150</v>
      </c>
      <c r="AU108" s="757" t="s">
        <v>78</v>
      </c>
    </row>
    <row r="109" spans="2:65" s="772" customFormat="1" ht="11.25">
      <c r="B109" s="771"/>
      <c r="D109" s="887" t="s">
        <v>152</v>
      </c>
      <c r="F109" s="74" t="s">
        <v>2351</v>
      </c>
      <c r="L109" s="771"/>
      <c r="M109" s="886"/>
      <c r="T109" s="795"/>
      <c r="AT109" s="757" t="s">
        <v>152</v>
      </c>
      <c r="AU109" s="757" t="s">
        <v>78</v>
      </c>
    </row>
    <row r="110" spans="2:65" s="889" customFormat="1" ht="11.25">
      <c r="B110" s="888"/>
      <c r="D110" s="884" t="s">
        <v>154</v>
      </c>
      <c r="E110" s="890"/>
      <c r="F110" s="891" t="s">
        <v>2352</v>
      </c>
      <c r="H110" s="890"/>
      <c r="L110" s="888"/>
      <c r="M110" s="892"/>
      <c r="T110" s="893"/>
      <c r="AT110" s="890" t="s">
        <v>154</v>
      </c>
      <c r="AU110" s="890" t="s">
        <v>78</v>
      </c>
      <c r="AV110" s="889" t="s">
        <v>76</v>
      </c>
      <c r="AW110" s="889" t="s">
        <v>30</v>
      </c>
      <c r="AX110" s="889" t="s">
        <v>69</v>
      </c>
      <c r="AY110" s="890" t="s">
        <v>140</v>
      </c>
    </row>
    <row r="111" spans="2:65" s="895" customFormat="1" ht="11.25">
      <c r="B111" s="894"/>
      <c r="D111" s="884" t="s">
        <v>154</v>
      </c>
      <c r="E111" s="896"/>
      <c r="F111" s="897" t="s">
        <v>2353</v>
      </c>
      <c r="H111" s="898">
        <v>16.43</v>
      </c>
      <c r="L111" s="894"/>
      <c r="M111" s="899"/>
      <c r="T111" s="900"/>
      <c r="AT111" s="896" t="s">
        <v>154</v>
      </c>
      <c r="AU111" s="896" t="s">
        <v>78</v>
      </c>
      <c r="AV111" s="895" t="s">
        <v>78</v>
      </c>
      <c r="AW111" s="895" t="s">
        <v>30</v>
      </c>
      <c r="AX111" s="895" t="s">
        <v>69</v>
      </c>
      <c r="AY111" s="896" t="s">
        <v>140</v>
      </c>
    </row>
    <row r="112" spans="2:65" s="895" customFormat="1" ht="22.5">
      <c r="B112" s="894"/>
      <c r="D112" s="884" t="s">
        <v>154</v>
      </c>
      <c r="E112" s="896"/>
      <c r="F112" s="897" t="s">
        <v>2354</v>
      </c>
      <c r="H112" s="898">
        <v>4.7210000000000001</v>
      </c>
      <c r="L112" s="894"/>
      <c r="M112" s="899"/>
      <c r="T112" s="900"/>
      <c r="AT112" s="896" t="s">
        <v>154</v>
      </c>
      <c r="AU112" s="896" t="s">
        <v>78</v>
      </c>
      <c r="AV112" s="895" t="s">
        <v>78</v>
      </c>
      <c r="AW112" s="895" t="s">
        <v>30</v>
      </c>
      <c r="AX112" s="895" t="s">
        <v>69</v>
      </c>
      <c r="AY112" s="896" t="s">
        <v>140</v>
      </c>
    </row>
    <row r="113" spans="2:65" s="895" customFormat="1" ht="11.25">
      <c r="B113" s="894"/>
      <c r="D113" s="884" t="s">
        <v>154</v>
      </c>
      <c r="E113" s="896"/>
      <c r="F113" s="897" t="s">
        <v>2355</v>
      </c>
      <c r="H113" s="898">
        <v>9.4079999999999995</v>
      </c>
      <c r="L113" s="894"/>
      <c r="M113" s="899"/>
      <c r="T113" s="900"/>
      <c r="AT113" s="896" t="s">
        <v>154</v>
      </c>
      <c r="AU113" s="896" t="s">
        <v>78</v>
      </c>
      <c r="AV113" s="895" t="s">
        <v>78</v>
      </c>
      <c r="AW113" s="895" t="s">
        <v>30</v>
      </c>
      <c r="AX113" s="895" t="s">
        <v>69</v>
      </c>
      <c r="AY113" s="896" t="s">
        <v>140</v>
      </c>
    </row>
    <row r="114" spans="2:65" s="902" customFormat="1" ht="11.25">
      <c r="B114" s="901"/>
      <c r="D114" s="884" t="s">
        <v>154</v>
      </c>
      <c r="E114" s="903"/>
      <c r="F114" s="904" t="s">
        <v>159</v>
      </c>
      <c r="H114" s="905">
        <v>30.559000000000001</v>
      </c>
      <c r="L114" s="901"/>
      <c r="M114" s="906"/>
      <c r="T114" s="907"/>
      <c r="AT114" s="903" t="s">
        <v>154</v>
      </c>
      <c r="AU114" s="903" t="s">
        <v>78</v>
      </c>
      <c r="AV114" s="902" t="s">
        <v>148</v>
      </c>
      <c r="AW114" s="902" t="s">
        <v>30</v>
      </c>
      <c r="AX114" s="902" t="s">
        <v>76</v>
      </c>
      <c r="AY114" s="903" t="s">
        <v>140</v>
      </c>
    </row>
    <row r="115" spans="2:65" s="772" customFormat="1" ht="16.5" customHeight="1">
      <c r="B115" s="771"/>
      <c r="C115" s="872" t="s">
        <v>148</v>
      </c>
      <c r="D115" s="872" t="s">
        <v>143</v>
      </c>
      <c r="E115" s="873" t="s">
        <v>2356</v>
      </c>
      <c r="F115" s="874" t="s">
        <v>2357</v>
      </c>
      <c r="G115" s="875" t="s">
        <v>146</v>
      </c>
      <c r="H115" s="876">
        <v>12</v>
      </c>
      <c r="I115" s="73"/>
      <c r="J115" s="877">
        <f>ROUND(I115*H115,2)</f>
        <v>0</v>
      </c>
      <c r="K115" s="874" t="s">
        <v>147</v>
      </c>
      <c r="L115" s="771"/>
      <c r="M115" s="878"/>
      <c r="N115" s="879" t="s">
        <v>40</v>
      </c>
      <c r="P115" s="880">
        <f>O115*H115</f>
        <v>0</v>
      </c>
      <c r="Q115" s="880">
        <v>1.7559999999999999E-2</v>
      </c>
      <c r="R115" s="880">
        <f>Q115*H115</f>
        <v>0.21071999999999999</v>
      </c>
      <c r="S115" s="880">
        <v>0</v>
      </c>
      <c r="T115" s="881">
        <f>S115*H115</f>
        <v>0</v>
      </c>
      <c r="AR115" s="882" t="s">
        <v>148</v>
      </c>
      <c r="AT115" s="882" t="s">
        <v>143</v>
      </c>
      <c r="AU115" s="882" t="s">
        <v>78</v>
      </c>
      <c r="AY115" s="757" t="s">
        <v>140</v>
      </c>
      <c r="BE115" s="883">
        <f>IF(N115="základní",J115,0)</f>
        <v>0</v>
      </c>
      <c r="BF115" s="883">
        <f>IF(N115="snížená",J115,0)</f>
        <v>0</v>
      </c>
      <c r="BG115" s="883">
        <f>IF(N115="zákl. přenesená",J115,0)</f>
        <v>0</v>
      </c>
      <c r="BH115" s="883">
        <f>IF(N115="sníž. přenesená",J115,0)</f>
        <v>0</v>
      </c>
      <c r="BI115" s="883">
        <f>IF(N115="nulová",J115,0)</f>
        <v>0</v>
      </c>
      <c r="BJ115" s="757" t="s">
        <v>76</v>
      </c>
      <c r="BK115" s="883">
        <f>ROUND(I115*H115,2)</f>
        <v>0</v>
      </c>
      <c r="BL115" s="757" t="s">
        <v>148</v>
      </c>
      <c r="BM115" s="882" t="s">
        <v>2358</v>
      </c>
    </row>
    <row r="116" spans="2:65" s="772" customFormat="1" ht="11.25">
      <c r="B116" s="771"/>
      <c r="D116" s="884" t="s">
        <v>150</v>
      </c>
      <c r="F116" s="885" t="s">
        <v>2359</v>
      </c>
      <c r="L116" s="771"/>
      <c r="M116" s="886"/>
      <c r="T116" s="795"/>
      <c r="AT116" s="757" t="s">
        <v>150</v>
      </c>
      <c r="AU116" s="757" t="s">
        <v>78</v>
      </c>
    </row>
    <row r="117" spans="2:65" s="772" customFormat="1" ht="11.25">
      <c r="B117" s="771"/>
      <c r="D117" s="887" t="s">
        <v>152</v>
      </c>
      <c r="F117" s="74" t="s">
        <v>2360</v>
      </c>
      <c r="L117" s="771"/>
      <c r="M117" s="886"/>
      <c r="T117" s="795"/>
      <c r="AT117" s="757" t="s">
        <v>152</v>
      </c>
      <c r="AU117" s="757" t="s">
        <v>78</v>
      </c>
    </row>
    <row r="118" spans="2:65" s="895" customFormat="1" ht="11.25">
      <c r="B118" s="894"/>
      <c r="D118" s="884" t="s">
        <v>154</v>
      </c>
      <c r="E118" s="896"/>
      <c r="F118" s="897" t="s">
        <v>2361</v>
      </c>
      <c r="H118" s="898">
        <v>12</v>
      </c>
      <c r="L118" s="894"/>
      <c r="M118" s="899"/>
      <c r="T118" s="900"/>
      <c r="AT118" s="896" t="s">
        <v>154</v>
      </c>
      <c r="AU118" s="896" t="s">
        <v>78</v>
      </c>
      <c r="AV118" s="895" t="s">
        <v>78</v>
      </c>
      <c r="AW118" s="895" t="s">
        <v>30</v>
      </c>
      <c r="AX118" s="895" t="s">
        <v>76</v>
      </c>
      <c r="AY118" s="896" t="s">
        <v>140</v>
      </c>
    </row>
    <row r="119" spans="2:65" s="861" customFormat="1" ht="22.9" customHeight="1">
      <c r="B119" s="860"/>
      <c r="D119" s="862" t="s">
        <v>68</v>
      </c>
      <c r="E119" s="870" t="s">
        <v>230</v>
      </c>
      <c r="F119" s="870" t="s">
        <v>282</v>
      </c>
      <c r="J119" s="871">
        <f>BK119</f>
        <v>0</v>
      </c>
      <c r="L119" s="860"/>
      <c r="M119" s="865"/>
      <c r="P119" s="866">
        <f>SUM(P120:P165)</f>
        <v>0</v>
      </c>
      <c r="R119" s="866">
        <f>SUM(R120:R165)</f>
        <v>3.7424000000000003E-3</v>
      </c>
      <c r="T119" s="867">
        <f>SUM(T120:T165)</f>
        <v>12.089766000000001</v>
      </c>
      <c r="AR119" s="862" t="s">
        <v>76</v>
      </c>
      <c r="AT119" s="868" t="s">
        <v>68</v>
      </c>
      <c r="AU119" s="868" t="s">
        <v>76</v>
      </c>
      <c r="AY119" s="862" t="s">
        <v>140</v>
      </c>
      <c r="BK119" s="869">
        <f>SUM(BK120:BK165)</f>
        <v>0</v>
      </c>
    </row>
    <row r="120" spans="2:65" s="772" customFormat="1" ht="37.9" customHeight="1">
      <c r="B120" s="771"/>
      <c r="C120" s="872" t="s">
        <v>181</v>
      </c>
      <c r="D120" s="872" t="s">
        <v>143</v>
      </c>
      <c r="E120" s="873" t="s">
        <v>2362</v>
      </c>
      <c r="F120" s="874" t="s">
        <v>2363</v>
      </c>
      <c r="G120" s="875" t="s">
        <v>146</v>
      </c>
      <c r="H120" s="876">
        <v>36</v>
      </c>
      <c r="I120" s="73"/>
      <c r="J120" s="877">
        <f>ROUND(I120*H120,2)</f>
        <v>0</v>
      </c>
      <c r="K120" s="874" t="s">
        <v>147</v>
      </c>
      <c r="L120" s="771"/>
      <c r="M120" s="878"/>
      <c r="N120" s="879" t="s">
        <v>40</v>
      </c>
      <c r="P120" s="880">
        <f>O120*H120</f>
        <v>0</v>
      </c>
      <c r="Q120" s="880">
        <v>0</v>
      </c>
      <c r="R120" s="880">
        <f>Q120*H120</f>
        <v>0</v>
      </c>
      <c r="S120" s="880">
        <v>0</v>
      </c>
      <c r="T120" s="881">
        <f>S120*H120</f>
        <v>0</v>
      </c>
      <c r="AR120" s="882" t="s">
        <v>148</v>
      </c>
      <c r="AT120" s="882" t="s">
        <v>143</v>
      </c>
      <c r="AU120" s="882" t="s">
        <v>78</v>
      </c>
      <c r="AY120" s="757" t="s">
        <v>140</v>
      </c>
      <c r="BE120" s="883">
        <f>IF(N120="základní",J120,0)</f>
        <v>0</v>
      </c>
      <c r="BF120" s="883">
        <f>IF(N120="snížená",J120,0)</f>
        <v>0</v>
      </c>
      <c r="BG120" s="883">
        <f>IF(N120="zákl. přenesená",J120,0)</f>
        <v>0</v>
      </c>
      <c r="BH120" s="883">
        <f>IF(N120="sníž. přenesená",J120,0)</f>
        <v>0</v>
      </c>
      <c r="BI120" s="883">
        <f>IF(N120="nulová",J120,0)</f>
        <v>0</v>
      </c>
      <c r="BJ120" s="757" t="s">
        <v>76</v>
      </c>
      <c r="BK120" s="883">
        <f>ROUND(I120*H120,2)</f>
        <v>0</v>
      </c>
      <c r="BL120" s="757" t="s">
        <v>148</v>
      </c>
      <c r="BM120" s="882" t="s">
        <v>2364</v>
      </c>
    </row>
    <row r="121" spans="2:65" s="772" customFormat="1" ht="19.5">
      <c r="B121" s="771"/>
      <c r="D121" s="884" t="s">
        <v>150</v>
      </c>
      <c r="F121" s="885" t="s">
        <v>2365</v>
      </c>
      <c r="L121" s="771"/>
      <c r="M121" s="886"/>
      <c r="T121" s="795"/>
      <c r="AT121" s="757" t="s">
        <v>150</v>
      </c>
      <c r="AU121" s="757" t="s">
        <v>78</v>
      </c>
    </row>
    <row r="122" spans="2:65" s="772" customFormat="1" ht="11.25">
      <c r="B122" s="771"/>
      <c r="D122" s="887" t="s">
        <v>152</v>
      </c>
      <c r="F122" s="74" t="s">
        <v>2366</v>
      </c>
      <c r="L122" s="771"/>
      <c r="M122" s="886"/>
      <c r="T122" s="795"/>
      <c r="AT122" s="757" t="s">
        <v>152</v>
      </c>
      <c r="AU122" s="757" t="s">
        <v>78</v>
      </c>
    </row>
    <row r="123" spans="2:65" s="895" customFormat="1" ht="11.25">
      <c r="B123" s="894"/>
      <c r="D123" s="884" t="s">
        <v>154</v>
      </c>
      <c r="E123" s="896"/>
      <c r="F123" s="897" t="s">
        <v>2367</v>
      </c>
      <c r="H123" s="898">
        <v>36</v>
      </c>
      <c r="L123" s="894"/>
      <c r="M123" s="899"/>
      <c r="T123" s="900"/>
      <c r="AT123" s="896" t="s">
        <v>154</v>
      </c>
      <c r="AU123" s="896" t="s">
        <v>78</v>
      </c>
      <c r="AV123" s="895" t="s">
        <v>78</v>
      </c>
      <c r="AW123" s="895" t="s">
        <v>30</v>
      </c>
      <c r="AX123" s="895" t="s">
        <v>76</v>
      </c>
      <c r="AY123" s="896" t="s">
        <v>140</v>
      </c>
    </row>
    <row r="124" spans="2:65" s="772" customFormat="1" ht="24.2" customHeight="1">
      <c r="B124" s="771"/>
      <c r="C124" s="872" t="s">
        <v>204</v>
      </c>
      <c r="D124" s="872" t="s">
        <v>143</v>
      </c>
      <c r="E124" s="873" t="s">
        <v>2368</v>
      </c>
      <c r="F124" s="874" t="s">
        <v>2369</v>
      </c>
      <c r="G124" s="875" t="s">
        <v>146</v>
      </c>
      <c r="H124" s="876">
        <v>93.56</v>
      </c>
      <c r="I124" s="73"/>
      <c r="J124" s="877">
        <f>ROUND(I124*H124,2)</f>
        <v>0</v>
      </c>
      <c r="K124" s="874" t="s">
        <v>147</v>
      </c>
      <c r="L124" s="771"/>
      <c r="M124" s="878"/>
      <c r="N124" s="879" t="s">
        <v>40</v>
      </c>
      <c r="P124" s="880">
        <f>O124*H124</f>
        <v>0</v>
      </c>
      <c r="Q124" s="880">
        <v>4.0000000000000003E-5</v>
      </c>
      <c r="R124" s="880">
        <f>Q124*H124</f>
        <v>3.7424000000000003E-3</v>
      </c>
      <c r="S124" s="880">
        <v>0</v>
      </c>
      <c r="T124" s="881">
        <f>S124*H124</f>
        <v>0</v>
      </c>
      <c r="AR124" s="882" t="s">
        <v>148</v>
      </c>
      <c r="AT124" s="882" t="s">
        <v>143</v>
      </c>
      <c r="AU124" s="882" t="s">
        <v>78</v>
      </c>
      <c r="AY124" s="757" t="s">
        <v>140</v>
      </c>
      <c r="BE124" s="883">
        <f>IF(N124="základní",J124,0)</f>
        <v>0</v>
      </c>
      <c r="BF124" s="883">
        <f>IF(N124="snížená",J124,0)</f>
        <v>0</v>
      </c>
      <c r="BG124" s="883">
        <f>IF(N124="zákl. přenesená",J124,0)</f>
        <v>0</v>
      </c>
      <c r="BH124" s="883">
        <f>IF(N124="sníž. přenesená",J124,0)</f>
        <v>0</v>
      </c>
      <c r="BI124" s="883">
        <f>IF(N124="nulová",J124,0)</f>
        <v>0</v>
      </c>
      <c r="BJ124" s="757" t="s">
        <v>76</v>
      </c>
      <c r="BK124" s="883">
        <f>ROUND(I124*H124,2)</f>
        <v>0</v>
      </c>
      <c r="BL124" s="757" t="s">
        <v>148</v>
      </c>
      <c r="BM124" s="882" t="s">
        <v>2370</v>
      </c>
    </row>
    <row r="125" spans="2:65" s="772" customFormat="1" ht="19.5">
      <c r="B125" s="771"/>
      <c r="D125" s="884" t="s">
        <v>150</v>
      </c>
      <c r="F125" s="885" t="s">
        <v>2371</v>
      </c>
      <c r="L125" s="771"/>
      <c r="M125" s="886"/>
      <c r="T125" s="795"/>
      <c r="AT125" s="757" t="s">
        <v>150</v>
      </c>
      <c r="AU125" s="757" t="s">
        <v>78</v>
      </c>
    </row>
    <row r="126" spans="2:65" s="772" customFormat="1" ht="11.25">
      <c r="B126" s="771"/>
      <c r="D126" s="887" t="s">
        <v>152</v>
      </c>
      <c r="F126" s="74" t="s">
        <v>2372</v>
      </c>
      <c r="L126" s="771"/>
      <c r="M126" s="886"/>
      <c r="T126" s="795"/>
      <c r="AT126" s="757" t="s">
        <v>152</v>
      </c>
      <c r="AU126" s="757" t="s">
        <v>78</v>
      </c>
    </row>
    <row r="127" spans="2:65" s="889" customFormat="1" ht="11.25">
      <c r="B127" s="888"/>
      <c r="D127" s="884" t="s">
        <v>154</v>
      </c>
      <c r="E127" s="890"/>
      <c r="F127" s="891" t="s">
        <v>2373</v>
      </c>
      <c r="H127" s="890"/>
      <c r="L127" s="888"/>
      <c r="M127" s="892"/>
      <c r="T127" s="893"/>
      <c r="AT127" s="890" t="s">
        <v>154</v>
      </c>
      <c r="AU127" s="890" t="s">
        <v>78</v>
      </c>
      <c r="AV127" s="889" t="s">
        <v>76</v>
      </c>
      <c r="AW127" s="889" t="s">
        <v>30</v>
      </c>
      <c r="AX127" s="889" t="s">
        <v>69</v>
      </c>
      <c r="AY127" s="890" t="s">
        <v>140</v>
      </c>
    </row>
    <row r="128" spans="2:65" s="895" customFormat="1" ht="11.25">
      <c r="B128" s="894"/>
      <c r="D128" s="884" t="s">
        <v>154</v>
      </c>
      <c r="E128" s="896"/>
      <c r="F128" s="897" t="s">
        <v>2374</v>
      </c>
      <c r="H128" s="898">
        <v>93.56</v>
      </c>
      <c r="L128" s="894"/>
      <c r="M128" s="899"/>
      <c r="T128" s="900"/>
      <c r="AT128" s="896" t="s">
        <v>154</v>
      </c>
      <c r="AU128" s="896" t="s">
        <v>78</v>
      </c>
      <c r="AV128" s="895" t="s">
        <v>78</v>
      </c>
      <c r="AW128" s="895" t="s">
        <v>30</v>
      </c>
      <c r="AX128" s="895" t="s">
        <v>76</v>
      </c>
      <c r="AY128" s="896" t="s">
        <v>140</v>
      </c>
    </row>
    <row r="129" spans="2:65" s="772" customFormat="1" ht="24.2" customHeight="1">
      <c r="B129" s="771"/>
      <c r="C129" s="872" t="s">
        <v>214</v>
      </c>
      <c r="D129" s="872" t="s">
        <v>143</v>
      </c>
      <c r="E129" s="873" t="s">
        <v>2375</v>
      </c>
      <c r="F129" s="874" t="s">
        <v>2376</v>
      </c>
      <c r="G129" s="875" t="s">
        <v>146</v>
      </c>
      <c r="H129" s="876">
        <v>16.219000000000001</v>
      </c>
      <c r="I129" s="73"/>
      <c r="J129" s="877">
        <f>ROUND(I129*H129,2)</f>
        <v>0</v>
      </c>
      <c r="K129" s="874" t="s">
        <v>147</v>
      </c>
      <c r="L129" s="771"/>
      <c r="M129" s="878"/>
      <c r="N129" s="879" t="s">
        <v>40</v>
      </c>
      <c r="P129" s="880">
        <f>O129*H129</f>
        <v>0</v>
      </c>
      <c r="Q129" s="880">
        <v>0</v>
      </c>
      <c r="R129" s="880">
        <f>Q129*H129</f>
        <v>0</v>
      </c>
      <c r="S129" s="880">
        <v>0.20799999999999999</v>
      </c>
      <c r="T129" s="881">
        <f>S129*H129</f>
        <v>3.3735520000000001</v>
      </c>
      <c r="AR129" s="882" t="s">
        <v>148</v>
      </c>
      <c r="AT129" s="882" t="s">
        <v>143</v>
      </c>
      <c r="AU129" s="882" t="s">
        <v>78</v>
      </c>
      <c r="AY129" s="757" t="s">
        <v>140</v>
      </c>
      <c r="BE129" s="883">
        <f>IF(N129="základní",J129,0)</f>
        <v>0</v>
      </c>
      <c r="BF129" s="883">
        <f>IF(N129="snížená",J129,0)</f>
        <v>0</v>
      </c>
      <c r="BG129" s="883">
        <f>IF(N129="zákl. přenesená",J129,0)</f>
        <v>0</v>
      </c>
      <c r="BH129" s="883">
        <f>IF(N129="sníž. přenesená",J129,0)</f>
        <v>0</v>
      </c>
      <c r="BI129" s="883">
        <f>IF(N129="nulová",J129,0)</f>
        <v>0</v>
      </c>
      <c r="BJ129" s="757" t="s">
        <v>76</v>
      </c>
      <c r="BK129" s="883">
        <f>ROUND(I129*H129,2)</f>
        <v>0</v>
      </c>
      <c r="BL129" s="757" t="s">
        <v>148</v>
      </c>
      <c r="BM129" s="882" t="s">
        <v>2377</v>
      </c>
    </row>
    <row r="130" spans="2:65" s="772" customFormat="1" ht="11.25">
      <c r="B130" s="771"/>
      <c r="D130" s="884" t="s">
        <v>150</v>
      </c>
      <c r="F130" s="885" t="s">
        <v>2378</v>
      </c>
      <c r="L130" s="771"/>
      <c r="M130" s="886"/>
      <c r="T130" s="795"/>
      <c r="AT130" s="757" t="s">
        <v>150</v>
      </c>
      <c r="AU130" s="757" t="s">
        <v>78</v>
      </c>
    </row>
    <row r="131" spans="2:65" s="772" customFormat="1" ht="11.25">
      <c r="B131" s="771"/>
      <c r="D131" s="887" t="s">
        <v>152</v>
      </c>
      <c r="F131" s="74" t="s">
        <v>2379</v>
      </c>
      <c r="L131" s="771"/>
      <c r="M131" s="886"/>
      <c r="T131" s="795"/>
      <c r="AT131" s="757" t="s">
        <v>152</v>
      </c>
      <c r="AU131" s="757" t="s">
        <v>78</v>
      </c>
    </row>
    <row r="132" spans="2:65" s="889" customFormat="1" ht="11.25">
      <c r="B132" s="888"/>
      <c r="D132" s="884" t="s">
        <v>154</v>
      </c>
      <c r="E132" s="890"/>
      <c r="F132" s="891" t="s">
        <v>2380</v>
      </c>
      <c r="H132" s="890"/>
      <c r="L132" s="888"/>
      <c r="M132" s="892"/>
      <c r="T132" s="893"/>
      <c r="AT132" s="890" t="s">
        <v>154</v>
      </c>
      <c r="AU132" s="890" t="s">
        <v>78</v>
      </c>
      <c r="AV132" s="889" t="s">
        <v>76</v>
      </c>
      <c r="AW132" s="889" t="s">
        <v>30</v>
      </c>
      <c r="AX132" s="889" t="s">
        <v>69</v>
      </c>
      <c r="AY132" s="890" t="s">
        <v>140</v>
      </c>
    </row>
    <row r="133" spans="2:65" s="895" customFormat="1" ht="11.25">
      <c r="B133" s="894"/>
      <c r="D133" s="884" t="s">
        <v>154</v>
      </c>
      <c r="E133" s="896"/>
      <c r="F133" s="897" t="s">
        <v>2381</v>
      </c>
      <c r="H133" s="898">
        <v>19.899999999999999</v>
      </c>
      <c r="L133" s="894"/>
      <c r="M133" s="899"/>
      <c r="T133" s="900"/>
      <c r="AT133" s="896" t="s">
        <v>154</v>
      </c>
      <c r="AU133" s="896" t="s">
        <v>78</v>
      </c>
      <c r="AV133" s="895" t="s">
        <v>78</v>
      </c>
      <c r="AW133" s="895" t="s">
        <v>30</v>
      </c>
      <c r="AX133" s="895" t="s">
        <v>69</v>
      </c>
      <c r="AY133" s="896" t="s">
        <v>140</v>
      </c>
    </row>
    <row r="134" spans="2:65" s="895" customFormat="1" ht="11.25">
      <c r="B134" s="894"/>
      <c r="D134" s="884" t="s">
        <v>154</v>
      </c>
      <c r="E134" s="896"/>
      <c r="F134" s="897" t="s">
        <v>2382</v>
      </c>
      <c r="H134" s="898">
        <v>-3.681</v>
      </c>
      <c r="L134" s="894"/>
      <c r="M134" s="899"/>
      <c r="T134" s="900"/>
      <c r="AT134" s="896" t="s">
        <v>154</v>
      </c>
      <c r="AU134" s="896" t="s">
        <v>78</v>
      </c>
      <c r="AV134" s="895" t="s">
        <v>78</v>
      </c>
      <c r="AW134" s="895" t="s">
        <v>30</v>
      </c>
      <c r="AX134" s="895" t="s">
        <v>69</v>
      </c>
      <c r="AY134" s="896" t="s">
        <v>140</v>
      </c>
    </row>
    <row r="135" spans="2:65" s="902" customFormat="1" ht="11.25">
      <c r="B135" s="901"/>
      <c r="D135" s="884" t="s">
        <v>154</v>
      </c>
      <c r="E135" s="903"/>
      <c r="F135" s="904" t="s">
        <v>159</v>
      </c>
      <c r="H135" s="905">
        <v>16.219000000000001</v>
      </c>
      <c r="L135" s="901"/>
      <c r="M135" s="906"/>
      <c r="T135" s="907"/>
      <c r="AT135" s="903" t="s">
        <v>154</v>
      </c>
      <c r="AU135" s="903" t="s">
        <v>78</v>
      </c>
      <c r="AV135" s="902" t="s">
        <v>148</v>
      </c>
      <c r="AW135" s="902" t="s">
        <v>30</v>
      </c>
      <c r="AX135" s="902" t="s">
        <v>76</v>
      </c>
      <c r="AY135" s="903" t="s">
        <v>140</v>
      </c>
    </row>
    <row r="136" spans="2:65" s="772" customFormat="1" ht="24.2" customHeight="1">
      <c r="B136" s="771"/>
      <c r="C136" s="872" t="s">
        <v>223</v>
      </c>
      <c r="D136" s="872" t="s">
        <v>143</v>
      </c>
      <c r="E136" s="873" t="s">
        <v>2383</v>
      </c>
      <c r="F136" s="874" t="s">
        <v>2384</v>
      </c>
      <c r="G136" s="875" t="s">
        <v>146</v>
      </c>
      <c r="H136" s="876">
        <v>19.472999999999999</v>
      </c>
      <c r="I136" s="73"/>
      <c r="J136" s="877">
        <f>ROUND(I136*H136,2)</f>
        <v>0</v>
      </c>
      <c r="K136" s="874" t="s">
        <v>147</v>
      </c>
      <c r="L136" s="771"/>
      <c r="M136" s="878"/>
      <c r="N136" s="879" t="s">
        <v>40</v>
      </c>
      <c r="P136" s="880">
        <f>O136*H136</f>
        <v>0</v>
      </c>
      <c r="Q136" s="880">
        <v>0</v>
      </c>
      <c r="R136" s="880">
        <f>Q136*H136</f>
        <v>0</v>
      </c>
      <c r="S136" s="880">
        <v>0.308</v>
      </c>
      <c r="T136" s="881">
        <f>S136*H136</f>
        <v>5.9976839999999996</v>
      </c>
      <c r="AR136" s="882" t="s">
        <v>148</v>
      </c>
      <c r="AT136" s="882" t="s">
        <v>143</v>
      </c>
      <c r="AU136" s="882" t="s">
        <v>78</v>
      </c>
      <c r="AY136" s="757" t="s">
        <v>140</v>
      </c>
      <c r="BE136" s="883">
        <f>IF(N136="základní",J136,0)</f>
        <v>0</v>
      </c>
      <c r="BF136" s="883">
        <f>IF(N136="snížená",J136,0)</f>
        <v>0</v>
      </c>
      <c r="BG136" s="883">
        <f>IF(N136="zákl. přenesená",J136,0)</f>
        <v>0</v>
      </c>
      <c r="BH136" s="883">
        <f>IF(N136="sníž. přenesená",J136,0)</f>
        <v>0</v>
      </c>
      <c r="BI136" s="883">
        <f>IF(N136="nulová",J136,0)</f>
        <v>0</v>
      </c>
      <c r="BJ136" s="757" t="s">
        <v>76</v>
      </c>
      <c r="BK136" s="883">
        <f>ROUND(I136*H136,2)</f>
        <v>0</v>
      </c>
      <c r="BL136" s="757" t="s">
        <v>148</v>
      </c>
      <c r="BM136" s="882" t="s">
        <v>2385</v>
      </c>
    </row>
    <row r="137" spans="2:65" s="772" customFormat="1" ht="19.5">
      <c r="B137" s="771"/>
      <c r="D137" s="884" t="s">
        <v>150</v>
      </c>
      <c r="F137" s="885" t="s">
        <v>2386</v>
      </c>
      <c r="L137" s="771"/>
      <c r="M137" s="886"/>
      <c r="T137" s="795"/>
      <c r="AT137" s="757" t="s">
        <v>150</v>
      </c>
      <c r="AU137" s="757" t="s">
        <v>78</v>
      </c>
    </row>
    <row r="138" spans="2:65" s="772" customFormat="1" ht="11.25">
      <c r="B138" s="771"/>
      <c r="D138" s="887" t="s">
        <v>152</v>
      </c>
      <c r="F138" s="74" t="s">
        <v>2387</v>
      </c>
      <c r="L138" s="771"/>
      <c r="M138" s="886"/>
      <c r="T138" s="795"/>
      <c r="AT138" s="757" t="s">
        <v>152</v>
      </c>
      <c r="AU138" s="757" t="s">
        <v>78</v>
      </c>
    </row>
    <row r="139" spans="2:65" s="889" customFormat="1" ht="11.25">
      <c r="B139" s="888"/>
      <c r="D139" s="884" t="s">
        <v>154</v>
      </c>
      <c r="E139" s="890"/>
      <c r="F139" s="891" t="s">
        <v>2380</v>
      </c>
      <c r="H139" s="890"/>
      <c r="L139" s="888"/>
      <c r="M139" s="892"/>
      <c r="T139" s="893"/>
      <c r="AT139" s="890" t="s">
        <v>154</v>
      </c>
      <c r="AU139" s="890" t="s">
        <v>78</v>
      </c>
      <c r="AV139" s="889" t="s">
        <v>76</v>
      </c>
      <c r="AW139" s="889" t="s">
        <v>30</v>
      </c>
      <c r="AX139" s="889" t="s">
        <v>69</v>
      </c>
      <c r="AY139" s="890" t="s">
        <v>140</v>
      </c>
    </row>
    <row r="140" spans="2:65" s="895" customFormat="1" ht="11.25">
      <c r="B140" s="894"/>
      <c r="D140" s="884" t="s">
        <v>154</v>
      </c>
      <c r="E140" s="896"/>
      <c r="F140" s="897" t="s">
        <v>2388</v>
      </c>
      <c r="H140" s="898">
        <v>19.472999999999999</v>
      </c>
      <c r="L140" s="894"/>
      <c r="M140" s="899"/>
      <c r="T140" s="900"/>
      <c r="AT140" s="896" t="s">
        <v>154</v>
      </c>
      <c r="AU140" s="896" t="s">
        <v>78</v>
      </c>
      <c r="AV140" s="895" t="s">
        <v>78</v>
      </c>
      <c r="AW140" s="895" t="s">
        <v>30</v>
      </c>
      <c r="AX140" s="895" t="s">
        <v>76</v>
      </c>
      <c r="AY140" s="896" t="s">
        <v>140</v>
      </c>
    </row>
    <row r="141" spans="2:65" s="772" customFormat="1" ht="24.2" customHeight="1">
      <c r="B141" s="771"/>
      <c r="C141" s="872" t="s">
        <v>230</v>
      </c>
      <c r="D141" s="872" t="s">
        <v>143</v>
      </c>
      <c r="E141" s="873" t="s">
        <v>2389</v>
      </c>
      <c r="F141" s="874" t="s">
        <v>2390</v>
      </c>
      <c r="G141" s="875" t="s">
        <v>146</v>
      </c>
      <c r="H141" s="876">
        <v>2.1059999999999999</v>
      </c>
      <c r="I141" s="73"/>
      <c r="J141" s="877">
        <f>ROUND(I141*H141,2)</f>
        <v>0</v>
      </c>
      <c r="K141" s="874" t="s">
        <v>147</v>
      </c>
      <c r="L141" s="771"/>
      <c r="M141" s="878"/>
      <c r="N141" s="879" t="s">
        <v>40</v>
      </c>
      <c r="P141" s="880">
        <f>O141*H141</f>
        <v>0</v>
      </c>
      <c r="Q141" s="880">
        <v>0</v>
      </c>
      <c r="R141" s="880">
        <f>Q141*H141</f>
        <v>0</v>
      </c>
      <c r="S141" s="880">
        <v>5.5E-2</v>
      </c>
      <c r="T141" s="881">
        <f>S141*H141</f>
        <v>0.11582999999999999</v>
      </c>
      <c r="AR141" s="882" t="s">
        <v>148</v>
      </c>
      <c r="AT141" s="882" t="s">
        <v>143</v>
      </c>
      <c r="AU141" s="882" t="s">
        <v>78</v>
      </c>
      <c r="AY141" s="757" t="s">
        <v>140</v>
      </c>
      <c r="BE141" s="883">
        <f>IF(N141="základní",J141,0)</f>
        <v>0</v>
      </c>
      <c r="BF141" s="883">
        <f>IF(N141="snížená",J141,0)</f>
        <v>0</v>
      </c>
      <c r="BG141" s="883">
        <f>IF(N141="zákl. přenesená",J141,0)</f>
        <v>0</v>
      </c>
      <c r="BH141" s="883">
        <f>IF(N141="sníž. přenesená",J141,0)</f>
        <v>0</v>
      </c>
      <c r="BI141" s="883">
        <f>IF(N141="nulová",J141,0)</f>
        <v>0</v>
      </c>
      <c r="BJ141" s="757" t="s">
        <v>76</v>
      </c>
      <c r="BK141" s="883">
        <f>ROUND(I141*H141,2)</f>
        <v>0</v>
      </c>
      <c r="BL141" s="757" t="s">
        <v>148</v>
      </c>
      <c r="BM141" s="882" t="s">
        <v>2391</v>
      </c>
    </row>
    <row r="142" spans="2:65" s="772" customFormat="1" ht="29.25">
      <c r="B142" s="771"/>
      <c r="D142" s="884" t="s">
        <v>150</v>
      </c>
      <c r="F142" s="885" t="s">
        <v>2392</v>
      </c>
      <c r="L142" s="771"/>
      <c r="M142" s="886"/>
      <c r="T142" s="795"/>
      <c r="AT142" s="757" t="s">
        <v>150</v>
      </c>
      <c r="AU142" s="757" t="s">
        <v>78</v>
      </c>
    </row>
    <row r="143" spans="2:65" s="772" customFormat="1" ht="11.25">
      <c r="B143" s="771"/>
      <c r="D143" s="887" t="s">
        <v>152</v>
      </c>
      <c r="F143" s="74" t="s">
        <v>2393</v>
      </c>
      <c r="L143" s="771"/>
      <c r="M143" s="886"/>
      <c r="T143" s="795"/>
      <c r="AT143" s="757" t="s">
        <v>152</v>
      </c>
      <c r="AU143" s="757" t="s">
        <v>78</v>
      </c>
    </row>
    <row r="144" spans="2:65" s="889" customFormat="1" ht="11.25">
      <c r="B144" s="888"/>
      <c r="D144" s="884" t="s">
        <v>154</v>
      </c>
      <c r="E144" s="890"/>
      <c r="F144" s="891" t="s">
        <v>2394</v>
      </c>
      <c r="H144" s="890"/>
      <c r="L144" s="888"/>
      <c r="M144" s="892"/>
      <c r="T144" s="893"/>
      <c r="AT144" s="890" t="s">
        <v>154</v>
      </c>
      <c r="AU144" s="890" t="s">
        <v>78</v>
      </c>
      <c r="AV144" s="889" t="s">
        <v>76</v>
      </c>
      <c r="AW144" s="889" t="s">
        <v>30</v>
      </c>
      <c r="AX144" s="889" t="s">
        <v>69</v>
      </c>
      <c r="AY144" s="890" t="s">
        <v>140</v>
      </c>
    </row>
    <row r="145" spans="2:65" s="895" customFormat="1" ht="11.25">
      <c r="B145" s="894"/>
      <c r="D145" s="884" t="s">
        <v>154</v>
      </c>
      <c r="E145" s="896"/>
      <c r="F145" s="897" t="s">
        <v>2395</v>
      </c>
      <c r="H145" s="898">
        <v>1.4910000000000001</v>
      </c>
      <c r="L145" s="894"/>
      <c r="M145" s="899"/>
      <c r="T145" s="900"/>
      <c r="AT145" s="896" t="s">
        <v>154</v>
      </c>
      <c r="AU145" s="896" t="s">
        <v>78</v>
      </c>
      <c r="AV145" s="895" t="s">
        <v>78</v>
      </c>
      <c r="AW145" s="895" t="s">
        <v>30</v>
      </c>
      <c r="AX145" s="895" t="s">
        <v>69</v>
      </c>
      <c r="AY145" s="896" t="s">
        <v>140</v>
      </c>
    </row>
    <row r="146" spans="2:65" s="889" customFormat="1" ht="11.25">
      <c r="B146" s="888"/>
      <c r="D146" s="884" t="s">
        <v>154</v>
      </c>
      <c r="E146" s="890"/>
      <c r="F146" s="891" t="s">
        <v>2396</v>
      </c>
      <c r="H146" s="890"/>
      <c r="L146" s="888"/>
      <c r="M146" s="892"/>
      <c r="T146" s="893"/>
      <c r="AT146" s="890" t="s">
        <v>154</v>
      </c>
      <c r="AU146" s="890" t="s">
        <v>78</v>
      </c>
      <c r="AV146" s="889" t="s">
        <v>76</v>
      </c>
      <c r="AW146" s="889" t="s">
        <v>30</v>
      </c>
      <c r="AX146" s="889" t="s">
        <v>69</v>
      </c>
      <c r="AY146" s="890" t="s">
        <v>140</v>
      </c>
    </row>
    <row r="147" spans="2:65" s="895" customFormat="1" ht="11.25">
      <c r="B147" s="894"/>
      <c r="D147" s="884" t="s">
        <v>154</v>
      </c>
      <c r="E147" s="896"/>
      <c r="F147" s="897" t="s">
        <v>2397</v>
      </c>
      <c r="H147" s="898">
        <v>0.61499999999999999</v>
      </c>
      <c r="L147" s="894"/>
      <c r="M147" s="899"/>
      <c r="T147" s="900"/>
      <c r="AT147" s="896" t="s">
        <v>154</v>
      </c>
      <c r="AU147" s="896" t="s">
        <v>78</v>
      </c>
      <c r="AV147" s="895" t="s">
        <v>78</v>
      </c>
      <c r="AW147" s="895" t="s">
        <v>30</v>
      </c>
      <c r="AX147" s="895" t="s">
        <v>69</v>
      </c>
      <c r="AY147" s="896" t="s">
        <v>140</v>
      </c>
    </row>
    <row r="148" spans="2:65" s="902" customFormat="1" ht="11.25">
      <c r="B148" s="901"/>
      <c r="D148" s="884" t="s">
        <v>154</v>
      </c>
      <c r="E148" s="903"/>
      <c r="F148" s="904" t="s">
        <v>159</v>
      </c>
      <c r="H148" s="905">
        <v>2.1059999999999999</v>
      </c>
      <c r="L148" s="901"/>
      <c r="M148" s="906"/>
      <c r="T148" s="907"/>
      <c r="AT148" s="903" t="s">
        <v>154</v>
      </c>
      <c r="AU148" s="903" t="s">
        <v>78</v>
      </c>
      <c r="AV148" s="902" t="s">
        <v>148</v>
      </c>
      <c r="AW148" s="902" t="s">
        <v>30</v>
      </c>
      <c r="AX148" s="902" t="s">
        <v>76</v>
      </c>
      <c r="AY148" s="903" t="s">
        <v>140</v>
      </c>
    </row>
    <row r="149" spans="2:65" s="772" customFormat="1" ht="21.75" customHeight="1">
      <c r="B149" s="771"/>
      <c r="C149" s="872" t="s">
        <v>238</v>
      </c>
      <c r="D149" s="872" t="s">
        <v>143</v>
      </c>
      <c r="E149" s="873" t="s">
        <v>350</v>
      </c>
      <c r="F149" s="874" t="s">
        <v>351</v>
      </c>
      <c r="G149" s="875" t="s">
        <v>146</v>
      </c>
      <c r="H149" s="876">
        <v>4.9249999999999998</v>
      </c>
      <c r="I149" s="73"/>
      <c r="J149" s="877">
        <f>ROUND(I149*H149,2)</f>
        <v>0</v>
      </c>
      <c r="K149" s="874" t="s">
        <v>147</v>
      </c>
      <c r="L149" s="771"/>
      <c r="M149" s="878"/>
      <c r="N149" s="879" t="s">
        <v>40</v>
      </c>
      <c r="P149" s="880">
        <f>O149*H149</f>
        <v>0</v>
      </c>
      <c r="Q149" s="880">
        <v>0</v>
      </c>
      <c r="R149" s="880">
        <f>Q149*H149</f>
        <v>0</v>
      </c>
      <c r="S149" s="880">
        <v>7.5999999999999998E-2</v>
      </c>
      <c r="T149" s="881">
        <f>S149*H149</f>
        <v>0.37429999999999997</v>
      </c>
      <c r="AR149" s="882" t="s">
        <v>148</v>
      </c>
      <c r="AT149" s="882" t="s">
        <v>143</v>
      </c>
      <c r="AU149" s="882" t="s">
        <v>78</v>
      </c>
      <c r="AY149" s="757" t="s">
        <v>140</v>
      </c>
      <c r="BE149" s="883">
        <f>IF(N149="základní",J149,0)</f>
        <v>0</v>
      </c>
      <c r="BF149" s="883">
        <f>IF(N149="snížená",J149,0)</f>
        <v>0</v>
      </c>
      <c r="BG149" s="883">
        <f>IF(N149="zákl. přenesená",J149,0)</f>
        <v>0</v>
      </c>
      <c r="BH149" s="883">
        <f>IF(N149="sníž. přenesená",J149,0)</f>
        <v>0</v>
      </c>
      <c r="BI149" s="883">
        <f>IF(N149="nulová",J149,0)</f>
        <v>0</v>
      </c>
      <c r="BJ149" s="757" t="s">
        <v>76</v>
      </c>
      <c r="BK149" s="883">
        <f>ROUND(I149*H149,2)</f>
        <v>0</v>
      </c>
      <c r="BL149" s="757" t="s">
        <v>148</v>
      </c>
      <c r="BM149" s="882" t="s">
        <v>2398</v>
      </c>
    </row>
    <row r="150" spans="2:65" s="772" customFormat="1" ht="19.5">
      <c r="B150" s="771"/>
      <c r="D150" s="884" t="s">
        <v>150</v>
      </c>
      <c r="F150" s="885" t="s">
        <v>353</v>
      </c>
      <c r="L150" s="771"/>
      <c r="M150" s="886"/>
      <c r="T150" s="795"/>
      <c r="AT150" s="757" t="s">
        <v>150</v>
      </c>
      <c r="AU150" s="757" t="s">
        <v>78</v>
      </c>
    </row>
    <row r="151" spans="2:65" s="772" customFormat="1" ht="11.25">
      <c r="B151" s="771"/>
      <c r="D151" s="887" t="s">
        <v>152</v>
      </c>
      <c r="F151" s="74" t="s">
        <v>354</v>
      </c>
      <c r="L151" s="771"/>
      <c r="M151" s="886"/>
      <c r="T151" s="795"/>
      <c r="AT151" s="757" t="s">
        <v>152</v>
      </c>
      <c r="AU151" s="757" t="s">
        <v>78</v>
      </c>
    </row>
    <row r="152" spans="2:65" s="889" customFormat="1" ht="11.25">
      <c r="B152" s="888"/>
      <c r="D152" s="884" t="s">
        <v>154</v>
      </c>
      <c r="E152" s="890"/>
      <c r="F152" s="891" t="s">
        <v>2394</v>
      </c>
      <c r="H152" s="890"/>
      <c r="L152" s="888"/>
      <c r="M152" s="892"/>
      <c r="T152" s="893"/>
      <c r="AT152" s="890" t="s">
        <v>154</v>
      </c>
      <c r="AU152" s="890" t="s">
        <v>78</v>
      </c>
      <c r="AV152" s="889" t="s">
        <v>76</v>
      </c>
      <c r="AW152" s="889" t="s">
        <v>30</v>
      </c>
      <c r="AX152" s="889" t="s">
        <v>69</v>
      </c>
      <c r="AY152" s="890" t="s">
        <v>140</v>
      </c>
    </row>
    <row r="153" spans="2:65" s="895" customFormat="1" ht="11.25">
      <c r="B153" s="894"/>
      <c r="D153" s="884" t="s">
        <v>154</v>
      </c>
      <c r="E153" s="896"/>
      <c r="F153" s="897" t="s">
        <v>2399</v>
      </c>
      <c r="H153" s="898">
        <v>3.1520000000000001</v>
      </c>
      <c r="L153" s="894"/>
      <c r="M153" s="899"/>
      <c r="T153" s="900"/>
      <c r="AT153" s="896" t="s">
        <v>154</v>
      </c>
      <c r="AU153" s="896" t="s">
        <v>78</v>
      </c>
      <c r="AV153" s="895" t="s">
        <v>78</v>
      </c>
      <c r="AW153" s="895" t="s">
        <v>30</v>
      </c>
      <c r="AX153" s="895" t="s">
        <v>69</v>
      </c>
      <c r="AY153" s="896" t="s">
        <v>140</v>
      </c>
    </row>
    <row r="154" spans="2:65" s="895" customFormat="1" ht="11.25">
      <c r="B154" s="894"/>
      <c r="D154" s="884" t="s">
        <v>154</v>
      </c>
      <c r="E154" s="896"/>
      <c r="F154" s="897" t="s">
        <v>2400</v>
      </c>
      <c r="H154" s="898">
        <v>1.7729999999999999</v>
      </c>
      <c r="L154" s="894"/>
      <c r="M154" s="899"/>
      <c r="T154" s="900"/>
      <c r="AT154" s="896" t="s">
        <v>154</v>
      </c>
      <c r="AU154" s="896" t="s">
        <v>78</v>
      </c>
      <c r="AV154" s="895" t="s">
        <v>78</v>
      </c>
      <c r="AW154" s="895" t="s">
        <v>30</v>
      </c>
      <c r="AX154" s="895" t="s">
        <v>69</v>
      </c>
      <c r="AY154" s="896" t="s">
        <v>140</v>
      </c>
    </row>
    <row r="155" spans="2:65" s="902" customFormat="1" ht="11.25">
      <c r="B155" s="901"/>
      <c r="D155" s="884" t="s">
        <v>154</v>
      </c>
      <c r="E155" s="903"/>
      <c r="F155" s="904" t="s">
        <v>159</v>
      </c>
      <c r="H155" s="905">
        <v>4.9249999999999998</v>
      </c>
      <c r="L155" s="901"/>
      <c r="M155" s="906"/>
      <c r="T155" s="907"/>
      <c r="AT155" s="903" t="s">
        <v>154</v>
      </c>
      <c r="AU155" s="903" t="s">
        <v>78</v>
      </c>
      <c r="AV155" s="902" t="s">
        <v>148</v>
      </c>
      <c r="AW155" s="902" t="s">
        <v>30</v>
      </c>
      <c r="AX155" s="902" t="s">
        <v>76</v>
      </c>
      <c r="AY155" s="903" t="s">
        <v>140</v>
      </c>
    </row>
    <row r="156" spans="2:65" s="772" customFormat="1" ht="24.2" customHeight="1">
      <c r="B156" s="771"/>
      <c r="C156" s="872" t="s">
        <v>246</v>
      </c>
      <c r="D156" s="872" t="s">
        <v>143</v>
      </c>
      <c r="E156" s="873" t="s">
        <v>2401</v>
      </c>
      <c r="F156" s="874" t="s">
        <v>2402</v>
      </c>
      <c r="G156" s="875" t="s">
        <v>169</v>
      </c>
      <c r="H156" s="876">
        <v>1.1479999999999999</v>
      </c>
      <c r="I156" s="73"/>
      <c r="J156" s="877">
        <f>ROUND(I156*H156,2)</f>
        <v>0</v>
      </c>
      <c r="K156" s="874" t="s">
        <v>147</v>
      </c>
      <c r="L156" s="771"/>
      <c r="M156" s="878"/>
      <c r="N156" s="879" t="s">
        <v>40</v>
      </c>
      <c r="P156" s="880">
        <f>O156*H156</f>
        <v>0</v>
      </c>
      <c r="Q156" s="880">
        <v>0</v>
      </c>
      <c r="R156" s="880">
        <f>Q156*H156</f>
        <v>0</v>
      </c>
      <c r="S156" s="880">
        <v>1.8</v>
      </c>
      <c r="T156" s="881">
        <f>S156*H156</f>
        <v>2.0663999999999998</v>
      </c>
      <c r="AR156" s="882" t="s">
        <v>148</v>
      </c>
      <c r="AT156" s="882" t="s">
        <v>143</v>
      </c>
      <c r="AU156" s="882" t="s">
        <v>78</v>
      </c>
      <c r="AY156" s="757" t="s">
        <v>140</v>
      </c>
      <c r="BE156" s="883">
        <f>IF(N156="základní",J156,0)</f>
        <v>0</v>
      </c>
      <c r="BF156" s="883">
        <f>IF(N156="snížená",J156,0)</f>
        <v>0</v>
      </c>
      <c r="BG156" s="883">
        <f>IF(N156="zákl. přenesená",J156,0)</f>
        <v>0</v>
      </c>
      <c r="BH156" s="883">
        <f>IF(N156="sníž. přenesená",J156,0)</f>
        <v>0</v>
      </c>
      <c r="BI156" s="883">
        <f>IF(N156="nulová",J156,0)</f>
        <v>0</v>
      </c>
      <c r="BJ156" s="757" t="s">
        <v>76</v>
      </c>
      <c r="BK156" s="883">
        <f>ROUND(I156*H156,2)</f>
        <v>0</v>
      </c>
      <c r="BL156" s="757" t="s">
        <v>148</v>
      </c>
      <c r="BM156" s="882" t="s">
        <v>2403</v>
      </c>
    </row>
    <row r="157" spans="2:65" s="772" customFormat="1" ht="29.25">
      <c r="B157" s="771"/>
      <c r="D157" s="884" t="s">
        <v>150</v>
      </c>
      <c r="F157" s="885" t="s">
        <v>2404</v>
      </c>
      <c r="L157" s="771"/>
      <c r="M157" s="886"/>
      <c r="T157" s="795"/>
      <c r="AT157" s="757" t="s">
        <v>150</v>
      </c>
      <c r="AU157" s="757" t="s">
        <v>78</v>
      </c>
    </row>
    <row r="158" spans="2:65" s="772" customFormat="1" ht="11.25">
      <c r="B158" s="771"/>
      <c r="D158" s="887" t="s">
        <v>152</v>
      </c>
      <c r="F158" s="74" t="s">
        <v>2405</v>
      </c>
      <c r="L158" s="771"/>
      <c r="M158" s="886"/>
      <c r="T158" s="795"/>
      <c r="AT158" s="757" t="s">
        <v>152</v>
      </c>
      <c r="AU158" s="757" t="s">
        <v>78</v>
      </c>
    </row>
    <row r="159" spans="2:65" s="889" customFormat="1" ht="11.25">
      <c r="B159" s="888"/>
      <c r="D159" s="884" t="s">
        <v>154</v>
      </c>
      <c r="E159" s="890"/>
      <c r="F159" s="891" t="s">
        <v>2394</v>
      </c>
      <c r="H159" s="890"/>
      <c r="L159" s="888"/>
      <c r="M159" s="892"/>
      <c r="T159" s="893"/>
      <c r="AT159" s="890" t="s">
        <v>154</v>
      </c>
      <c r="AU159" s="890" t="s">
        <v>78</v>
      </c>
      <c r="AV159" s="889" t="s">
        <v>76</v>
      </c>
      <c r="AW159" s="889" t="s">
        <v>30</v>
      </c>
      <c r="AX159" s="889" t="s">
        <v>69</v>
      </c>
      <c r="AY159" s="890" t="s">
        <v>140</v>
      </c>
    </row>
    <row r="160" spans="2:65" s="895" customFormat="1" ht="11.25">
      <c r="B160" s="894"/>
      <c r="D160" s="884" t="s">
        <v>154</v>
      </c>
      <c r="E160" s="896"/>
      <c r="F160" s="897" t="s">
        <v>2406</v>
      </c>
      <c r="H160" s="898">
        <v>1.1479999999999999</v>
      </c>
      <c r="L160" s="894"/>
      <c r="M160" s="899"/>
      <c r="T160" s="900"/>
      <c r="AT160" s="896" t="s">
        <v>154</v>
      </c>
      <c r="AU160" s="896" t="s">
        <v>78</v>
      </c>
      <c r="AV160" s="895" t="s">
        <v>78</v>
      </c>
      <c r="AW160" s="895" t="s">
        <v>30</v>
      </c>
      <c r="AX160" s="895" t="s">
        <v>76</v>
      </c>
      <c r="AY160" s="896" t="s">
        <v>140</v>
      </c>
    </row>
    <row r="161" spans="2:65" s="772" customFormat="1" ht="24.2" customHeight="1">
      <c r="B161" s="771"/>
      <c r="C161" s="872" t="s">
        <v>9</v>
      </c>
      <c r="D161" s="872" t="s">
        <v>143</v>
      </c>
      <c r="E161" s="873" t="s">
        <v>2407</v>
      </c>
      <c r="F161" s="874" t="s">
        <v>2408</v>
      </c>
      <c r="G161" s="875" t="s">
        <v>169</v>
      </c>
      <c r="H161" s="876">
        <v>0.09</v>
      </c>
      <c r="I161" s="73"/>
      <c r="J161" s="877">
        <f>ROUND(I161*H161,2)</f>
        <v>0</v>
      </c>
      <c r="K161" s="874" t="s">
        <v>147</v>
      </c>
      <c r="L161" s="771"/>
      <c r="M161" s="878"/>
      <c r="N161" s="879" t="s">
        <v>40</v>
      </c>
      <c r="P161" s="880">
        <f>O161*H161</f>
        <v>0</v>
      </c>
      <c r="Q161" s="880">
        <v>0</v>
      </c>
      <c r="R161" s="880">
        <f>Q161*H161</f>
        <v>0</v>
      </c>
      <c r="S161" s="880">
        <v>1.8</v>
      </c>
      <c r="T161" s="881">
        <f>S161*H161</f>
        <v>0.16200000000000001</v>
      </c>
      <c r="AR161" s="882" t="s">
        <v>148</v>
      </c>
      <c r="AT161" s="882" t="s">
        <v>143</v>
      </c>
      <c r="AU161" s="882" t="s">
        <v>78</v>
      </c>
      <c r="AY161" s="757" t="s">
        <v>140</v>
      </c>
      <c r="BE161" s="883">
        <f>IF(N161="základní",J161,0)</f>
        <v>0</v>
      </c>
      <c r="BF161" s="883">
        <f>IF(N161="snížená",J161,0)</f>
        <v>0</v>
      </c>
      <c r="BG161" s="883">
        <f>IF(N161="zákl. přenesená",J161,0)</f>
        <v>0</v>
      </c>
      <c r="BH161" s="883">
        <f>IF(N161="sníž. přenesená",J161,0)</f>
        <v>0</v>
      </c>
      <c r="BI161" s="883">
        <f>IF(N161="nulová",J161,0)</f>
        <v>0</v>
      </c>
      <c r="BJ161" s="757" t="s">
        <v>76</v>
      </c>
      <c r="BK161" s="883">
        <f>ROUND(I161*H161,2)</f>
        <v>0</v>
      </c>
      <c r="BL161" s="757" t="s">
        <v>148</v>
      </c>
      <c r="BM161" s="882" t="s">
        <v>2409</v>
      </c>
    </row>
    <row r="162" spans="2:65" s="772" customFormat="1" ht="19.5">
      <c r="B162" s="771"/>
      <c r="D162" s="884" t="s">
        <v>150</v>
      </c>
      <c r="F162" s="885" t="s">
        <v>2410</v>
      </c>
      <c r="L162" s="771"/>
      <c r="M162" s="886"/>
      <c r="T162" s="795"/>
      <c r="AT162" s="757" t="s">
        <v>150</v>
      </c>
      <c r="AU162" s="757" t="s">
        <v>78</v>
      </c>
    </row>
    <row r="163" spans="2:65" s="772" customFormat="1" ht="11.25">
      <c r="B163" s="771"/>
      <c r="D163" s="887" t="s">
        <v>152</v>
      </c>
      <c r="F163" s="74" t="s">
        <v>2411</v>
      </c>
      <c r="L163" s="771"/>
      <c r="M163" s="886"/>
      <c r="T163" s="795"/>
      <c r="AT163" s="757" t="s">
        <v>152</v>
      </c>
      <c r="AU163" s="757" t="s">
        <v>78</v>
      </c>
    </row>
    <row r="164" spans="2:65" s="889" customFormat="1" ht="11.25">
      <c r="B164" s="888"/>
      <c r="D164" s="884" t="s">
        <v>154</v>
      </c>
      <c r="E164" s="890"/>
      <c r="F164" s="891" t="s">
        <v>2394</v>
      </c>
      <c r="H164" s="890"/>
      <c r="L164" s="888"/>
      <c r="M164" s="892"/>
      <c r="T164" s="893"/>
      <c r="AT164" s="890" t="s">
        <v>154</v>
      </c>
      <c r="AU164" s="890" t="s">
        <v>78</v>
      </c>
      <c r="AV164" s="889" t="s">
        <v>76</v>
      </c>
      <c r="AW164" s="889" t="s">
        <v>30</v>
      </c>
      <c r="AX164" s="889" t="s">
        <v>69</v>
      </c>
      <c r="AY164" s="890" t="s">
        <v>140</v>
      </c>
    </row>
    <row r="165" spans="2:65" s="895" customFormat="1" ht="11.25">
      <c r="B165" s="894"/>
      <c r="D165" s="884" t="s">
        <v>154</v>
      </c>
      <c r="E165" s="896"/>
      <c r="F165" s="897" t="s">
        <v>2412</v>
      </c>
      <c r="H165" s="898">
        <v>0.09</v>
      </c>
      <c r="L165" s="894"/>
      <c r="M165" s="899"/>
      <c r="T165" s="900"/>
      <c r="AT165" s="896" t="s">
        <v>154</v>
      </c>
      <c r="AU165" s="896" t="s">
        <v>78</v>
      </c>
      <c r="AV165" s="895" t="s">
        <v>78</v>
      </c>
      <c r="AW165" s="895" t="s">
        <v>30</v>
      </c>
      <c r="AX165" s="895" t="s">
        <v>76</v>
      </c>
      <c r="AY165" s="896" t="s">
        <v>140</v>
      </c>
    </row>
    <row r="166" spans="2:65" s="861" customFormat="1" ht="22.9" customHeight="1">
      <c r="B166" s="860"/>
      <c r="D166" s="862" t="s">
        <v>68</v>
      </c>
      <c r="E166" s="870" t="s">
        <v>441</v>
      </c>
      <c r="F166" s="870" t="s">
        <v>2413</v>
      </c>
      <c r="J166" s="871">
        <f>BK166</f>
        <v>0</v>
      </c>
      <c r="L166" s="860"/>
      <c r="M166" s="865"/>
      <c r="P166" s="866">
        <f>SUM(P167:P179)</f>
        <v>0</v>
      </c>
      <c r="R166" s="866">
        <f>SUM(R167:R179)</f>
        <v>0</v>
      </c>
      <c r="T166" s="867">
        <f>SUM(T167:T179)</f>
        <v>0</v>
      </c>
      <c r="AR166" s="862" t="s">
        <v>76</v>
      </c>
      <c r="AT166" s="868" t="s">
        <v>68</v>
      </c>
      <c r="AU166" s="868" t="s">
        <v>76</v>
      </c>
      <c r="AY166" s="862" t="s">
        <v>140</v>
      </c>
      <c r="BK166" s="869">
        <f>SUM(BK167:BK179)</f>
        <v>0</v>
      </c>
    </row>
    <row r="167" spans="2:65" s="772" customFormat="1" ht="24.2" customHeight="1">
      <c r="B167" s="771"/>
      <c r="C167" s="872" t="s">
        <v>258</v>
      </c>
      <c r="D167" s="872" t="s">
        <v>143</v>
      </c>
      <c r="E167" s="873" t="s">
        <v>2414</v>
      </c>
      <c r="F167" s="874" t="s">
        <v>2415</v>
      </c>
      <c r="G167" s="875" t="s">
        <v>184</v>
      </c>
      <c r="H167" s="876">
        <v>14.96</v>
      </c>
      <c r="I167" s="73"/>
      <c r="J167" s="877">
        <f>ROUND(I167*H167,2)</f>
        <v>0</v>
      </c>
      <c r="K167" s="874" t="s">
        <v>147</v>
      </c>
      <c r="L167" s="771"/>
      <c r="M167" s="878"/>
      <c r="N167" s="879" t="s">
        <v>40</v>
      </c>
      <c r="P167" s="880">
        <f>O167*H167</f>
        <v>0</v>
      </c>
      <c r="Q167" s="880">
        <v>0</v>
      </c>
      <c r="R167" s="880">
        <f>Q167*H167</f>
        <v>0</v>
      </c>
      <c r="S167" s="880">
        <v>0</v>
      </c>
      <c r="T167" s="881">
        <f>S167*H167</f>
        <v>0</v>
      </c>
      <c r="AR167" s="882" t="s">
        <v>148</v>
      </c>
      <c r="AT167" s="882" t="s">
        <v>143</v>
      </c>
      <c r="AU167" s="882" t="s">
        <v>78</v>
      </c>
      <c r="AY167" s="757" t="s">
        <v>140</v>
      </c>
      <c r="BE167" s="883">
        <f>IF(N167="základní",J167,0)</f>
        <v>0</v>
      </c>
      <c r="BF167" s="883">
        <f>IF(N167="snížená",J167,0)</f>
        <v>0</v>
      </c>
      <c r="BG167" s="883">
        <f>IF(N167="zákl. přenesená",J167,0)</f>
        <v>0</v>
      </c>
      <c r="BH167" s="883">
        <f>IF(N167="sníž. přenesená",J167,0)</f>
        <v>0</v>
      </c>
      <c r="BI167" s="883">
        <f>IF(N167="nulová",J167,0)</f>
        <v>0</v>
      </c>
      <c r="BJ167" s="757" t="s">
        <v>76</v>
      </c>
      <c r="BK167" s="883">
        <f>ROUND(I167*H167,2)</f>
        <v>0</v>
      </c>
      <c r="BL167" s="757" t="s">
        <v>148</v>
      </c>
      <c r="BM167" s="882" t="s">
        <v>2416</v>
      </c>
    </row>
    <row r="168" spans="2:65" s="772" customFormat="1" ht="29.25">
      <c r="B168" s="771"/>
      <c r="D168" s="884" t="s">
        <v>150</v>
      </c>
      <c r="F168" s="885" t="s">
        <v>2417</v>
      </c>
      <c r="L168" s="771"/>
      <c r="M168" s="886"/>
      <c r="T168" s="795"/>
      <c r="AT168" s="757" t="s">
        <v>150</v>
      </c>
      <c r="AU168" s="757" t="s">
        <v>78</v>
      </c>
    </row>
    <row r="169" spans="2:65" s="772" customFormat="1" ht="11.25">
      <c r="B169" s="771"/>
      <c r="D169" s="887" t="s">
        <v>152</v>
      </c>
      <c r="F169" s="74" t="s">
        <v>2418</v>
      </c>
      <c r="L169" s="771"/>
      <c r="M169" s="886"/>
      <c r="T169" s="795"/>
      <c r="AT169" s="757" t="s">
        <v>152</v>
      </c>
      <c r="AU169" s="757" t="s">
        <v>78</v>
      </c>
    </row>
    <row r="170" spans="2:65" s="772" customFormat="1" ht="24.2" customHeight="1">
      <c r="B170" s="771"/>
      <c r="C170" s="872" t="s">
        <v>265</v>
      </c>
      <c r="D170" s="872" t="s">
        <v>143</v>
      </c>
      <c r="E170" s="873" t="s">
        <v>2419</v>
      </c>
      <c r="F170" s="874" t="s">
        <v>2420</v>
      </c>
      <c r="G170" s="875" t="s">
        <v>184</v>
      </c>
      <c r="H170" s="876">
        <v>14.96</v>
      </c>
      <c r="I170" s="73"/>
      <c r="J170" s="877">
        <f>ROUND(I170*H170,2)</f>
        <v>0</v>
      </c>
      <c r="K170" s="874" t="s">
        <v>147</v>
      </c>
      <c r="L170" s="771"/>
      <c r="M170" s="878"/>
      <c r="N170" s="879" t="s">
        <v>40</v>
      </c>
      <c r="P170" s="880">
        <f>O170*H170</f>
        <v>0</v>
      </c>
      <c r="Q170" s="880">
        <v>0</v>
      </c>
      <c r="R170" s="880">
        <f>Q170*H170</f>
        <v>0</v>
      </c>
      <c r="S170" s="880">
        <v>0</v>
      </c>
      <c r="T170" s="881">
        <f>S170*H170</f>
        <v>0</v>
      </c>
      <c r="AR170" s="882" t="s">
        <v>148</v>
      </c>
      <c r="AT170" s="882" t="s">
        <v>143</v>
      </c>
      <c r="AU170" s="882" t="s">
        <v>78</v>
      </c>
      <c r="AY170" s="757" t="s">
        <v>140</v>
      </c>
      <c r="BE170" s="883">
        <f>IF(N170="základní",J170,0)</f>
        <v>0</v>
      </c>
      <c r="BF170" s="883">
        <f>IF(N170="snížená",J170,0)</f>
        <v>0</v>
      </c>
      <c r="BG170" s="883">
        <f>IF(N170="zákl. přenesená",J170,0)</f>
        <v>0</v>
      </c>
      <c r="BH170" s="883">
        <f>IF(N170="sníž. přenesená",J170,0)</f>
        <v>0</v>
      </c>
      <c r="BI170" s="883">
        <f>IF(N170="nulová",J170,0)</f>
        <v>0</v>
      </c>
      <c r="BJ170" s="757" t="s">
        <v>76</v>
      </c>
      <c r="BK170" s="883">
        <f>ROUND(I170*H170,2)</f>
        <v>0</v>
      </c>
      <c r="BL170" s="757" t="s">
        <v>148</v>
      </c>
      <c r="BM170" s="882" t="s">
        <v>2421</v>
      </c>
    </row>
    <row r="171" spans="2:65" s="772" customFormat="1" ht="19.5">
      <c r="B171" s="771"/>
      <c r="D171" s="884" t="s">
        <v>150</v>
      </c>
      <c r="F171" s="885" t="s">
        <v>2422</v>
      </c>
      <c r="L171" s="771"/>
      <c r="M171" s="886"/>
      <c r="T171" s="795"/>
      <c r="AT171" s="757" t="s">
        <v>150</v>
      </c>
      <c r="AU171" s="757" t="s">
        <v>78</v>
      </c>
    </row>
    <row r="172" spans="2:65" s="772" customFormat="1" ht="11.25">
      <c r="B172" s="771"/>
      <c r="D172" s="887" t="s">
        <v>152</v>
      </c>
      <c r="F172" s="74" t="s">
        <v>2423</v>
      </c>
      <c r="L172" s="771"/>
      <c r="M172" s="886"/>
      <c r="T172" s="795"/>
      <c r="AT172" s="757" t="s">
        <v>152</v>
      </c>
      <c r="AU172" s="757" t="s">
        <v>78</v>
      </c>
    </row>
    <row r="173" spans="2:65" s="772" customFormat="1" ht="24.2" customHeight="1">
      <c r="B173" s="771"/>
      <c r="C173" s="872" t="s">
        <v>273</v>
      </c>
      <c r="D173" s="872" t="s">
        <v>143</v>
      </c>
      <c r="E173" s="873" t="s">
        <v>450</v>
      </c>
      <c r="F173" s="874" t="s">
        <v>451</v>
      </c>
      <c r="G173" s="875" t="s">
        <v>184</v>
      </c>
      <c r="H173" s="876">
        <v>134.63999999999999</v>
      </c>
      <c r="I173" s="73"/>
      <c r="J173" s="877">
        <f>ROUND(I173*H173,2)</f>
        <v>0</v>
      </c>
      <c r="K173" s="874" t="s">
        <v>147</v>
      </c>
      <c r="L173" s="771"/>
      <c r="M173" s="878"/>
      <c r="N173" s="879" t="s">
        <v>40</v>
      </c>
      <c r="P173" s="880">
        <f>O173*H173</f>
        <v>0</v>
      </c>
      <c r="Q173" s="880">
        <v>0</v>
      </c>
      <c r="R173" s="880">
        <f>Q173*H173</f>
        <v>0</v>
      </c>
      <c r="S173" s="880">
        <v>0</v>
      </c>
      <c r="T173" s="881">
        <f>S173*H173</f>
        <v>0</v>
      </c>
      <c r="AR173" s="882" t="s">
        <v>148</v>
      </c>
      <c r="AT173" s="882" t="s">
        <v>143</v>
      </c>
      <c r="AU173" s="882" t="s">
        <v>78</v>
      </c>
      <c r="AY173" s="757" t="s">
        <v>140</v>
      </c>
      <c r="BE173" s="883">
        <f>IF(N173="základní",J173,0)</f>
        <v>0</v>
      </c>
      <c r="BF173" s="883">
        <f>IF(N173="snížená",J173,0)</f>
        <v>0</v>
      </c>
      <c r="BG173" s="883">
        <f>IF(N173="zákl. přenesená",J173,0)</f>
        <v>0</v>
      </c>
      <c r="BH173" s="883">
        <f>IF(N173="sníž. přenesená",J173,0)</f>
        <v>0</v>
      </c>
      <c r="BI173" s="883">
        <f>IF(N173="nulová",J173,0)</f>
        <v>0</v>
      </c>
      <c r="BJ173" s="757" t="s">
        <v>76</v>
      </c>
      <c r="BK173" s="883">
        <f>ROUND(I173*H173,2)</f>
        <v>0</v>
      </c>
      <c r="BL173" s="757" t="s">
        <v>148</v>
      </c>
      <c r="BM173" s="882" t="s">
        <v>2424</v>
      </c>
    </row>
    <row r="174" spans="2:65" s="772" customFormat="1" ht="29.25">
      <c r="B174" s="771"/>
      <c r="D174" s="884" t="s">
        <v>150</v>
      </c>
      <c r="F174" s="885" t="s">
        <v>453</v>
      </c>
      <c r="L174" s="771"/>
      <c r="M174" s="886"/>
      <c r="T174" s="795"/>
      <c r="AT174" s="757" t="s">
        <v>150</v>
      </c>
      <c r="AU174" s="757" t="s">
        <v>78</v>
      </c>
    </row>
    <row r="175" spans="2:65" s="772" customFormat="1" ht="11.25">
      <c r="B175" s="771"/>
      <c r="D175" s="887" t="s">
        <v>152</v>
      </c>
      <c r="F175" s="74" t="s">
        <v>454</v>
      </c>
      <c r="L175" s="771"/>
      <c r="M175" s="886"/>
      <c r="T175" s="795"/>
      <c r="AT175" s="757" t="s">
        <v>152</v>
      </c>
      <c r="AU175" s="757" t="s">
        <v>78</v>
      </c>
    </row>
    <row r="176" spans="2:65" s="895" customFormat="1" ht="11.25">
      <c r="B176" s="894"/>
      <c r="D176" s="884" t="s">
        <v>154</v>
      </c>
      <c r="F176" s="897" t="s">
        <v>2425</v>
      </c>
      <c r="H176" s="898">
        <v>134.63999999999999</v>
      </c>
      <c r="L176" s="894"/>
      <c r="M176" s="899"/>
      <c r="T176" s="900"/>
      <c r="AT176" s="896" t="s">
        <v>154</v>
      </c>
      <c r="AU176" s="896" t="s">
        <v>78</v>
      </c>
      <c r="AV176" s="895" t="s">
        <v>78</v>
      </c>
      <c r="AW176" s="895" t="s">
        <v>4</v>
      </c>
      <c r="AX176" s="895" t="s">
        <v>76</v>
      </c>
      <c r="AY176" s="896" t="s">
        <v>140</v>
      </c>
    </row>
    <row r="177" spans="2:65" s="772" customFormat="1" ht="44.25" customHeight="1">
      <c r="B177" s="771"/>
      <c r="C177" s="872" t="s">
        <v>276</v>
      </c>
      <c r="D177" s="872" t="s">
        <v>143</v>
      </c>
      <c r="E177" s="873" t="s">
        <v>484</v>
      </c>
      <c r="F177" s="874" t="s">
        <v>485</v>
      </c>
      <c r="G177" s="875" t="s">
        <v>184</v>
      </c>
      <c r="H177" s="876">
        <v>14.96</v>
      </c>
      <c r="I177" s="73"/>
      <c r="J177" s="877">
        <f>ROUND(I177*H177,2)</f>
        <v>0</v>
      </c>
      <c r="K177" s="874" t="s">
        <v>147</v>
      </c>
      <c r="L177" s="771"/>
      <c r="M177" s="878"/>
      <c r="N177" s="879" t="s">
        <v>40</v>
      </c>
      <c r="P177" s="880">
        <f>O177*H177</f>
        <v>0</v>
      </c>
      <c r="Q177" s="880">
        <v>0</v>
      </c>
      <c r="R177" s="880">
        <f>Q177*H177</f>
        <v>0</v>
      </c>
      <c r="S177" s="880">
        <v>0</v>
      </c>
      <c r="T177" s="881">
        <f>S177*H177</f>
        <v>0</v>
      </c>
      <c r="AR177" s="882" t="s">
        <v>148</v>
      </c>
      <c r="AT177" s="882" t="s">
        <v>143</v>
      </c>
      <c r="AU177" s="882" t="s">
        <v>78</v>
      </c>
      <c r="AY177" s="757" t="s">
        <v>140</v>
      </c>
      <c r="BE177" s="883">
        <f>IF(N177="základní",J177,0)</f>
        <v>0</v>
      </c>
      <c r="BF177" s="883">
        <f>IF(N177="snížená",J177,0)</f>
        <v>0</v>
      </c>
      <c r="BG177" s="883">
        <f>IF(N177="zákl. přenesená",J177,0)</f>
        <v>0</v>
      </c>
      <c r="BH177" s="883">
        <f>IF(N177="sníž. přenesená",J177,0)</f>
        <v>0</v>
      </c>
      <c r="BI177" s="883">
        <f>IF(N177="nulová",J177,0)</f>
        <v>0</v>
      </c>
      <c r="BJ177" s="757" t="s">
        <v>76</v>
      </c>
      <c r="BK177" s="883">
        <f>ROUND(I177*H177,2)</f>
        <v>0</v>
      </c>
      <c r="BL177" s="757" t="s">
        <v>148</v>
      </c>
      <c r="BM177" s="882" t="s">
        <v>2426</v>
      </c>
    </row>
    <row r="178" spans="2:65" s="772" customFormat="1" ht="29.25">
      <c r="B178" s="771"/>
      <c r="D178" s="884" t="s">
        <v>150</v>
      </c>
      <c r="F178" s="885" t="s">
        <v>487</v>
      </c>
      <c r="L178" s="771"/>
      <c r="M178" s="886"/>
      <c r="T178" s="795"/>
      <c r="AT178" s="757" t="s">
        <v>150</v>
      </c>
      <c r="AU178" s="757" t="s">
        <v>78</v>
      </c>
    </row>
    <row r="179" spans="2:65" s="772" customFormat="1" ht="11.25">
      <c r="B179" s="771"/>
      <c r="D179" s="887" t="s">
        <v>152</v>
      </c>
      <c r="F179" s="74" t="s">
        <v>488</v>
      </c>
      <c r="L179" s="771"/>
      <c r="M179" s="886"/>
      <c r="T179" s="795"/>
      <c r="AT179" s="757" t="s">
        <v>152</v>
      </c>
      <c r="AU179" s="757" t="s">
        <v>78</v>
      </c>
    </row>
    <row r="180" spans="2:65" s="861" customFormat="1" ht="22.9" customHeight="1">
      <c r="B180" s="860"/>
      <c r="D180" s="862" t="s">
        <v>68</v>
      </c>
      <c r="E180" s="870" t="s">
        <v>498</v>
      </c>
      <c r="F180" s="870" t="s">
        <v>499</v>
      </c>
      <c r="J180" s="871">
        <f>BK180</f>
        <v>0</v>
      </c>
      <c r="L180" s="860"/>
      <c r="M180" s="865"/>
      <c r="P180" s="866">
        <f>SUM(P181:P183)</f>
        <v>0</v>
      </c>
      <c r="R180" s="866">
        <f>SUM(R181:R183)</f>
        <v>0</v>
      </c>
      <c r="T180" s="867">
        <f>SUM(T181:T183)</f>
        <v>0</v>
      </c>
      <c r="AR180" s="862" t="s">
        <v>76</v>
      </c>
      <c r="AT180" s="868" t="s">
        <v>68</v>
      </c>
      <c r="AU180" s="868" t="s">
        <v>76</v>
      </c>
      <c r="AY180" s="862" t="s">
        <v>140</v>
      </c>
      <c r="BK180" s="869">
        <f>SUM(BK181:BK183)</f>
        <v>0</v>
      </c>
    </row>
    <row r="181" spans="2:65" s="772" customFormat="1" ht="24.2" customHeight="1">
      <c r="B181" s="771"/>
      <c r="C181" s="872" t="s">
        <v>288</v>
      </c>
      <c r="D181" s="872" t="s">
        <v>143</v>
      </c>
      <c r="E181" s="873" t="s">
        <v>501</v>
      </c>
      <c r="F181" s="874" t="s">
        <v>502</v>
      </c>
      <c r="G181" s="875" t="s">
        <v>184</v>
      </c>
      <c r="H181" s="876">
        <v>0.61</v>
      </c>
      <c r="I181" s="73"/>
      <c r="J181" s="877">
        <f>ROUND(I181*H181,2)</f>
        <v>0</v>
      </c>
      <c r="K181" s="874" t="s">
        <v>147</v>
      </c>
      <c r="L181" s="771"/>
      <c r="M181" s="878"/>
      <c r="N181" s="879" t="s">
        <v>40</v>
      </c>
      <c r="P181" s="880">
        <f>O181*H181</f>
        <v>0</v>
      </c>
      <c r="Q181" s="880">
        <v>0</v>
      </c>
      <c r="R181" s="880">
        <f>Q181*H181</f>
        <v>0</v>
      </c>
      <c r="S181" s="880">
        <v>0</v>
      </c>
      <c r="T181" s="881">
        <f>S181*H181</f>
        <v>0</v>
      </c>
      <c r="AR181" s="882" t="s">
        <v>148</v>
      </c>
      <c r="AT181" s="882" t="s">
        <v>143</v>
      </c>
      <c r="AU181" s="882" t="s">
        <v>78</v>
      </c>
      <c r="AY181" s="757" t="s">
        <v>140</v>
      </c>
      <c r="BE181" s="883">
        <f>IF(N181="základní",J181,0)</f>
        <v>0</v>
      </c>
      <c r="BF181" s="883">
        <f>IF(N181="snížená",J181,0)</f>
        <v>0</v>
      </c>
      <c r="BG181" s="883">
        <f>IF(N181="zákl. přenesená",J181,0)</f>
        <v>0</v>
      </c>
      <c r="BH181" s="883">
        <f>IF(N181="sníž. přenesená",J181,0)</f>
        <v>0</v>
      </c>
      <c r="BI181" s="883">
        <f>IF(N181="nulová",J181,0)</f>
        <v>0</v>
      </c>
      <c r="BJ181" s="757" t="s">
        <v>76</v>
      </c>
      <c r="BK181" s="883">
        <f>ROUND(I181*H181,2)</f>
        <v>0</v>
      </c>
      <c r="BL181" s="757" t="s">
        <v>148</v>
      </c>
      <c r="BM181" s="882" t="s">
        <v>2427</v>
      </c>
    </row>
    <row r="182" spans="2:65" s="772" customFormat="1" ht="39">
      <c r="B182" s="771"/>
      <c r="D182" s="884" t="s">
        <v>150</v>
      </c>
      <c r="F182" s="885" t="s">
        <v>504</v>
      </c>
      <c r="L182" s="771"/>
      <c r="M182" s="886"/>
      <c r="T182" s="795"/>
      <c r="AT182" s="757" t="s">
        <v>150</v>
      </c>
      <c r="AU182" s="757" t="s">
        <v>78</v>
      </c>
    </row>
    <row r="183" spans="2:65" s="772" customFormat="1" ht="11.25">
      <c r="B183" s="771"/>
      <c r="D183" s="887" t="s">
        <v>152</v>
      </c>
      <c r="F183" s="74" t="s">
        <v>505</v>
      </c>
      <c r="L183" s="771"/>
      <c r="M183" s="886"/>
      <c r="T183" s="795"/>
      <c r="AT183" s="757" t="s">
        <v>152</v>
      </c>
      <c r="AU183" s="757" t="s">
        <v>78</v>
      </c>
    </row>
    <row r="184" spans="2:65" s="861" customFormat="1" ht="25.9" customHeight="1">
      <c r="B184" s="860"/>
      <c r="D184" s="862" t="s">
        <v>68</v>
      </c>
      <c r="E184" s="863" t="s">
        <v>489</v>
      </c>
      <c r="F184" s="863" t="s">
        <v>506</v>
      </c>
      <c r="J184" s="864">
        <f>BK184</f>
        <v>0</v>
      </c>
      <c r="L184" s="860"/>
      <c r="M184" s="865"/>
      <c r="P184" s="866">
        <f>P185+P282+P296+P302+P382+P440+P456</f>
        <v>0</v>
      </c>
      <c r="R184" s="866">
        <f>R185+R282+R296+R302+R382+R440+R456</f>
        <v>9.3876503700000011</v>
      </c>
      <c r="T184" s="867">
        <f>T185+T282+T296+T302+T382+T440+T456</f>
        <v>2.8700757899999996</v>
      </c>
      <c r="AR184" s="862" t="s">
        <v>78</v>
      </c>
      <c r="AT184" s="868" t="s">
        <v>68</v>
      </c>
      <c r="AU184" s="868" t="s">
        <v>69</v>
      </c>
      <c r="AY184" s="862" t="s">
        <v>140</v>
      </c>
      <c r="BK184" s="869">
        <f>BK185+BK282+BK296+BK302+BK382+BK440+BK456</f>
        <v>0</v>
      </c>
    </row>
    <row r="185" spans="2:65" s="861" customFormat="1" ht="22.9" customHeight="1">
      <c r="B185" s="860"/>
      <c r="D185" s="862" t="s">
        <v>68</v>
      </c>
      <c r="E185" s="870" t="s">
        <v>670</v>
      </c>
      <c r="F185" s="870" t="s">
        <v>671</v>
      </c>
      <c r="J185" s="871">
        <f>BK185</f>
        <v>0</v>
      </c>
      <c r="L185" s="860"/>
      <c r="M185" s="865"/>
      <c r="P185" s="866">
        <f>SUM(P186:P281)</f>
        <v>0</v>
      </c>
      <c r="R185" s="866">
        <f>SUM(R186:R281)</f>
        <v>8.7585266600000011</v>
      </c>
      <c r="T185" s="867">
        <f>SUM(T186:T281)</f>
        <v>0.2637525</v>
      </c>
      <c r="AR185" s="862" t="s">
        <v>78</v>
      </c>
      <c r="AT185" s="868" t="s">
        <v>68</v>
      </c>
      <c r="AU185" s="868" t="s">
        <v>76</v>
      </c>
      <c r="AY185" s="862" t="s">
        <v>140</v>
      </c>
      <c r="BK185" s="869">
        <f>SUM(BK186:BK281)</f>
        <v>0</v>
      </c>
    </row>
    <row r="186" spans="2:65" s="772" customFormat="1" ht="33" customHeight="1">
      <c r="B186" s="771"/>
      <c r="C186" s="872" t="s">
        <v>295</v>
      </c>
      <c r="D186" s="872" t="s">
        <v>143</v>
      </c>
      <c r="E186" s="873" t="s">
        <v>2428</v>
      </c>
      <c r="F186" s="874" t="s">
        <v>2429</v>
      </c>
      <c r="G186" s="875" t="s">
        <v>146</v>
      </c>
      <c r="H186" s="876">
        <v>21.501999999999999</v>
      </c>
      <c r="I186" s="73"/>
      <c r="J186" s="877">
        <f>ROUND(I186*H186,2)</f>
        <v>0</v>
      </c>
      <c r="K186" s="874" t="s">
        <v>147</v>
      </c>
      <c r="L186" s="771"/>
      <c r="M186" s="878"/>
      <c r="N186" s="879" t="s">
        <v>40</v>
      </c>
      <c r="P186" s="880">
        <f>O186*H186</f>
        <v>0</v>
      </c>
      <c r="Q186" s="880">
        <v>5.9709999999999999E-2</v>
      </c>
      <c r="R186" s="880">
        <f>Q186*H186</f>
        <v>1.2838844199999999</v>
      </c>
      <c r="S186" s="880">
        <v>0</v>
      </c>
      <c r="T186" s="881">
        <f>S186*H186</f>
        <v>0</v>
      </c>
      <c r="AR186" s="882" t="s">
        <v>276</v>
      </c>
      <c r="AT186" s="882" t="s">
        <v>143</v>
      </c>
      <c r="AU186" s="882" t="s">
        <v>78</v>
      </c>
      <c r="AY186" s="757" t="s">
        <v>140</v>
      </c>
      <c r="BE186" s="883">
        <f>IF(N186="základní",J186,0)</f>
        <v>0</v>
      </c>
      <c r="BF186" s="883">
        <f>IF(N186="snížená",J186,0)</f>
        <v>0</v>
      </c>
      <c r="BG186" s="883">
        <f>IF(N186="zákl. přenesená",J186,0)</f>
        <v>0</v>
      </c>
      <c r="BH186" s="883">
        <f>IF(N186="sníž. přenesená",J186,0)</f>
        <v>0</v>
      </c>
      <c r="BI186" s="883">
        <f>IF(N186="nulová",J186,0)</f>
        <v>0</v>
      </c>
      <c r="BJ186" s="757" t="s">
        <v>76</v>
      </c>
      <c r="BK186" s="883">
        <f>ROUND(I186*H186,2)</f>
        <v>0</v>
      </c>
      <c r="BL186" s="757" t="s">
        <v>276</v>
      </c>
      <c r="BM186" s="882" t="s">
        <v>2430</v>
      </c>
    </row>
    <row r="187" spans="2:65" s="772" customFormat="1" ht="39">
      <c r="B187" s="771"/>
      <c r="D187" s="884" t="s">
        <v>150</v>
      </c>
      <c r="F187" s="885" t="s">
        <v>2431</v>
      </c>
      <c r="L187" s="771"/>
      <c r="M187" s="886"/>
      <c r="T187" s="795"/>
      <c r="AT187" s="757" t="s">
        <v>150</v>
      </c>
      <c r="AU187" s="757" t="s">
        <v>78</v>
      </c>
    </row>
    <row r="188" spans="2:65" s="772" customFormat="1" ht="11.25">
      <c r="B188" s="771"/>
      <c r="D188" s="887" t="s">
        <v>152</v>
      </c>
      <c r="F188" s="74" t="s">
        <v>2432</v>
      </c>
      <c r="L188" s="771"/>
      <c r="M188" s="886"/>
      <c r="T188" s="795"/>
      <c r="AT188" s="757" t="s">
        <v>152</v>
      </c>
      <c r="AU188" s="757" t="s">
        <v>78</v>
      </c>
    </row>
    <row r="189" spans="2:65" s="889" customFormat="1" ht="11.25">
      <c r="B189" s="888"/>
      <c r="D189" s="884" t="s">
        <v>154</v>
      </c>
      <c r="E189" s="890"/>
      <c r="F189" s="891" t="s">
        <v>2339</v>
      </c>
      <c r="H189" s="890"/>
      <c r="L189" s="888"/>
      <c r="M189" s="892"/>
      <c r="T189" s="893"/>
      <c r="AT189" s="890" t="s">
        <v>154</v>
      </c>
      <c r="AU189" s="890" t="s">
        <v>78</v>
      </c>
      <c r="AV189" s="889" t="s">
        <v>76</v>
      </c>
      <c r="AW189" s="889" t="s">
        <v>30</v>
      </c>
      <c r="AX189" s="889" t="s">
        <v>69</v>
      </c>
      <c r="AY189" s="890" t="s">
        <v>140</v>
      </c>
    </row>
    <row r="190" spans="2:65" s="895" customFormat="1" ht="11.25">
      <c r="B190" s="894"/>
      <c r="D190" s="884" t="s">
        <v>154</v>
      </c>
      <c r="E190" s="896"/>
      <c r="F190" s="897" t="s">
        <v>2433</v>
      </c>
      <c r="H190" s="898">
        <v>8.6859999999999999</v>
      </c>
      <c r="L190" s="894"/>
      <c r="M190" s="899"/>
      <c r="T190" s="900"/>
      <c r="AT190" s="896" t="s">
        <v>154</v>
      </c>
      <c r="AU190" s="896" t="s">
        <v>78</v>
      </c>
      <c r="AV190" s="895" t="s">
        <v>78</v>
      </c>
      <c r="AW190" s="895" t="s">
        <v>30</v>
      </c>
      <c r="AX190" s="895" t="s">
        <v>69</v>
      </c>
      <c r="AY190" s="896" t="s">
        <v>140</v>
      </c>
    </row>
    <row r="191" spans="2:65" s="895" customFormat="1" ht="11.25">
      <c r="B191" s="894"/>
      <c r="D191" s="884" t="s">
        <v>154</v>
      </c>
      <c r="E191" s="896"/>
      <c r="F191" s="897" t="s">
        <v>2434</v>
      </c>
      <c r="H191" s="898">
        <v>12.816000000000001</v>
      </c>
      <c r="L191" s="894"/>
      <c r="M191" s="899"/>
      <c r="T191" s="900"/>
      <c r="AT191" s="896" t="s">
        <v>154</v>
      </c>
      <c r="AU191" s="896" t="s">
        <v>78</v>
      </c>
      <c r="AV191" s="895" t="s">
        <v>78</v>
      </c>
      <c r="AW191" s="895" t="s">
        <v>30</v>
      </c>
      <c r="AX191" s="895" t="s">
        <v>69</v>
      </c>
      <c r="AY191" s="896" t="s">
        <v>140</v>
      </c>
    </row>
    <row r="192" spans="2:65" s="902" customFormat="1" ht="11.25">
      <c r="B192" s="901"/>
      <c r="D192" s="884" t="s">
        <v>154</v>
      </c>
      <c r="E192" s="903"/>
      <c r="F192" s="904" t="s">
        <v>159</v>
      </c>
      <c r="H192" s="905">
        <v>21.501999999999999</v>
      </c>
      <c r="L192" s="901"/>
      <c r="M192" s="906"/>
      <c r="T192" s="907"/>
      <c r="AT192" s="903" t="s">
        <v>154</v>
      </c>
      <c r="AU192" s="903" t="s">
        <v>78</v>
      </c>
      <c r="AV192" s="902" t="s">
        <v>148</v>
      </c>
      <c r="AW192" s="902" t="s">
        <v>30</v>
      </c>
      <c r="AX192" s="902" t="s">
        <v>76</v>
      </c>
      <c r="AY192" s="903" t="s">
        <v>140</v>
      </c>
    </row>
    <row r="193" spans="2:65" s="772" customFormat="1" ht="16.5" customHeight="1">
      <c r="B193" s="771"/>
      <c r="C193" s="872" t="s">
        <v>303</v>
      </c>
      <c r="D193" s="872" t="s">
        <v>143</v>
      </c>
      <c r="E193" s="873" t="s">
        <v>2435</v>
      </c>
      <c r="F193" s="874" t="s">
        <v>2436</v>
      </c>
      <c r="G193" s="875" t="s">
        <v>292</v>
      </c>
      <c r="H193" s="876">
        <v>10.68</v>
      </c>
      <c r="I193" s="73"/>
      <c r="J193" s="877">
        <f>ROUND(I193*H193,2)</f>
        <v>0</v>
      </c>
      <c r="K193" s="874" t="s">
        <v>147</v>
      </c>
      <c r="L193" s="771"/>
      <c r="M193" s="878"/>
      <c r="N193" s="879" t="s">
        <v>40</v>
      </c>
      <c r="P193" s="880">
        <f>O193*H193</f>
        <v>0</v>
      </c>
      <c r="Q193" s="880">
        <v>1.0300000000000001E-3</v>
      </c>
      <c r="R193" s="880">
        <f>Q193*H193</f>
        <v>1.10004E-2</v>
      </c>
      <c r="S193" s="880">
        <v>0</v>
      </c>
      <c r="T193" s="881">
        <f>S193*H193</f>
        <v>0</v>
      </c>
      <c r="AR193" s="882" t="s">
        <v>276</v>
      </c>
      <c r="AT193" s="882" t="s">
        <v>143</v>
      </c>
      <c r="AU193" s="882" t="s">
        <v>78</v>
      </c>
      <c r="AY193" s="757" t="s">
        <v>140</v>
      </c>
      <c r="BE193" s="883">
        <f>IF(N193="základní",J193,0)</f>
        <v>0</v>
      </c>
      <c r="BF193" s="883">
        <f>IF(N193="snížená",J193,0)</f>
        <v>0</v>
      </c>
      <c r="BG193" s="883">
        <f>IF(N193="zákl. přenesená",J193,0)</f>
        <v>0</v>
      </c>
      <c r="BH193" s="883">
        <f>IF(N193="sníž. přenesená",J193,0)</f>
        <v>0</v>
      </c>
      <c r="BI193" s="883">
        <f>IF(N193="nulová",J193,0)</f>
        <v>0</v>
      </c>
      <c r="BJ193" s="757" t="s">
        <v>76</v>
      </c>
      <c r="BK193" s="883">
        <f>ROUND(I193*H193,2)</f>
        <v>0</v>
      </c>
      <c r="BL193" s="757" t="s">
        <v>276</v>
      </c>
      <c r="BM193" s="882" t="s">
        <v>2437</v>
      </c>
    </row>
    <row r="194" spans="2:65" s="772" customFormat="1" ht="19.5">
      <c r="B194" s="771"/>
      <c r="D194" s="884" t="s">
        <v>150</v>
      </c>
      <c r="F194" s="885" t="s">
        <v>2438</v>
      </c>
      <c r="L194" s="771"/>
      <c r="M194" s="886"/>
      <c r="T194" s="795"/>
      <c r="AT194" s="757" t="s">
        <v>150</v>
      </c>
      <c r="AU194" s="757" t="s">
        <v>78</v>
      </c>
    </row>
    <row r="195" spans="2:65" s="772" customFormat="1" ht="11.25">
      <c r="B195" s="771"/>
      <c r="D195" s="887" t="s">
        <v>152</v>
      </c>
      <c r="F195" s="74" t="s">
        <v>2439</v>
      </c>
      <c r="L195" s="771"/>
      <c r="M195" s="886"/>
      <c r="T195" s="795"/>
      <c r="AT195" s="757" t="s">
        <v>152</v>
      </c>
      <c r="AU195" s="757" t="s">
        <v>78</v>
      </c>
    </row>
    <row r="196" spans="2:65" s="889" customFormat="1" ht="11.25">
      <c r="B196" s="888"/>
      <c r="D196" s="884" t="s">
        <v>154</v>
      </c>
      <c r="E196" s="890"/>
      <c r="F196" s="891" t="s">
        <v>2440</v>
      </c>
      <c r="H196" s="890"/>
      <c r="L196" s="888"/>
      <c r="M196" s="892"/>
      <c r="T196" s="893"/>
      <c r="AT196" s="890" t="s">
        <v>154</v>
      </c>
      <c r="AU196" s="890" t="s">
        <v>78</v>
      </c>
      <c r="AV196" s="889" t="s">
        <v>76</v>
      </c>
      <c r="AW196" s="889" t="s">
        <v>30</v>
      </c>
      <c r="AX196" s="889" t="s">
        <v>69</v>
      </c>
      <c r="AY196" s="890" t="s">
        <v>140</v>
      </c>
    </row>
    <row r="197" spans="2:65" s="889" customFormat="1" ht="11.25">
      <c r="B197" s="888"/>
      <c r="D197" s="884" t="s">
        <v>154</v>
      </c>
      <c r="E197" s="890"/>
      <c r="F197" s="891" t="s">
        <v>2339</v>
      </c>
      <c r="H197" s="890"/>
      <c r="L197" s="888"/>
      <c r="M197" s="892"/>
      <c r="T197" s="893"/>
      <c r="AT197" s="890" t="s">
        <v>154</v>
      </c>
      <c r="AU197" s="890" t="s">
        <v>78</v>
      </c>
      <c r="AV197" s="889" t="s">
        <v>76</v>
      </c>
      <c r="AW197" s="889" t="s">
        <v>30</v>
      </c>
      <c r="AX197" s="889" t="s">
        <v>69</v>
      </c>
      <c r="AY197" s="890" t="s">
        <v>140</v>
      </c>
    </row>
    <row r="198" spans="2:65" s="895" customFormat="1" ht="11.25">
      <c r="B198" s="894"/>
      <c r="D198" s="884" t="s">
        <v>154</v>
      </c>
      <c r="E198" s="896"/>
      <c r="F198" s="897" t="s">
        <v>2441</v>
      </c>
      <c r="H198" s="898">
        <v>10.68</v>
      </c>
      <c r="L198" s="894"/>
      <c r="M198" s="899"/>
      <c r="T198" s="900"/>
      <c r="AT198" s="896" t="s">
        <v>154</v>
      </c>
      <c r="AU198" s="896" t="s">
        <v>78</v>
      </c>
      <c r="AV198" s="895" t="s">
        <v>78</v>
      </c>
      <c r="AW198" s="895" t="s">
        <v>30</v>
      </c>
      <c r="AX198" s="895" t="s">
        <v>76</v>
      </c>
      <c r="AY198" s="896" t="s">
        <v>140</v>
      </c>
    </row>
    <row r="199" spans="2:65" s="772" customFormat="1" ht="21.75" customHeight="1">
      <c r="B199" s="771"/>
      <c r="C199" s="872" t="s">
        <v>313</v>
      </c>
      <c r="D199" s="872" t="s">
        <v>143</v>
      </c>
      <c r="E199" s="873" t="s">
        <v>2442</v>
      </c>
      <c r="F199" s="874" t="s">
        <v>2443</v>
      </c>
      <c r="G199" s="875" t="s">
        <v>146</v>
      </c>
      <c r="H199" s="876">
        <v>21.501999999999999</v>
      </c>
      <c r="I199" s="73"/>
      <c r="J199" s="877">
        <f>ROUND(I199*H199,2)</f>
        <v>0</v>
      </c>
      <c r="K199" s="874" t="s">
        <v>147</v>
      </c>
      <c r="L199" s="771"/>
      <c r="M199" s="878"/>
      <c r="N199" s="879" t="s">
        <v>40</v>
      </c>
      <c r="P199" s="880">
        <f>O199*H199</f>
        <v>0</v>
      </c>
      <c r="Q199" s="880">
        <v>2.0000000000000001E-4</v>
      </c>
      <c r="R199" s="880">
        <f>Q199*H199</f>
        <v>4.3004000000000002E-3</v>
      </c>
      <c r="S199" s="880">
        <v>0</v>
      </c>
      <c r="T199" s="881">
        <f>S199*H199</f>
        <v>0</v>
      </c>
      <c r="AR199" s="882" t="s">
        <v>276</v>
      </c>
      <c r="AT199" s="882" t="s">
        <v>143</v>
      </c>
      <c r="AU199" s="882" t="s">
        <v>78</v>
      </c>
      <c r="AY199" s="757" t="s">
        <v>140</v>
      </c>
      <c r="BE199" s="883">
        <f>IF(N199="základní",J199,0)</f>
        <v>0</v>
      </c>
      <c r="BF199" s="883">
        <f>IF(N199="snížená",J199,0)</f>
        <v>0</v>
      </c>
      <c r="BG199" s="883">
        <f>IF(N199="zákl. přenesená",J199,0)</f>
        <v>0</v>
      </c>
      <c r="BH199" s="883">
        <f>IF(N199="sníž. přenesená",J199,0)</f>
        <v>0</v>
      </c>
      <c r="BI199" s="883">
        <f>IF(N199="nulová",J199,0)</f>
        <v>0</v>
      </c>
      <c r="BJ199" s="757" t="s">
        <v>76</v>
      </c>
      <c r="BK199" s="883">
        <f>ROUND(I199*H199,2)</f>
        <v>0</v>
      </c>
      <c r="BL199" s="757" t="s">
        <v>276</v>
      </c>
      <c r="BM199" s="882" t="s">
        <v>2444</v>
      </c>
    </row>
    <row r="200" spans="2:65" s="772" customFormat="1" ht="29.25">
      <c r="B200" s="771"/>
      <c r="D200" s="884" t="s">
        <v>150</v>
      </c>
      <c r="F200" s="885" t="s">
        <v>2445</v>
      </c>
      <c r="L200" s="771"/>
      <c r="M200" s="886"/>
      <c r="T200" s="795"/>
      <c r="AT200" s="757" t="s">
        <v>150</v>
      </c>
      <c r="AU200" s="757" t="s">
        <v>78</v>
      </c>
    </row>
    <row r="201" spans="2:65" s="772" customFormat="1" ht="11.25">
      <c r="B201" s="771"/>
      <c r="D201" s="887" t="s">
        <v>152</v>
      </c>
      <c r="F201" s="74" t="s">
        <v>2446</v>
      </c>
      <c r="L201" s="771"/>
      <c r="M201" s="886"/>
      <c r="T201" s="795"/>
      <c r="AT201" s="757" t="s">
        <v>152</v>
      </c>
      <c r="AU201" s="757" t="s">
        <v>78</v>
      </c>
    </row>
    <row r="202" spans="2:65" s="889" customFormat="1" ht="11.25">
      <c r="B202" s="888"/>
      <c r="D202" s="884" t="s">
        <v>154</v>
      </c>
      <c r="E202" s="890"/>
      <c r="F202" s="891" t="s">
        <v>2339</v>
      </c>
      <c r="H202" s="890"/>
      <c r="L202" s="888"/>
      <c r="M202" s="892"/>
      <c r="T202" s="893"/>
      <c r="AT202" s="890" t="s">
        <v>154</v>
      </c>
      <c r="AU202" s="890" t="s">
        <v>78</v>
      </c>
      <c r="AV202" s="889" t="s">
        <v>76</v>
      </c>
      <c r="AW202" s="889" t="s">
        <v>30</v>
      </c>
      <c r="AX202" s="889" t="s">
        <v>69</v>
      </c>
      <c r="AY202" s="890" t="s">
        <v>140</v>
      </c>
    </row>
    <row r="203" spans="2:65" s="895" customFormat="1" ht="11.25">
      <c r="B203" s="894"/>
      <c r="D203" s="884" t="s">
        <v>154</v>
      </c>
      <c r="E203" s="896"/>
      <c r="F203" s="897" t="s">
        <v>2433</v>
      </c>
      <c r="H203" s="898">
        <v>8.6859999999999999</v>
      </c>
      <c r="L203" s="894"/>
      <c r="M203" s="899"/>
      <c r="T203" s="900"/>
      <c r="AT203" s="896" t="s">
        <v>154</v>
      </c>
      <c r="AU203" s="896" t="s">
        <v>78</v>
      </c>
      <c r="AV203" s="895" t="s">
        <v>78</v>
      </c>
      <c r="AW203" s="895" t="s">
        <v>30</v>
      </c>
      <c r="AX203" s="895" t="s">
        <v>69</v>
      </c>
      <c r="AY203" s="896" t="s">
        <v>140</v>
      </c>
    </row>
    <row r="204" spans="2:65" s="895" customFormat="1" ht="11.25">
      <c r="B204" s="894"/>
      <c r="D204" s="884" t="s">
        <v>154</v>
      </c>
      <c r="E204" s="896"/>
      <c r="F204" s="897" t="s">
        <v>2434</v>
      </c>
      <c r="H204" s="898">
        <v>12.816000000000001</v>
      </c>
      <c r="L204" s="894"/>
      <c r="M204" s="899"/>
      <c r="T204" s="900"/>
      <c r="AT204" s="896" t="s">
        <v>154</v>
      </c>
      <c r="AU204" s="896" t="s">
        <v>78</v>
      </c>
      <c r="AV204" s="895" t="s">
        <v>78</v>
      </c>
      <c r="AW204" s="895" t="s">
        <v>30</v>
      </c>
      <c r="AX204" s="895" t="s">
        <v>69</v>
      </c>
      <c r="AY204" s="896" t="s">
        <v>140</v>
      </c>
    </row>
    <row r="205" spans="2:65" s="902" customFormat="1" ht="11.25">
      <c r="B205" s="901"/>
      <c r="D205" s="884" t="s">
        <v>154</v>
      </c>
      <c r="E205" s="903"/>
      <c r="F205" s="904" t="s">
        <v>159</v>
      </c>
      <c r="H205" s="905">
        <v>21.501999999999999</v>
      </c>
      <c r="L205" s="901"/>
      <c r="M205" s="906"/>
      <c r="T205" s="907"/>
      <c r="AT205" s="903" t="s">
        <v>154</v>
      </c>
      <c r="AU205" s="903" t="s">
        <v>78</v>
      </c>
      <c r="AV205" s="902" t="s">
        <v>148</v>
      </c>
      <c r="AW205" s="902" t="s">
        <v>30</v>
      </c>
      <c r="AX205" s="902" t="s">
        <v>76</v>
      </c>
      <c r="AY205" s="903" t="s">
        <v>140</v>
      </c>
    </row>
    <row r="206" spans="2:65" s="772" customFormat="1" ht="16.5" customHeight="1">
      <c r="B206" s="771"/>
      <c r="C206" s="872" t="s">
        <v>8</v>
      </c>
      <c r="D206" s="872" t="s">
        <v>143</v>
      </c>
      <c r="E206" s="873" t="s">
        <v>2447</v>
      </c>
      <c r="F206" s="874" t="s">
        <v>2448</v>
      </c>
      <c r="G206" s="875" t="s">
        <v>146</v>
      </c>
      <c r="H206" s="876">
        <v>21.501999999999999</v>
      </c>
      <c r="I206" s="73"/>
      <c r="J206" s="877">
        <f>ROUND(I206*H206,2)</f>
        <v>0</v>
      </c>
      <c r="K206" s="874" t="s">
        <v>147</v>
      </c>
      <c r="L206" s="771"/>
      <c r="M206" s="878"/>
      <c r="N206" s="879" t="s">
        <v>40</v>
      </c>
      <c r="P206" s="880">
        <f>O206*H206</f>
        <v>0</v>
      </c>
      <c r="Q206" s="880">
        <v>1.4E-3</v>
      </c>
      <c r="R206" s="880">
        <f>Q206*H206</f>
        <v>3.0102799999999999E-2</v>
      </c>
      <c r="S206" s="880">
        <v>0</v>
      </c>
      <c r="T206" s="881">
        <f>S206*H206</f>
        <v>0</v>
      </c>
      <c r="AR206" s="882" t="s">
        <v>276</v>
      </c>
      <c r="AT206" s="882" t="s">
        <v>143</v>
      </c>
      <c r="AU206" s="882" t="s">
        <v>78</v>
      </c>
      <c r="AY206" s="757" t="s">
        <v>140</v>
      </c>
      <c r="BE206" s="883">
        <f>IF(N206="základní",J206,0)</f>
        <v>0</v>
      </c>
      <c r="BF206" s="883">
        <f>IF(N206="snížená",J206,0)</f>
        <v>0</v>
      </c>
      <c r="BG206" s="883">
        <f>IF(N206="zákl. přenesená",J206,0)</f>
        <v>0</v>
      </c>
      <c r="BH206" s="883">
        <f>IF(N206="sníž. přenesená",J206,0)</f>
        <v>0</v>
      </c>
      <c r="BI206" s="883">
        <f>IF(N206="nulová",J206,0)</f>
        <v>0</v>
      </c>
      <c r="BJ206" s="757" t="s">
        <v>76</v>
      </c>
      <c r="BK206" s="883">
        <f>ROUND(I206*H206,2)</f>
        <v>0</v>
      </c>
      <c r="BL206" s="757" t="s">
        <v>276</v>
      </c>
      <c r="BM206" s="882" t="s">
        <v>2449</v>
      </c>
    </row>
    <row r="207" spans="2:65" s="772" customFormat="1" ht="19.5">
      <c r="B207" s="771"/>
      <c r="D207" s="884" t="s">
        <v>150</v>
      </c>
      <c r="F207" s="885" t="s">
        <v>2450</v>
      </c>
      <c r="L207" s="771"/>
      <c r="M207" s="886"/>
      <c r="T207" s="795"/>
      <c r="AT207" s="757" t="s">
        <v>150</v>
      </c>
      <c r="AU207" s="757" t="s">
        <v>78</v>
      </c>
    </row>
    <row r="208" spans="2:65" s="772" customFormat="1" ht="11.25">
      <c r="B208" s="771"/>
      <c r="D208" s="887" t="s">
        <v>152</v>
      </c>
      <c r="F208" s="74" t="s">
        <v>2451</v>
      </c>
      <c r="L208" s="771"/>
      <c r="M208" s="886"/>
      <c r="T208" s="795"/>
      <c r="AT208" s="757" t="s">
        <v>152</v>
      </c>
      <c r="AU208" s="757" t="s">
        <v>78</v>
      </c>
    </row>
    <row r="209" spans="2:65" s="889" customFormat="1" ht="11.25">
      <c r="B209" s="888"/>
      <c r="D209" s="884" t="s">
        <v>154</v>
      </c>
      <c r="E209" s="890"/>
      <c r="F209" s="891" t="s">
        <v>2339</v>
      </c>
      <c r="H209" s="890"/>
      <c r="L209" s="888"/>
      <c r="M209" s="892"/>
      <c r="T209" s="893"/>
      <c r="AT209" s="890" t="s">
        <v>154</v>
      </c>
      <c r="AU209" s="890" t="s">
        <v>78</v>
      </c>
      <c r="AV209" s="889" t="s">
        <v>76</v>
      </c>
      <c r="AW209" s="889" t="s">
        <v>30</v>
      </c>
      <c r="AX209" s="889" t="s">
        <v>69</v>
      </c>
      <c r="AY209" s="890" t="s">
        <v>140</v>
      </c>
    </row>
    <row r="210" spans="2:65" s="895" customFormat="1" ht="11.25">
      <c r="B210" s="894"/>
      <c r="D210" s="884" t="s">
        <v>154</v>
      </c>
      <c r="E210" s="896"/>
      <c r="F210" s="897" t="s">
        <v>2433</v>
      </c>
      <c r="H210" s="898">
        <v>8.6859999999999999</v>
      </c>
      <c r="L210" s="894"/>
      <c r="M210" s="899"/>
      <c r="T210" s="900"/>
      <c r="AT210" s="896" t="s">
        <v>154</v>
      </c>
      <c r="AU210" s="896" t="s">
        <v>78</v>
      </c>
      <c r="AV210" s="895" t="s">
        <v>78</v>
      </c>
      <c r="AW210" s="895" t="s">
        <v>30</v>
      </c>
      <c r="AX210" s="895" t="s">
        <v>69</v>
      </c>
      <c r="AY210" s="896" t="s">
        <v>140</v>
      </c>
    </row>
    <row r="211" spans="2:65" s="895" customFormat="1" ht="11.25">
      <c r="B211" s="894"/>
      <c r="D211" s="884" t="s">
        <v>154</v>
      </c>
      <c r="E211" s="896"/>
      <c r="F211" s="897" t="s">
        <v>2434</v>
      </c>
      <c r="H211" s="898">
        <v>12.816000000000001</v>
      </c>
      <c r="L211" s="894"/>
      <c r="M211" s="899"/>
      <c r="T211" s="900"/>
      <c r="AT211" s="896" t="s">
        <v>154</v>
      </c>
      <c r="AU211" s="896" t="s">
        <v>78</v>
      </c>
      <c r="AV211" s="895" t="s">
        <v>78</v>
      </c>
      <c r="AW211" s="895" t="s">
        <v>30</v>
      </c>
      <c r="AX211" s="895" t="s">
        <v>69</v>
      </c>
      <c r="AY211" s="896" t="s">
        <v>140</v>
      </c>
    </row>
    <row r="212" spans="2:65" s="902" customFormat="1" ht="11.25">
      <c r="B212" s="901"/>
      <c r="D212" s="884" t="s">
        <v>154</v>
      </c>
      <c r="E212" s="903"/>
      <c r="F212" s="904" t="s">
        <v>159</v>
      </c>
      <c r="H212" s="905">
        <v>21.501999999999999</v>
      </c>
      <c r="L212" s="901"/>
      <c r="M212" s="906"/>
      <c r="T212" s="907"/>
      <c r="AT212" s="903" t="s">
        <v>154</v>
      </c>
      <c r="AU212" s="903" t="s">
        <v>78</v>
      </c>
      <c r="AV212" s="902" t="s">
        <v>148</v>
      </c>
      <c r="AW212" s="902" t="s">
        <v>30</v>
      </c>
      <c r="AX212" s="902" t="s">
        <v>76</v>
      </c>
      <c r="AY212" s="903" t="s">
        <v>140</v>
      </c>
    </row>
    <row r="213" spans="2:65" s="772" customFormat="1" ht="24.2" customHeight="1">
      <c r="B213" s="771"/>
      <c r="C213" s="872" t="s">
        <v>330</v>
      </c>
      <c r="D213" s="872" t="s">
        <v>143</v>
      </c>
      <c r="E213" s="873" t="s">
        <v>696</v>
      </c>
      <c r="F213" s="874" t="s">
        <v>697</v>
      </c>
      <c r="G213" s="875" t="s">
        <v>146</v>
      </c>
      <c r="H213" s="876">
        <v>163.25899999999999</v>
      </c>
      <c r="I213" s="73"/>
      <c r="J213" s="877">
        <f>ROUND(I213*H213,2)</f>
        <v>0</v>
      </c>
      <c r="K213" s="874" t="s">
        <v>147</v>
      </c>
      <c r="L213" s="771"/>
      <c r="M213" s="878"/>
      <c r="N213" s="879" t="s">
        <v>40</v>
      </c>
      <c r="P213" s="880">
        <f>O213*H213</f>
        <v>0</v>
      </c>
      <c r="Q213" s="880">
        <v>1.4880000000000001E-2</v>
      </c>
      <c r="R213" s="880">
        <f>Q213*H213</f>
        <v>2.4292939200000001</v>
      </c>
      <c r="S213" s="880">
        <v>0</v>
      </c>
      <c r="T213" s="881">
        <f>S213*H213</f>
        <v>0</v>
      </c>
      <c r="AR213" s="882" t="s">
        <v>276</v>
      </c>
      <c r="AT213" s="882" t="s">
        <v>143</v>
      </c>
      <c r="AU213" s="882" t="s">
        <v>78</v>
      </c>
      <c r="AY213" s="757" t="s">
        <v>140</v>
      </c>
      <c r="BE213" s="883">
        <f>IF(N213="základní",J213,0)</f>
        <v>0</v>
      </c>
      <c r="BF213" s="883">
        <f>IF(N213="snížená",J213,0)</f>
        <v>0</v>
      </c>
      <c r="BG213" s="883">
        <f>IF(N213="zákl. přenesená",J213,0)</f>
        <v>0</v>
      </c>
      <c r="BH213" s="883">
        <f>IF(N213="sníž. přenesená",J213,0)</f>
        <v>0</v>
      </c>
      <c r="BI213" s="883">
        <f>IF(N213="nulová",J213,0)</f>
        <v>0</v>
      </c>
      <c r="BJ213" s="757" t="s">
        <v>76</v>
      </c>
      <c r="BK213" s="883">
        <f>ROUND(I213*H213,2)</f>
        <v>0</v>
      </c>
      <c r="BL213" s="757" t="s">
        <v>276</v>
      </c>
      <c r="BM213" s="882" t="s">
        <v>2452</v>
      </c>
    </row>
    <row r="214" spans="2:65" s="772" customFormat="1" ht="29.25">
      <c r="B214" s="771"/>
      <c r="D214" s="884" t="s">
        <v>150</v>
      </c>
      <c r="F214" s="885" t="s">
        <v>699</v>
      </c>
      <c r="L214" s="771"/>
      <c r="M214" s="886"/>
      <c r="T214" s="795"/>
      <c r="AT214" s="757" t="s">
        <v>150</v>
      </c>
      <c r="AU214" s="757" t="s">
        <v>78</v>
      </c>
    </row>
    <row r="215" spans="2:65" s="772" customFormat="1" ht="11.25">
      <c r="B215" s="771"/>
      <c r="D215" s="887" t="s">
        <v>152</v>
      </c>
      <c r="F215" s="74" t="s">
        <v>700</v>
      </c>
      <c r="L215" s="771"/>
      <c r="M215" s="886"/>
      <c r="T215" s="795"/>
      <c r="AT215" s="757" t="s">
        <v>152</v>
      </c>
      <c r="AU215" s="757" t="s">
        <v>78</v>
      </c>
    </row>
    <row r="216" spans="2:65" s="889" customFormat="1" ht="11.25">
      <c r="B216" s="888"/>
      <c r="D216" s="884" t="s">
        <v>154</v>
      </c>
      <c r="E216" s="890"/>
      <c r="F216" s="891" t="s">
        <v>2339</v>
      </c>
      <c r="H216" s="890"/>
      <c r="L216" s="888"/>
      <c r="M216" s="892"/>
      <c r="T216" s="893"/>
      <c r="AT216" s="890" t="s">
        <v>154</v>
      </c>
      <c r="AU216" s="890" t="s">
        <v>78</v>
      </c>
      <c r="AV216" s="889" t="s">
        <v>76</v>
      </c>
      <c r="AW216" s="889" t="s">
        <v>30</v>
      </c>
      <c r="AX216" s="889" t="s">
        <v>69</v>
      </c>
      <c r="AY216" s="890" t="s">
        <v>140</v>
      </c>
    </row>
    <row r="217" spans="2:65" s="895" customFormat="1" ht="11.25">
      <c r="B217" s="894"/>
      <c r="D217" s="884" t="s">
        <v>154</v>
      </c>
      <c r="E217" s="896"/>
      <c r="F217" s="897" t="s">
        <v>2453</v>
      </c>
      <c r="H217" s="898">
        <v>6.4969999999999999</v>
      </c>
      <c r="L217" s="894"/>
      <c r="M217" s="899"/>
      <c r="T217" s="900"/>
      <c r="AT217" s="896" t="s">
        <v>154</v>
      </c>
      <c r="AU217" s="896" t="s">
        <v>78</v>
      </c>
      <c r="AV217" s="895" t="s">
        <v>78</v>
      </c>
      <c r="AW217" s="895" t="s">
        <v>30</v>
      </c>
      <c r="AX217" s="895" t="s">
        <v>69</v>
      </c>
      <c r="AY217" s="896" t="s">
        <v>140</v>
      </c>
    </row>
    <row r="218" spans="2:65" s="895" customFormat="1" ht="11.25">
      <c r="B218" s="894"/>
      <c r="D218" s="884" t="s">
        <v>154</v>
      </c>
      <c r="E218" s="896"/>
      <c r="F218" s="897" t="s">
        <v>2454</v>
      </c>
      <c r="H218" s="898">
        <v>39.374000000000002</v>
      </c>
      <c r="L218" s="894"/>
      <c r="M218" s="899"/>
      <c r="T218" s="900"/>
      <c r="AT218" s="896" t="s">
        <v>154</v>
      </c>
      <c r="AU218" s="896" t="s">
        <v>78</v>
      </c>
      <c r="AV218" s="895" t="s">
        <v>78</v>
      </c>
      <c r="AW218" s="895" t="s">
        <v>30</v>
      </c>
      <c r="AX218" s="895" t="s">
        <v>69</v>
      </c>
      <c r="AY218" s="896" t="s">
        <v>140</v>
      </c>
    </row>
    <row r="219" spans="2:65" s="895" customFormat="1" ht="11.25">
      <c r="B219" s="894"/>
      <c r="D219" s="884" t="s">
        <v>154</v>
      </c>
      <c r="E219" s="896"/>
      <c r="F219" s="897" t="s">
        <v>2455</v>
      </c>
      <c r="H219" s="898">
        <v>-2.125</v>
      </c>
      <c r="L219" s="894"/>
      <c r="M219" s="899"/>
      <c r="T219" s="900"/>
      <c r="AT219" s="896" t="s">
        <v>154</v>
      </c>
      <c r="AU219" s="896" t="s">
        <v>78</v>
      </c>
      <c r="AV219" s="895" t="s">
        <v>78</v>
      </c>
      <c r="AW219" s="895" t="s">
        <v>30</v>
      </c>
      <c r="AX219" s="895" t="s">
        <v>69</v>
      </c>
      <c r="AY219" s="896" t="s">
        <v>140</v>
      </c>
    </row>
    <row r="220" spans="2:65" s="895" customFormat="1" ht="11.25">
      <c r="B220" s="894"/>
      <c r="D220" s="884" t="s">
        <v>154</v>
      </c>
      <c r="E220" s="896"/>
      <c r="F220" s="897" t="s">
        <v>2456</v>
      </c>
      <c r="H220" s="898">
        <v>-3.169</v>
      </c>
      <c r="L220" s="894"/>
      <c r="M220" s="899"/>
      <c r="T220" s="900"/>
      <c r="AT220" s="896" t="s">
        <v>154</v>
      </c>
      <c r="AU220" s="896" t="s">
        <v>78</v>
      </c>
      <c r="AV220" s="895" t="s">
        <v>78</v>
      </c>
      <c r="AW220" s="895" t="s">
        <v>30</v>
      </c>
      <c r="AX220" s="895" t="s">
        <v>69</v>
      </c>
      <c r="AY220" s="896" t="s">
        <v>140</v>
      </c>
    </row>
    <row r="221" spans="2:65" s="895" customFormat="1" ht="11.25">
      <c r="B221" s="894"/>
      <c r="D221" s="884" t="s">
        <v>154</v>
      </c>
      <c r="E221" s="896"/>
      <c r="F221" s="897" t="s">
        <v>2457</v>
      </c>
      <c r="H221" s="898">
        <v>6.3010000000000002</v>
      </c>
      <c r="L221" s="894"/>
      <c r="M221" s="899"/>
      <c r="T221" s="900"/>
      <c r="AT221" s="896" t="s">
        <v>154</v>
      </c>
      <c r="AU221" s="896" t="s">
        <v>78</v>
      </c>
      <c r="AV221" s="895" t="s">
        <v>78</v>
      </c>
      <c r="AW221" s="895" t="s">
        <v>30</v>
      </c>
      <c r="AX221" s="895" t="s">
        <v>69</v>
      </c>
      <c r="AY221" s="896" t="s">
        <v>140</v>
      </c>
    </row>
    <row r="222" spans="2:65" s="895" customFormat="1" ht="11.25">
      <c r="B222" s="894"/>
      <c r="D222" s="884" t="s">
        <v>154</v>
      </c>
      <c r="E222" s="896"/>
      <c r="F222" s="897" t="s">
        <v>2458</v>
      </c>
      <c r="H222" s="898">
        <v>6.3010000000000002</v>
      </c>
      <c r="L222" s="894"/>
      <c r="M222" s="899"/>
      <c r="T222" s="900"/>
      <c r="AT222" s="896" t="s">
        <v>154</v>
      </c>
      <c r="AU222" s="896" t="s">
        <v>78</v>
      </c>
      <c r="AV222" s="895" t="s">
        <v>78</v>
      </c>
      <c r="AW222" s="895" t="s">
        <v>30</v>
      </c>
      <c r="AX222" s="895" t="s">
        <v>69</v>
      </c>
      <c r="AY222" s="896" t="s">
        <v>140</v>
      </c>
    </row>
    <row r="223" spans="2:65" s="895" customFormat="1" ht="11.25">
      <c r="B223" s="894"/>
      <c r="D223" s="884" t="s">
        <v>154</v>
      </c>
      <c r="E223" s="896"/>
      <c r="F223" s="897" t="s">
        <v>2459</v>
      </c>
      <c r="H223" s="898">
        <v>27.501000000000001</v>
      </c>
      <c r="L223" s="894"/>
      <c r="M223" s="899"/>
      <c r="T223" s="900"/>
      <c r="AT223" s="896" t="s">
        <v>154</v>
      </c>
      <c r="AU223" s="896" t="s">
        <v>78</v>
      </c>
      <c r="AV223" s="895" t="s">
        <v>78</v>
      </c>
      <c r="AW223" s="895" t="s">
        <v>30</v>
      </c>
      <c r="AX223" s="895" t="s">
        <v>69</v>
      </c>
      <c r="AY223" s="896" t="s">
        <v>140</v>
      </c>
    </row>
    <row r="224" spans="2:65" s="895" customFormat="1" ht="11.25">
      <c r="B224" s="894"/>
      <c r="D224" s="884" t="s">
        <v>154</v>
      </c>
      <c r="E224" s="896"/>
      <c r="F224" s="897" t="s">
        <v>2460</v>
      </c>
      <c r="H224" s="898">
        <v>-2.915</v>
      </c>
      <c r="L224" s="894"/>
      <c r="M224" s="899"/>
      <c r="T224" s="900"/>
      <c r="AT224" s="896" t="s">
        <v>154</v>
      </c>
      <c r="AU224" s="896" t="s">
        <v>78</v>
      </c>
      <c r="AV224" s="895" t="s">
        <v>78</v>
      </c>
      <c r="AW224" s="895" t="s">
        <v>30</v>
      </c>
      <c r="AX224" s="895" t="s">
        <v>69</v>
      </c>
      <c r="AY224" s="896" t="s">
        <v>140</v>
      </c>
    </row>
    <row r="225" spans="2:65" s="895" customFormat="1" ht="11.25">
      <c r="B225" s="894"/>
      <c r="D225" s="884" t="s">
        <v>154</v>
      </c>
      <c r="E225" s="896"/>
      <c r="F225" s="897" t="s">
        <v>2461</v>
      </c>
      <c r="H225" s="898">
        <v>-3.0739999999999998</v>
      </c>
      <c r="L225" s="894"/>
      <c r="M225" s="899"/>
      <c r="T225" s="900"/>
      <c r="AT225" s="896" t="s">
        <v>154</v>
      </c>
      <c r="AU225" s="896" t="s">
        <v>78</v>
      </c>
      <c r="AV225" s="895" t="s">
        <v>78</v>
      </c>
      <c r="AW225" s="895" t="s">
        <v>30</v>
      </c>
      <c r="AX225" s="895" t="s">
        <v>69</v>
      </c>
      <c r="AY225" s="896" t="s">
        <v>140</v>
      </c>
    </row>
    <row r="226" spans="2:65" s="895" customFormat="1" ht="11.25">
      <c r="B226" s="894"/>
      <c r="D226" s="884" t="s">
        <v>154</v>
      </c>
      <c r="E226" s="896"/>
      <c r="F226" s="897" t="s">
        <v>2462</v>
      </c>
      <c r="H226" s="898">
        <v>28.32</v>
      </c>
      <c r="L226" s="894"/>
      <c r="M226" s="899"/>
      <c r="T226" s="900"/>
      <c r="AT226" s="896" t="s">
        <v>154</v>
      </c>
      <c r="AU226" s="896" t="s">
        <v>78</v>
      </c>
      <c r="AV226" s="895" t="s">
        <v>78</v>
      </c>
      <c r="AW226" s="895" t="s">
        <v>30</v>
      </c>
      <c r="AX226" s="895" t="s">
        <v>69</v>
      </c>
      <c r="AY226" s="896" t="s">
        <v>140</v>
      </c>
    </row>
    <row r="227" spans="2:65" s="895" customFormat="1" ht="11.25">
      <c r="B227" s="894"/>
      <c r="D227" s="884" t="s">
        <v>154</v>
      </c>
      <c r="E227" s="896"/>
      <c r="F227" s="897" t="s">
        <v>2461</v>
      </c>
      <c r="H227" s="898">
        <v>-3.0739999999999998</v>
      </c>
      <c r="L227" s="894"/>
      <c r="M227" s="899"/>
      <c r="T227" s="900"/>
      <c r="AT227" s="896" t="s">
        <v>154</v>
      </c>
      <c r="AU227" s="896" t="s">
        <v>78</v>
      </c>
      <c r="AV227" s="895" t="s">
        <v>78</v>
      </c>
      <c r="AW227" s="895" t="s">
        <v>30</v>
      </c>
      <c r="AX227" s="895" t="s">
        <v>69</v>
      </c>
      <c r="AY227" s="896" t="s">
        <v>140</v>
      </c>
    </row>
    <row r="228" spans="2:65" s="895" customFormat="1" ht="11.25">
      <c r="B228" s="894"/>
      <c r="D228" s="884" t="s">
        <v>154</v>
      </c>
      <c r="E228" s="896"/>
      <c r="F228" s="897" t="s">
        <v>2463</v>
      </c>
      <c r="H228" s="898">
        <v>71.555999999999997</v>
      </c>
      <c r="L228" s="894"/>
      <c r="M228" s="899"/>
      <c r="T228" s="900"/>
      <c r="AT228" s="896" t="s">
        <v>154</v>
      </c>
      <c r="AU228" s="896" t="s">
        <v>78</v>
      </c>
      <c r="AV228" s="895" t="s">
        <v>78</v>
      </c>
      <c r="AW228" s="895" t="s">
        <v>30</v>
      </c>
      <c r="AX228" s="895" t="s">
        <v>69</v>
      </c>
      <c r="AY228" s="896" t="s">
        <v>140</v>
      </c>
    </row>
    <row r="229" spans="2:65" s="895" customFormat="1" ht="11.25">
      <c r="B229" s="894"/>
      <c r="D229" s="884" t="s">
        <v>154</v>
      </c>
      <c r="E229" s="896"/>
      <c r="F229" s="897" t="s">
        <v>2464</v>
      </c>
      <c r="H229" s="898">
        <v>-2.1549999999999998</v>
      </c>
      <c r="L229" s="894"/>
      <c r="M229" s="899"/>
      <c r="T229" s="900"/>
      <c r="AT229" s="896" t="s">
        <v>154</v>
      </c>
      <c r="AU229" s="896" t="s">
        <v>78</v>
      </c>
      <c r="AV229" s="895" t="s">
        <v>78</v>
      </c>
      <c r="AW229" s="895" t="s">
        <v>30</v>
      </c>
      <c r="AX229" s="895" t="s">
        <v>69</v>
      </c>
      <c r="AY229" s="896" t="s">
        <v>140</v>
      </c>
    </row>
    <row r="230" spans="2:65" s="895" customFormat="1" ht="11.25">
      <c r="B230" s="894"/>
      <c r="D230" s="884" t="s">
        <v>154</v>
      </c>
      <c r="E230" s="896"/>
      <c r="F230" s="897" t="s">
        <v>2465</v>
      </c>
      <c r="H230" s="898">
        <v>-3.0960000000000001</v>
      </c>
      <c r="L230" s="894"/>
      <c r="M230" s="899"/>
      <c r="T230" s="900"/>
      <c r="AT230" s="896" t="s">
        <v>154</v>
      </c>
      <c r="AU230" s="896" t="s">
        <v>78</v>
      </c>
      <c r="AV230" s="895" t="s">
        <v>78</v>
      </c>
      <c r="AW230" s="895" t="s">
        <v>30</v>
      </c>
      <c r="AX230" s="895" t="s">
        <v>69</v>
      </c>
      <c r="AY230" s="896" t="s">
        <v>140</v>
      </c>
    </row>
    <row r="231" spans="2:65" s="895" customFormat="1" ht="11.25">
      <c r="B231" s="894"/>
      <c r="D231" s="884" t="s">
        <v>154</v>
      </c>
      <c r="E231" s="896"/>
      <c r="F231" s="897" t="s">
        <v>2466</v>
      </c>
      <c r="H231" s="898">
        <v>-2.9830000000000001</v>
      </c>
      <c r="L231" s="894"/>
      <c r="M231" s="899"/>
      <c r="T231" s="900"/>
      <c r="AT231" s="896" t="s">
        <v>154</v>
      </c>
      <c r="AU231" s="896" t="s">
        <v>78</v>
      </c>
      <c r="AV231" s="895" t="s">
        <v>78</v>
      </c>
      <c r="AW231" s="895" t="s">
        <v>30</v>
      </c>
      <c r="AX231" s="895" t="s">
        <v>69</v>
      </c>
      <c r="AY231" s="896" t="s">
        <v>140</v>
      </c>
    </row>
    <row r="232" spans="2:65" s="902" customFormat="1" ht="11.25">
      <c r="B232" s="901"/>
      <c r="D232" s="884" t="s">
        <v>154</v>
      </c>
      <c r="E232" s="903"/>
      <c r="F232" s="904" t="s">
        <v>159</v>
      </c>
      <c r="H232" s="905">
        <v>163.25899999999999</v>
      </c>
      <c r="L232" s="901"/>
      <c r="M232" s="906"/>
      <c r="T232" s="907"/>
      <c r="AT232" s="903" t="s">
        <v>154</v>
      </c>
      <c r="AU232" s="903" t="s">
        <v>78</v>
      </c>
      <c r="AV232" s="902" t="s">
        <v>148</v>
      </c>
      <c r="AW232" s="902" t="s">
        <v>30</v>
      </c>
      <c r="AX232" s="902" t="s">
        <v>76</v>
      </c>
      <c r="AY232" s="903" t="s">
        <v>140</v>
      </c>
    </row>
    <row r="233" spans="2:65" s="772" customFormat="1" ht="55.5" customHeight="1">
      <c r="B233" s="771"/>
      <c r="C233" s="872" t="s">
        <v>341</v>
      </c>
      <c r="D233" s="872" t="s">
        <v>143</v>
      </c>
      <c r="E233" s="873" t="s">
        <v>2467</v>
      </c>
      <c r="F233" s="874" t="s">
        <v>2468</v>
      </c>
      <c r="G233" s="875" t="s">
        <v>146</v>
      </c>
      <c r="H233" s="876">
        <v>32.932000000000002</v>
      </c>
      <c r="I233" s="73"/>
      <c r="J233" s="877">
        <f>ROUND(I233*H233,2)</f>
        <v>0</v>
      </c>
      <c r="K233" s="874"/>
      <c r="L233" s="771"/>
      <c r="M233" s="878"/>
      <c r="N233" s="879" t="s">
        <v>40</v>
      </c>
      <c r="P233" s="880">
        <f>O233*H233</f>
        <v>0</v>
      </c>
      <c r="Q233" s="880">
        <v>1.6389999999999998E-2</v>
      </c>
      <c r="R233" s="880">
        <f>Q233*H233</f>
        <v>0.53975547999999995</v>
      </c>
      <c r="S233" s="880">
        <v>0</v>
      </c>
      <c r="T233" s="881">
        <f>S233*H233</f>
        <v>0</v>
      </c>
      <c r="AR233" s="882" t="s">
        <v>276</v>
      </c>
      <c r="AT233" s="882" t="s">
        <v>143</v>
      </c>
      <c r="AU233" s="882" t="s">
        <v>78</v>
      </c>
      <c r="AY233" s="757" t="s">
        <v>140</v>
      </c>
      <c r="BE233" s="883">
        <f>IF(N233="základní",J233,0)</f>
        <v>0</v>
      </c>
      <c r="BF233" s="883">
        <f>IF(N233="snížená",J233,0)</f>
        <v>0</v>
      </c>
      <c r="BG233" s="883">
        <f>IF(N233="zákl. přenesená",J233,0)</f>
        <v>0</v>
      </c>
      <c r="BH233" s="883">
        <f>IF(N233="sníž. přenesená",J233,0)</f>
        <v>0</v>
      </c>
      <c r="BI233" s="883">
        <f>IF(N233="nulová",J233,0)</f>
        <v>0</v>
      </c>
      <c r="BJ233" s="757" t="s">
        <v>76</v>
      </c>
      <c r="BK233" s="883">
        <f>ROUND(I233*H233,2)</f>
        <v>0</v>
      </c>
      <c r="BL233" s="757" t="s">
        <v>276</v>
      </c>
      <c r="BM233" s="882" t="s">
        <v>2469</v>
      </c>
    </row>
    <row r="234" spans="2:65" s="772" customFormat="1" ht="39">
      <c r="B234" s="771"/>
      <c r="D234" s="884" t="s">
        <v>150</v>
      </c>
      <c r="F234" s="885" t="s">
        <v>2468</v>
      </c>
      <c r="L234" s="771"/>
      <c r="M234" s="886"/>
      <c r="T234" s="795"/>
      <c r="AT234" s="757" t="s">
        <v>150</v>
      </c>
      <c r="AU234" s="757" t="s">
        <v>78</v>
      </c>
    </row>
    <row r="235" spans="2:65" s="889" customFormat="1" ht="11.25">
      <c r="B235" s="888"/>
      <c r="D235" s="884" t="s">
        <v>154</v>
      </c>
      <c r="E235" s="890"/>
      <c r="F235" s="891" t="s">
        <v>2470</v>
      </c>
      <c r="H235" s="890"/>
      <c r="L235" s="888"/>
      <c r="M235" s="892"/>
      <c r="T235" s="893"/>
      <c r="AT235" s="890" t="s">
        <v>154</v>
      </c>
      <c r="AU235" s="890" t="s">
        <v>78</v>
      </c>
      <c r="AV235" s="889" t="s">
        <v>76</v>
      </c>
      <c r="AW235" s="889" t="s">
        <v>30</v>
      </c>
      <c r="AX235" s="889" t="s">
        <v>69</v>
      </c>
      <c r="AY235" s="890" t="s">
        <v>140</v>
      </c>
    </row>
    <row r="236" spans="2:65" s="895" customFormat="1" ht="11.25">
      <c r="B236" s="894"/>
      <c r="D236" s="884" t="s">
        <v>154</v>
      </c>
      <c r="E236" s="896"/>
      <c r="F236" s="897" t="s">
        <v>2471</v>
      </c>
      <c r="H236" s="898">
        <v>6.4969999999999999</v>
      </c>
      <c r="L236" s="894"/>
      <c r="M236" s="899"/>
      <c r="T236" s="900"/>
      <c r="AT236" s="896" t="s">
        <v>154</v>
      </c>
      <c r="AU236" s="896" t="s">
        <v>78</v>
      </c>
      <c r="AV236" s="895" t="s">
        <v>78</v>
      </c>
      <c r="AW236" s="895" t="s">
        <v>30</v>
      </c>
      <c r="AX236" s="895" t="s">
        <v>69</v>
      </c>
      <c r="AY236" s="896" t="s">
        <v>140</v>
      </c>
    </row>
    <row r="237" spans="2:65" s="895" customFormat="1" ht="11.25">
      <c r="B237" s="894"/>
      <c r="D237" s="884" t="s">
        <v>154</v>
      </c>
      <c r="E237" s="896"/>
      <c r="F237" s="897" t="s">
        <v>2472</v>
      </c>
      <c r="H237" s="898">
        <v>23.425000000000001</v>
      </c>
      <c r="L237" s="894"/>
      <c r="M237" s="899"/>
      <c r="T237" s="900"/>
      <c r="AT237" s="896" t="s">
        <v>154</v>
      </c>
      <c r="AU237" s="896" t="s">
        <v>78</v>
      </c>
      <c r="AV237" s="895" t="s">
        <v>78</v>
      </c>
      <c r="AW237" s="895" t="s">
        <v>30</v>
      </c>
      <c r="AX237" s="895" t="s">
        <v>69</v>
      </c>
      <c r="AY237" s="896" t="s">
        <v>140</v>
      </c>
    </row>
    <row r="238" spans="2:65" s="895" customFormat="1" ht="11.25">
      <c r="B238" s="894"/>
      <c r="D238" s="884" t="s">
        <v>154</v>
      </c>
      <c r="E238" s="896"/>
      <c r="F238" s="897" t="s">
        <v>2473</v>
      </c>
      <c r="H238" s="898">
        <v>-2.1629999999999998</v>
      </c>
      <c r="L238" s="894"/>
      <c r="M238" s="899"/>
      <c r="T238" s="900"/>
      <c r="AT238" s="896" t="s">
        <v>154</v>
      </c>
      <c r="AU238" s="896" t="s">
        <v>78</v>
      </c>
      <c r="AV238" s="895" t="s">
        <v>78</v>
      </c>
      <c r="AW238" s="895" t="s">
        <v>30</v>
      </c>
      <c r="AX238" s="895" t="s">
        <v>69</v>
      </c>
      <c r="AY238" s="896" t="s">
        <v>140</v>
      </c>
    </row>
    <row r="239" spans="2:65" s="895" customFormat="1" ht="11.25">
      <c r="B239" s="894"/>
      <c r="D239" s="884" t="s">
        <v>154</v>
      </c>
      <c r="E239" s="896"/>
      <c r="F239" s="897" t="s">
        <v>2455</v>
      </c>
      <c r="H239" s="898">
        <v>-2.125</v>
      </c>
      <c r="L239" s="894"/>
      <c r="M239" s="899"/>
      <c r="T239" s="900"/>
      <c r="AT239" s="896" t="s">
        <v>154</v>
      </c>
      <c r="AU239" s="896" t="s">
        <v>78</v>
      </c>
      <c r="AV239" s="895" t="s">
        <v>78</v>
      </c>
      <c r="AW239" s="895" t="s">
        <v>30</v>
      </c>
      <c r="AX239" s="895" t="s">
        <v>69</v>
      </c>
      <c r="AY239" s="896" t="s">
        <v>140</v>
      </c>
    </row>
    <row r="240" spans="2:65" s="895" customFormat="1" ht="11.25">
      <c r="B240" s="894"/>
      <c r="D240" s="884" t="s">
        <v>154</v>
      </c>
      <c r="E240" s="896"/>
      <c r="F240" s="897" t="s">
        <v>2474</v>
      </c>
      <c r="H240" s="898">
        <v>7.298</v>
      </c>
      <c r="L240" s="894"/>
      <c r="M240" s="899"/>
      <c r="T240" s="900"/>
      <c r="AT240" s="896" t="s">
        <v>154</v>
      </c>
      <c r="AU240" s="896" t="s">
        <v>78</v>
      </c>
      <c r="AV240" s="895" t="s">
        <v>78</v>
      </c>
      <c r="AW240" s="895" t="s">
        <v>30</v>
      </c>
      <c r="AX240" s="895" t="s">
        <v>69</v>
      </c>
      <c r="AY240" s="896" t="s">
        <v>140</v>
      </c>
    </row>
    <row r="241" spans="2:65" s="902" customFormat="1" ht="11.25">
      <c r="B241" s="901"/>
      <c r="D241" s="884" t="s">
        <v>154</v>
      </c>
      <c r="E241" s="903"/>
      <c r="F241" s="904" t="s">
        <v>159</v>
      </c>
      <c r="H241" s="905">
        <v>32.932000000000002</v>
      </c>
      <c r="L241" s="901"/>
      <c r="M241" s="906"/>
      <c r="T241" s="907"/>
      <c r="AT241" s="903" t="s">
        <v>154</v>
      </c>
      <c r="AU241" s="903" t="s">
        <v>78</v>
      </c>
      <c r="AV241" s="902" t="s">
        <v>148</v>
      </c>
      <c r="AW241" s="902" t="s">
        <v>30</v>
      </c>
      <c r="AX241" s="902" t="s">
        <v>76</v>
      </c>
      <c r="AY241" s="903" t="s">
        <v>140</v>
      </c>
    </row>
    <row r="242" spans="2:65" s="772" customFormat="1" ht="16.5" customHeight="1">
      <c r="B242" s="771"/>
      <c r="C242" s="872" t="s">
        <v>349</v>
      </c>
      <c r="D242" s="872" t="s">
        <v>143</v>
      </c>
      <c r="E242" s="873" t="s">
        <v>2475</v>
      </c>
      <c r="F242" s="874" t="s">
        <v>2476</v>
      </c>
      <c r="G242" s="875" t="s">
        <v>146</v>
      </c>
      <c r="H242" s="876">
        <v>211.27099999999999</v>
      </c>
      <c r="I242" s="73"/>
      <c r="J242" s="877">
        <f>ROUND(I242*H242,2)</f>
        <v>0</v>
      </c>
      <c r="K242" s="874" t="s">
        <v>147</v>
      </c>
      <c r="L242" s="771"/>
      <c r="M242" s="878"/>
      <c r="N242" s="879" t="s">
        <v>40</v>
      </c>
      <c r="P242" s="880">
        <f>O242*H242</f>
        <v>0</v>
      </c>
      <c r="Q242" s="880">
        <v>1E-4</v>
      </c>
      <c r="R242" s="880">
        <f>Q242*H242</f>
        <v>2.1127099999999999E-2</v>
      </c>
      <c r="S242" s="880">
        <v>0</v>
      </c>
      <c r="T242" s="881">
        <f>S242*H242</f>
        <v>0</v>
      </c>
      <c r="AR242" s="882" t="s">
        <v>276</v>
      </c>
      <c r="AT242" s="882" t="s">
        <v>143</v>
      </c>
      <c r="AU242" s="882" t="s">
        <v>78</v>
      </c>
      <c r="AY242" s="757" t="s">
        <v>140</v>
      </c>
      <c r="BE242" s="883">
        <f>IF(N242="základní",J242,0)</f>
        <v>0</v>
      </c>
      <c r="BF242" s="883">
        <f>IF(N242="snížená",J242,0)</f>
        <v>0</v>
      </c>
      <c r="BG242" s="883">
        <f>IF(N242="zákl. přenesená",J242,0)</f>
        <v>0</v>
      </c>
      <c r="BH242" s="883">
        <f>IF(N242="sníž. přenesená",J242,0)</f>
        <v>0</v>
      </c>
      <c r="BI242" s="883">
        <f>IF(N242="nulová",J242,0)</f>
        <v>0</v>
      </c>
      <c r="BJ242" s="757" t="s">
        <v>76</v>
      </c>
      <c r="BK242" s="883">
        <f>ROUND(I242*H242,2)</f>
        <v>0</v>
      </c>
      <c r="BL242" s="757" t="s">
        <v>276</v>
      </c>
      <c r="BM242" s="882" t="s">
        <v>2477</v>
      </c>
    </row>
    <row r="243" spans="2:65" s="772" customFormat="1" ht="29.25">
      <c r="B243" s="771"/>
      <c r="D243" s="884" t="s">
        <v>150</v>
      </c>
      <c r="F243" s="885" t="s">
        <v>2478</v>
      </c>
      <c r="L243" s="771"/>
      <c r="M243" s="886"/>
      <c r="T243" s="795"/>
      <c r="AT243" s="757" t="s">
        <v>150</v>
      </c>
      <c r="AU243" s="757" t="s">
        <v>78</v>
      </c>
    </row>
    <row r="244" spans="2:65" s="772" customFormat="1" ht="11.25">
      <c r="B244" s="771"/>
      <c r="D244" s="887" t="s">
        <v>152</v>
      </c>
      <c r="F244" s="74" t="s">
        <v>2479</v>
      </c>
      <c r="L244" s="771"/>
      <c r="M244" s="886"/>
      <c r="T244" s="795"/>
      <c r="AT244" s="757" t="s">
        <v>152</v>
      </c>
      <c r="AU244" s="757" t="s">
        <v>78</v>
      </c>
    </row>
    <row r="245" spans="2:65" s="895" customFormat="1" ht="11.25">
      <c r="B245" s="894"/>
      <c r="D245" s="884" t="s">
        <v>154</v>
      </c>
      <c r="E245" s="896"/>
      <c r="F245" s="897" t="s">
        <v>2480</v>
      </c>
      <c r="H245" s="898">
        <v>211.27099999999999</v>
      </c>
      <c r="L245" s="894"/>
      <c r="M245" s="899"/>
      <c r="T245" s="900"/>
      <c r="AT245" s="896" t="s">
        <v>154</v>
      </c>
      <c r="AU245" s="896" t="s">
        <v>78</v>
      </c>
      <c r="AV245" s="895" t="s">
        <v>78</v>
      </c>
      <c r="AW245" s="895" t="s">
        <v>30</v>
      </c>
      <c r="AX245" s="895" t="s">
        <v>76</v>
      </c>
      <c r="AY245" s="896" t="s">
        <v>140</v>
      </c>
    </row>
    <row r="246" spans="2:65" s="772" customFormat="1" ht="24.2" customHeight="1">
      <c r="B246" s="771"/>
      <c r="C246" s="872" t="s">
        <v>357</v>
      </c>
      <c r="D246" s="872" t="s">
        <v>143</v>
      </c>
      <c r="E246" s="873" t="s">
        <v>741</v>
      </c>
      <c r="F246" s="874" t="s">
        <v>742</v>
      </c>
      <c r="G246" s="875" t="s">
        <v>146</v>
      </c>
      <c r="H246" s="876">
        <v>179.499</v>
      </c>
      <c r="I246" s="73"/>
      <c r="J246" s="877">
        <f>ROUND(I246*H246,2)</f>
        <v>0</v>
      </c>
      <c r="K246" s="874" t="s">
        <v>147</v>
      </c>
      <c r="L246" s="771"/>
      <c r="M246" s="878"/>
      <c r="N246" s="879" t="s">
        <v>40</v>
      </c>
      <c r="P246" s="880">
        <f>O246*H246</f>
        <v>0</v>
      </c>
      <c r="Q246" s="880">
        <v>6.9999999999999999E-4</v>
      </c>
      <c r="R246" s="880">
        <f>Q246*H246</f>
        <v>0.12564929999999999</v>
      </c>
      <c r="S246" s="880">
        <v>0</v>
      </c>
      <c r="T246" s="881">
        <f>S246*H246</f>
        <v>0</v>
      </c>
      <c r="AR246" s="882" t="s">
        <v>276</v>
      </c>
      <c r="AT246" s="882" t="s">
        <v>143</v>
      </c>
      <c r="AU246" s="882" t="s">
        <v>78</v>
      </c>
      <c r="AY246" s="757" t="s">
        <v>140</v>
      </c>
      <c r="BE246" s="883">
        <f>IF(N246="základní",J246,0)</f>
        <v>0</v>
      </c>
      <c r="BF246" s="883">
        <f>IF(N246="snížená",J246,0)</f>
        <v>0</v>
      </c>
      <c r="BG246" s="883">
        <f>IF(N246="zákl. přenesená",J246,0)</f>
        <v>0</v>
      </c>
      <c r="BH246" s="883">
        <f>IF(N246="sníž. přenesená",J246,0)</f>
        <v>0</v>
      </c>
      <c r="BI246" s="883">
        <f>IF(N246="nulová",J246,0)</f>
        <v>0</v>
      </c>
      <c r="BJ246" s="757" t="s">
        <v>76</v>
      </c>
      <c r="BK246" s="883">
        <f>ROUND(I246*H246,2)</f>
        <v>0</v>
      </c>
      <c r="BL246" s="757" t="s">
        <v>276</v>
      </c>
      <c r="BM246" s="882" t="s">
        <v>2481</v>
      </c>
    </row>
    <row r="247" spans="2:65" s="772" customFormat="1" ht="19.5">
      <c r="B247" s="771"/>
      <c r="D247" s="884" t="s">
        <v>150</v>
      </c>
      <c r="F247" s="885" t="s">
        <v>744</v>
      </c>
      <c r="L247" s="771"/>
      <c r="M247" s="886"/>
      <c r="T247" s="795"/>
      <c r="AT247" s="757" t="s">
        <v>150</v>
      </c>
      <c r="AU247" s="757" t="s">
        <v>78</v>
      </c>
    </row>
    <row r="248" spans="2:65" s="772" customFormat="1" ht="11.25">
      <c r="B248" s="771"/>
      <c r="D248" s="887" t="s">
        <v>152</v>
      </c>
      <c r="F248" s="74" t="s">
        <v>745</v>
      </c>
      <c r="L248" s="771"/>
      <c r="M248" s="886"/>
      <c r="T248" s="795"/>
      <c r="AT248" s="757" t="s">
        <v>152</v>
      </c>
      <c r="AU248" s="757" t="s">
        <v>78</v>
      </c>
    </row>
    <row r="249" spans="2:65" s="772" customFormat="1" ht="16.5" customHeight="1">
      <c r="B249" s="771"/>
      <c r="C249" s="872" t="s">
        <v>364</v>
      </c>
      <c r="D249" s="872" t="s">
        <v>143</v>
      </c>
      <c r="E249" s="873" t="s">
        <v>2482</v>
      </c>
      <c r="F249" s="874" t="s">
        <v>2483</v>
      </c>
      <c r="G249" s="875" t="s">
        <v>146</v>
      </c>
      <c r="H249" s="876">
        <v>7.5</v>
      </c>
      <c r="I249" s="73"/>
      <c r="J249" s="877">
        <f>ROUND(I249*H249,2)</f>
        <v>0</v>
      </c>
      <c r="K249" s="874"/>
      <c r="L249" s="771"/>
      <c r="M249" s="878"/>
      <c r="N249" s="879" t="s">
        <v>40</v>
      </c>
      <c r="P249" s="880">
        <f>O249*H249</f>
        <v>0</v>
      </c>
      <c r="Q249" s="880">
        <v>1.324E-2</v>
      </c>
      <c r="R249" s="880">
        <f>Q249*H249</f>
        <v>9.9299999999999999E-2</v>
      </c>
      <c r="S249" s="880">
        <v>0</v>
      </c>
      <c r="T249" s="881">
        <f>S249*H249</f>
        <v>0</v>
      </c>
      <c r="AR249" s="882" t="s">
        <v>276</v>
      </c>
      <c r="AT249" s="882" t="s">
        <v>143</v>
      </c>
      <c r="AU249" s="882" t="s">
        <v>78</v>
      </c>
      <c r="AY249" s="757" t="s">
        <v>140</v>
      </c>
      <c r="BE249" s="883">
        <f>IF(N249="základní",J249,0)</f>
        <v>0</v>
      </c>
      <c r="BF249" s="883">
        <f>IF(N249="snížená",J249,0)</f>
        <v>0</v>
      </c>
      <c r="BG249" s="883">
        <f>IF(N249="zákl. přenesená",J249,0)</f>
        <v>0</v>
      </c>
      <c r="BH249" s="883">
        <f>IF(N249="sníž. přenesená",J249,0)</f>
        <v>0</v>
      </c>
      <c r="BI249" s="883">
        <f>IF(N249="nulová",J249,0)</f>
        <v>0</v>
      </c>
      <c r="BJ249" s="757" t="s">
        <v>76</v>
      </c>
      <c r="BK249" s="883">
        <f>ROUND(I249*H249,2)</f>
        <v>0</v>
      </c>
      <c r="BL249" s="757" t="s">
        <v>276</v>
      </c>
      <c r="BM249" s="882" t="s">
        <v>2484</v>
      </c>
    </row>
    <row r="250" spans="2:65" s="772" customFormat="1" ht="11.25">
      <c r="B250" s="771"/>
      <c r="D250" s="884" t="s">
        <v>150</v>
      </c>
      <c r="F250" s="885" t="s">
        <v>2483</v>
      </c>
      <c r="L250" s="771"/>
      <c r="M250" s="886"/>
      <c r="T250" s="795"/>
      <c r="AT250" s="757" t="s">
        <v>150</v>
      </c>
      <c r="AU250" s="757" t="s">
        <v>78</v>
      </c>
    </row>
    <row r="251" spans="2:65" s="895" customFormat="1" ht="11.25">
      <c r="B251" s="894"/>
      <c r="D251" s="884" t="s">
        <v>154</v>
      </c>
      <c r="E251" s="896"/>
      <c r="F251" s="897" t="s">
        <v>2485</v>
      </c>
      <c r="H251" s="898">
        <v>7.5</v>
      </c>
      <c r="L251" s="894"/>
      <c r="M251" s="899"/>
      <c r="T251" s="900"/>
      <c r="AT251" s="896" t="s">
        <v>154</v>
      </c>
      <c r="AU251" s="896" t="s">
        <v>78</v>
      </c>
      <c r="AV251" s="895" t="s">
        <v>78</v>
      </c>
      <c r="AW251" s="895" t="s">
        <v>30</v>
      </c>
      <c r="AX251" s="895" t="s">
        <v>76</v>
      </c>
      <c r="AY251" s="896" t="s">
        <v>140</v>
      </c>
    </row>
    <row r="252" spans="2:65" s="772" customFormat="1" ht="37.9" customHeight="1">
      <c r="B252" s="771"/>
      <c r="C252" s="872" t="s">
        <v>371</v>
      </c>
      <c r="D252" s="872" t="s">
        <v>143</v>
      </c>
      <c r="E252" s="873" t="s">
        <v>2486</v>
      </c>
      <c r="F252" s="874" t="s">
        <v>2487</v>
      </c>
      <c r="G252" s="875" t="s">
        <v>146</v>
      </c>
      <c r="H252" s="876">
        <v>7.5780000000000003</v>
      </c>
      <c r="I252" s="73"/>
      <c r="J252" s="877">
        <f>ROUND(I252*H252,2)</f>
        <v>0</v>
      </c>
      <c r="K252" s="874"/>
      <c r="L252" s="771"/>
      <c r="M252" s="878"/>
      <c r="N252" s="879" t="s">
        <v>40</v>
      </c>
      <c r="P252" s="880">
        <f>O252*H252</f>
        <v>0</v>
      </c>
      <c r="Q252" s="880">
        <v>1.4880000000000001E-2</v>
      </c>
      <c r="R252" s="880">
        <f>Q252*H252</f>
        <v>0.11276064000000001</v>
      </c>
      <c r="S252" s="880">
        <v>0</v>
      </c>
      <c r="T252" s="881">
        <f>S252*H252</f>
        <v>0</v>
      </c>
      <c r="AR252" s="882" t="s">
        <v>276</v>
      </c>
      <c r="AT252" s="882" t="s">
        <v>143</v>
      </c>
      <c r="AU252" s="882" t="s">
        <v>78</v>
      </c>
      <c r="AY252" s="757" t="s">
        <v>140</v>
      </c>
      <c r="BE252" s="883">
        <f>IF(N252="základní",J252,0)</f>
        <v>0</v>
      </c>
      <c r="BF252" s="883">
        <f>IF(N252="snížená",J252,0)</f>
        <v>0</v>
      </c>
      <c r="BG252" s="883">
        <f>IF(N252="zákl. přenesená",J252,0)</f>
        <v>0</v>
      </c>
      <c r="BH252" s="883">
        <f>IF(N252="sníž. přenesená",J252,0)</f>
        <v>0</v>
      </c>
      <c r="BI252" s="883">
        <f>IF(N252="nulová",J252,0)</f>
        <v>0</v>
      </c>
      <c r="BJ252" s="757" t="s">
        <v>76</v>
      </c>
      <c r="BK252" s="883">
        <f>ROUND(I252*H252,2)</f>
        <v>0</v>
      </c>
      <c r="BL252" s="757" t="s">
        <v>276</v>
      </c>
      <c r="BM252" s="882" t="s">
        <v>2488</v>
      </c>
    </row>
    <row r="253" spans="2:65" s="772" customFormat="1" ht="29.25">
      <c r="B253" s="771"/>
      <c r="D253" s="884" t="s">
        <v>150</v>
      </c>
      <c r="F253" s="885" t="s">
        <v>2489</v>
      </c>
      <c r="L253" s="771"/>
      <c r="M253" s="886"/>
      <c r="T253" s="795"/>
      <c r="AT253" s="757" t="s">
        <v>150</v>
      </c>
      <c r="AU253" s="757" t="s">
        <v>78</v>
      </c>
    </row>
    <row r="254" spans="2:65" s="889" customFormat="1" ht="11.25">
      <c r="B254" s="888"/>
      <c r="D254" s="884" t="s">
        <v>154</v>
      </c>
      <c r="E254" s="890"/>
      <c r="F254" s="891" t="s">
        <v>2339</v>
      </c>
      <c r="H254" s="890"/>
      <c r="L254" s="888"/>
      <c r="M254" s="892"/>
      <c r="T254" s="893"/>
      <c r="AT254" s="890" t="s">
        <v>154</v>
      </c>
      <c r="AU254" s="890" t="s">
        <v>78</v>
      </c>
      <c r="AV254" s="889" t="s">
        <v>76</v>
      </c>
      <c r="AW254" s="889" t="s">
        <v>30</v>
      </c>
      <c r="AX254" s="889" t="s">
        <v>69</v>
      </c>
      <c r="AY254" s="890" t="s">
        <v>140</v>
      </c>
    </row>
    <row r="255" spans="2:65" s="895" customFormat="1" ht="11.25">
      <c r="B255" s="894"/>
      <c r="D255" s="884" t="s">
        <v>154</v>
      </c>
      <c r="E255" s="896"/>
      <c r="F255" s="897" t="s">
        <v>2490</v>
      </c>
      <c r="H255" s="898">
        <v>4.62</v>
      </c>
      <c r="L255" s="894"/>
      <c r="M255" s="899"/>
      <c r="T255" s="900"/>
      <c r="AT255" s="896" t="s">
        <v>154</v>
      </c>
      <c r="AU255" s="896" t="s">
        <v>78</v>
      </c>
      <c r="AV255" s="895" t="s">
        <v>78</v>
      </c>
      <c r="AW255" s="895" t="s">
        <v>30</v>
      </c>
      <c r="AX255" s="895" t="s">
        <v>69</v>
      </c>
      <c r="AY255" s="896" t="s">
        <v>140</v>
      </c>
    </row>
    <row r="256" spans="2:65" s="895" customFormat="1" ht="11.25">
      <c r="B256" s="894"/>
      <c r="D256" s="884" t="s">
        <v>154</v>
      </c>
      <c r="E256" s="896"/>
      <c r="F256" s="897" t="s">
        <v>2491</v>
      </c>
      <c r="H256" s="898">
        <v>2.9580000000000002</v>
      </c>
      <c r="L256" s="894"/>
      <c r="M256" s="899"/>
      <c r="T256" s="900"/>
      <c r="AT256" s="896" t="s">
        <v>154</v>
      </c>
      <c r="AU256" s="896" t="s">
        <v>78</v>
      </c>
      <c r="AV256" s="895" t="s">
        <v>78</v>
      </c>
      <c r="AW256" s="895" t="s">
        <v>30</v>
      </c>
      <c r="AX256" s="895" t="s">
        <v>69</v>
      </c>
      <c r="AY256" s="896" t="s">
        <v>140</v>
      </c>
    </row>
    <row r="257" spans="2:65" s="902" customFormat="1" ht="11.25">
      <c r="B257" s="901"/>
      <c r="D257" s="884" t="s">
        <v>154</v>
      </c>
      <c r="E257" s="903"/>
      <c r="F257" s="904" t="s">
        <v>159</v>
      </c>
      <c r="H257" s="905">
        <v>7.5780000000000003</v>
      </c>
      <c r="L257" s="901"/>
      <c r="M257" s="906"/>
      <c r="T257" s="907"/>
      <c r="AT257" s="903" t="s">
        <v>154</v>
      </c>
      <c r="AU257" s="903" t="s">
        <v>78</v>
      </c>
      <c r="AV257" s="902" t="s">
        <v>148</v>
      </c>
      <c r="AW257" s="902" t="s">
        <v>30</v>
      </c>
      <c r="AX257" s="902" t="s">
        <v>76</v>
      </c>
      <c r="AY257" s="903" t="s">
        <v>140</v>
      </c>
    </row>
    <row r="258" spans="2:65" s="772" customFormat="1" ht="24.2" customHeight="1">
      <c r="B258" s="771"/>
      <c r="C258" s="872" t="s">
        <v>379</v>
      </c>
      <c r="D258" s="872" t="s">
        <v>143</v>
      </c>
      <c r="E258" s="873" t="s">
        <v>2492</v>
      </c>
      <c r="F258" s="874" t="s">
        <v>2493</v>
      </c>
      <c r="G258" s="875" t="s">
        <v>146</v>
      </c>
      <c r="H258" s="876">
        <v>70.349999999999994</v>
      </c>
      <c r="I258" s="73"/>
      <c r="J258" s="877">
        <f>ROUND(I258*H258,2)</f>
        <v>0</v>
      </c>
      <c r="K258" s="874" t="s">
        <v>147</v>
      </c>
      <c r="L258" s="771"/>
      <c r="M258" s="878"/>
      <c r="N258" s="879" t="s">
        <v>40</v>
      </c>
      <c r="P258" s="880">
        <f>O258*H258</f>
        <v>0</v>
      </c>
      <c r="Q258" s="880">
        <v>1.217E-2</v>
      </c>
      <c r="R258" s="880">
        <f>Q258*H258</f>
        <v>0.85615949999999996</v>
      </c>
      <c r="S258" s="880">
        <v>0</v>
      </c>
      <c r="T258" s="881">
        <f>S258*H258</f>
        <v>0</v>
      </c>
      <c r="AR258" s="882" t="s">
        <v>276</v>
      </c>
      <c r="AT258" s="882" t="s">
        <v>143</v>
      </c>
      <c r="AU258" s="882" t="s">
        <v>78</v>
      </c>
      <c r="AY258" s="757" t="s">
        <v>140</v>
      </c>
      <c r="BE258" s="883">
        <f>IF(N258="základní",J258,0)</f>
        <v>0</v>
      </c>
      <c r="BF258" s="883">
        <f>IF(N258="snížená",J258,0)</f>
        <v>0</v>
      </c>
      <c r="BG258" s="883">
        <f>IF(N258="zákl. přenesená",J258,0)</f>
        <v>0</v>
      </c>
      <c r="BH258" s="883">
        <f>IF(N258="sníž. přenesená",J258,0)</f>
        <v>0</v>
      </c>
      <c r="BI258" s="883">
        <f>IF(N258="nulová",J258,0)</f>
        <v>0</v>
      </c>
      <c r="BJ258" s="757" t="s">
        <v>76</v>
      </c>
      <c r="BK258" s="883">
        <f>ROUND(I258*H258,2)</f>
        <v>0</v>
      </c>
      <c r="BL258" s="757" t="s">
        <v>276</v>
      </c>
      <c r="BM258" s="882" t="s">
        <v>2494</v>
      </c>
    </row>
    <row r="259" spans="2:65" s="772" customFormat="1" ht="29.25">
      <c r="B259" s="771"/>
      <c r="D259" s="884" t="s">
        <v>150</v>
      </c>
      <c r="F259" s="885" t="s">
        <v>2495</v>
      </c>
      <c r="L259" s="771"/>
      <c r="M259" s="886"/>
      <c r="T259" s="795"/>
      <c r="AT259" s="757" t="s">
        <v>150</v>
      </c>
      <c r="AU259" s="757" t="s">
        <v>78</v>
      </c>
    </row>
    <row r="260" spans="2:65" s="772" customFormat="1" ht="11.25">
      <c r="B260" s="771"/>
      <c r="D260" s="887" t="s">
        <v>152</v>
      </c>
      <c r="F260" s="74" t="s">
        <v>2496</v>
      </c>
      <c r="L260" s="771"/>
      <c r="M260" s="886"/>
      <c r="T260" s="795"/>
      <c r="AT260" s="757" t="s">
        <v>152</v>
      </c>
      <c r="AU260" s="757" t="s">
        <v>78</v>
      </c>
    </row>
    <row r="261" spans="2:65" s="889" customFormat="1" ht="11.25">
      <c r="B261" s="888"/>
      <c r="D261" s="884" t="s">
        <v>154</v>
      </c>
      <c r="E261" s="890"/>
      <c r="F261" s="891" t="s">
        <v>2497</v>
      </c>
      <c r="H261" s="890"/>
      <c r="L261" s="888"/>
      <c r="M261" s="892"/>
      <c r="T261" s="893"/>
      <c r="AT261" s="890" t="s">
        <v>154</v>
      </c>
      <c r="AU261" s="890" t="s">
        <v>78</v>
      </c>
      <c r="AV261" s="889" t="s">
        <v>76</v>
      </c>
      <c r="AW261" s="889" t="s">
        <v>30</v>
      </c>
      <c r="AX261" s="889" t="s">
        <v>69</v>
      </c>
      <c r="AY261" s="890" t="s">
        <v>140</v>
      </c>
    </row>
    <row r="262" spans="2:65" s="889" customFormat="1" ht="11.25">
      <c r="B262" s="888"/>
      <c r="D262" s="884" t="s">
        <v>154</v>
      </c>
      <c r="E262" s="890"/>
      <c r="F262" s="891" t="s">
        <v>2498</v>
      </c>
      <c r="H262" s="890"/>
      <c r="L262" s="888"/>
      <c r="M262" s="892"/>
      <c r="T262" s="893"/>
      <c r="AT262" s="890" t="s">
        <v>154</v>
      </c>
      <c r="AU262" s="890" t="s">
        <v>78</v>
      </c>
      <c r="AV262" s="889" t="s">
        <v>76</v>
      </c>
      <c r="AW262" s="889" t="s">
        <v>30</v>
      </c>
      <c r="AX262" s="889" t="s">
        <v>69</v>
      </c>
      <c r="AY262" s="890" t="s">
        <v>140</v>
      </c>
    </row>
    <row r="263" spans="2:65" s="895" customFormat="1" ht="11.25">
      <c r="B263" s="894"/>
      <c r="D263" s="884" t="s">
        <v>154</v>
      </c>
      <c r="E263" s="896"/>
      <c r="F263" s="897" t="s">
        <v>2499</v>
      </c>
      <c r="H263" s="898">
        <v>70.349999999999994</v>
      </c>
      <c r="L263" s="894"/>
      <c r="M263" s="899"/>
      <c r="T263" s="900"/>
      <c r="AT263" s="896" t="s">
        <v>154</v>
      </c>
      <c r="AU263" s="896" t="s">
        <v>78</v>
      </c>
      <c r="AV263" s="895" t="s">
        <v>78</v>
      </c>
      <c r="AW263" s="895" t="s">
        <v>30</v>
      </c>
      <c r="AX263" s="895" t="s">
        <v>76</v>
      </c>
      <c r="AY263" s="896" t="s">
        <v>140</v>
      </c>
    </row>
    <row r="264" spans="2:65" s="772" customFormat="1" ht="16.5" customHeight="1">
      <c r="B264" s="771"/>
      <c r="C264" s="872" t="s">
        <v>386</v>
      </c>
      <c r="D264" s="872" t="s">
        <v>143</v>
      </c>
      <c r="E264" s="873" t="s">
        <v>2500</v>
      </c>
      <c r="F264" s="874" t="s">
        <v>2501</v>
      </c>
      <c r="G264" s="875" t="s">
        <v>146</v>
      </c>
      <c r="H264" s="876">
        <v>70.349999999999994</v>
      </c>
      <c r="I264" s="73"/>
      <c r="J264" s="877">
        <f>ROUND(I264*H264,2)</f>
        <v>0</v>
      </c>
      <c r="K264" s="874" t="s">
        <v>147</v>
      </c>
      <c r="L264" s="771"/>
      <c r="M264" s="878"/>
      <c r="N264" s="879" t="s">
        <v>40</v>
      </c>
      <c r="P264" s="880">
        <f>O264*H264</f>
        <v>0</v>
      </c>
      <c r="Q264" s="880">
        <v>1E-4</v>
      </c>
      <c r="R264" s="880">
        <f>Q264*H264</f>
        <v>7.0349999999999996E-3</v>
      </c>
      <c r="S264" s="880">
        <v>0</v>
      </c>
      <c r="T264" s="881">
        <f>S264*H264</f>
        <v>0</v>
      </c>
      <c r="AR264" s="882" t="s">
        <v>276</v>
      </c>
      <c r="AT264" s="882" t="s">
        <v>143</v>
      </c>
      <c r="AU264" s="882" t="s">
        <v>78</v>
      </c>
      <c r="AY264" s="757" t="s">
        <v>140</v>
      </c>
      <c r="BE264" s="883">
        <f>IF(N264="základní",J264,0)</f>
        <v>0</v>
      </c>
      <c r="BF264" s="883">
        <f>IF(N264="snížená",J264,0)</f>
        <v>0</v>
      </c>
      <c r="BG264" s="883">
        <f>IF(N264="zákl. přenesená",J264,0)</f>
        <v>0</v>
      </c>
      <c r="BH264" s="883">
        <f>IF(N264="sníž. přenesená",J264,0)</f>
        <v>0</v>
      </c>
      <c r="BI264" s="883">
        <f>IF(N264="nulová",J264,0)</f>
        <v>0</v>
      </c>
      <c r="BJ264" s="757" t="s">
        <v>76</v>
      </c>
      <c r="BK264" s="883">
        <f>ROUND(I264*H264,2)</f>
        <v>0</v>
      </c>
      <c r="BL264" s="757" t="s">
        <v>276</v>
      </c>
      <c r="BM264" s="882" t="s">
        <v>2502</v>
      </c>
    </row>
    <row r="265" spans="2:65" s="772" customFormat="1" ht="19.5">
      <c r="B265" s="771"/>
      <c r="D265" s="884" t="s">
        <v>150</v>
      </c>
      <c r="F265" s="885" t="s">
        <v>2503</v>
      </c>
      <c r="L265" s="771"/>
      <c r="M265" s="886"/>
      <c r="T265" s="795"/>
      <c r="AT265" s="757" t="s">
        <v>150</v>
      </c>
      <c r="AU265" s="757" t="s">
        <v>78</v>
      </c>
    </row>
    <row r="266" spans="2:65" s="772" customFormat="1" ht="11.25">
      <c r="B266" s="771"/>
      <c r="D266" s="887" t="s">
        <v>152</v>
      </c>
      <c r="F266" s="74" t="s">
        <v>2504</v>
      </c>
      <c r="L266" s="771"/>
      <c r="M266" s="886"/>
      <c r="T266" s="795"/>
      <c r="AT266" s="757" t="s">
        <v>152</v>
      </c>
      <c r="AU266" s="757" t="s">
        <v>78</v>
      </c>
    </row>
    <row r="267" spans="2:65" s="895" customFormat="1" ht="11.25">
      <c r="B267" s="894"/>
      <c r="D267" s="884" t="s">
        <v>154</v>
      </c>
      <c r="E267" s="896"/>
      <c r="F267" s="897" t="s">
        <v>2505</v>
      </c>
      <c r="H267" s="898">
        <v>70.349999999999994</v>
      </c>
      <c r="L267" s="894"/>
      <c r="M267" s="899"/>
      <c r="T267" s="900"/>
      <c r="AT267" s="896" t="s">
        <v>154</v>
      </c>
      <c r="AU267" s="896" t="s">
        <v>78</v>
      </c>
      <c r="AV267" s="895" t="s">
        <v>78</v>
      </c>
      <c r="AW267" s="895" t="s">
        <v>30</v>
      </c>
      <c r="AX267" s="895" t="s">
        <v>76</v>
      </c>
      <c r="AY267" s="896" t="s">
        <v>140</v>
      </c>
    </row>
    <row r="268" spans="2:65" s="772" customFormat="1" ht="24.2" customHeight="1">
      <c r="B268" s="771"/>
      <c r="C268" s="872" t="s">
        <v>393</v>
      </c>
      <c r="D268" s="872" t="s">
        <v>143</v>
      </c>
      <c r="E268" s="873" t="s">
        <v>2506</v>
      </c>
      <c r="F268" s="874" t="s">
        <v>2507</v>
      </c>
      <c r="G268" s="875" t="s">
        <v>146</v>
      </c>
      <c r="H268" s="876">
        <v>15.29</v>
      </c>
      <c r="I268" s="73"/>
      <c r="J268" s="877">
        <f>ROUND(I268*H268,2)</f>
        <v>0</v>
      </c>
      <c r="K268" s="874" t="s">
        <v>147</v>
      </c>
      <c r="L268" s="771"/>
      <c r="M268" s="878"/>
      <c r="N268" s="879" t="s">
        <v>40</v>
      </c>
      <c r="P268" s="880">
        <f>O268*H268</f>
        <v>0</v>
      </c>
      <c r="Q268" s="880">
        <v>0</v>
      </c>
      <c r="R268" s="880">
        <f>Q268*H268</f>
        <v>0</v>
      </c>
      <c r="S268" s="880">
        <v>1.7250000000000001E-2</v>
      </c>
      <c r="T268" s="881">
        <f>S268*H268</f>
        <v>0.2637525</v>
      </c>
      <c r="AR268" s="882" t="s">
        <v>276</v>
      </c>
      <c r="AT268" s="882" t="s">
        <v>143</v>
      </c>
      <c r="AU268" s="882" t="s">
        <v>78</v>
      </c>
      <c r="AY268" s="757" t="s">
        <v>140</v>
      </c>
      <c r="BE268" s="883">
        <f>IF(N268="základní",J268,0)</f>
        <v>0</v>
      </c>
      <c r="BF268" s="883">
        <f>IF(N268="snížená",J268,0)</f>
        <v>0</v>
      </c>
      <c r="BG268" s="883">
        <f>IF(N268="zákl. přenesená",J268,0)</f>
        <v>0</v>
      </c>
      <c r="BH268" s="883">
        <f>IF(N268="sníž. přenesená",J268,0)</f>
        <v>0</v>
      </c>
      <c r="BI268" s="883">
        <f>IF(N268="nulová",J268,0)</f>
        <v>0</v>
      </c>
      <c r="BJ268" s="757" t="s">
        <v>76</v>
      </c>
      <c r="BK268" s="883">
        <f>ROUND(I268*H268,2)</f>
        <v>0</v>
      </c>
      <c r="BL268" s="757" t="s">
        <v>276</v>
      </c>
      <c r="BM268" s="882" t="s">
        <v>2508</v>
      </c>
    </row>
    <row r="269" spans="2:65" s="772" customFormat="1" ht="29.25">
      <c r="B269" s="771"/>
      <c r="D269" s="884" t="s">
        <v>150</v>
      </c>
      <c r="F269" s="885" t="s">
        <v>2509</v>
      </c>
      <c r="L269" s="771"/>
      <c r="M269" s="886"/>
      <c r="T269" s="795"/>
      <c r="AT269" s="757" t="s">
        <v>150</v>
      </c>
      <c r="AU269" s="757" t="s">
        <v>78</v>
      </c>
    </row>
    <row r="270" spans="2:65" s="772" customFormat="1" ht="11.25">
      <c r="B270" s="771"/>
      <c r="D270" s="887" t="s">
        <v>152</v>
      </c>
      <c r="F270" s="74" t="s">
        <v>2510</v>
      </c>
      <c r="L270" s="771"/>
      <c r="M270" s="886"/>
      <c r="T270" s="795"/>
      <c r="AT270" s="757" t="s">
        <v>152</v>
      </c>
      <c r="AU270" s="757" t="s">
        <v>78</v>
      </c>
    </row>
    <row r="271" spans="2:65" s="889" customFormat="1" ht="11.25">
      <c r="B271" s="888"/>
      <c r="D271" s="884" t="s">
        <v>154</v>
      </c>
      <c r="E271" s="890"/>
      <c r="F271" s="891" t="s">
        <v>2380</v>
      </c>
      <c r="H271" s="890"/>
      <c r="L271" s="888"/>
      <c r="M271" s="892"/>
      <c r="T271" s="893"/>
      <c r="AT271" s="890" t="s">
        <v>154</v>
      </c>
      <c r="AU271" s="890" t="s">
        <v>78</v>
      </c>
      <c r="AV271" s="889" t="s">
        <v>76</v>
      </c>
      <c r="AW271" s="889" t="s">
        <v>30</v>
      </c>
      <c r="AX271" s="889" t="s">
        <v>69</v>
      </c>
      <c r="AY271" s="890" t="s">
        <v>140</v>
      </c>
    </row>
    <row r="272" spans="2:65" s="895" customFormat="1" ht="11.25">
      <c r="B272" s="894"/>
      <c r="D272" s="884" t="s">
        <v>154</v>
      </c>
      <c r="E272" s="896"/>
      <c r="F272" s="897" t="s">
        <v>2511</v>
      </c>
      <c r="H272" s="898">
        <v>15.29</v>
      </c>
      <c r="L272" s="894"/>
      <c r="M272" s="899"/>
      <c r="T272" s="900"/>
      <c r="AT272" s="896" t="s">
        <v>154</v>
      </c>
      <c r="AU272" s="896" t="s">
        <v>78</v>
      </c>
      <c r="AV272" s="895" t="s">
        <v>78</v>
      </c>
      <c r="AW272" s="895" t="s">
        <v>30</v>
      </c>
      <c r="AX272" s="895" t="s">
        <v>76</v>
      </c>
      <c r="AY272" s="896" t="s">
        <v>140</v>
      </c>
    </row>
    <row r="273" spans="2:65" s="772" customFormat="1" ht="24.2" customHeight="1">
      <c r="B273" s="771"/>
      <c r="C273" s="872" t="s">
        <v>411</v>
      </c>
      <c r="D273" s="872" t="s">
        <v>143</v>
      </c>
      <c r="E273" s="873" t="s">
        <v>2512</v>
      </c>
      <c r="F273" s="874" t="s">
        <v>2513</v>
      </c>
      <c r="G273" s="875" t="s">
        <v>146</v>
      </c>
      <c r="H273" s="876">
        <v>85.87</v>
      </c>
      <c r="I273" s="73"/>
      <c r="J273" s="877">
        <f>ROUND(I273*H273,2)</f>
        <v>0</v>
      </c>
      <c r="K273" s="874"/>
      <c r="L273" s="771"/>
      <c r="M273" s="878"/>
      <c r="N273" s="879" t="s">
        <v>40</v>
      </c>
      <c r="P273" s="880">
        <f>O273*H273</f>
        <v>0</v>
      </c>
      <c r="Q273" s="880">
        <v>3.771E-2</v>
      </c>
      <c r="R273" s="880">
        <f>Q273*H273</f>
        <v>3.2381577000000004</v>
      </c>
      <c r="S273" s="880">
        <v>0</v>
      </c>
      <c r="T273" s="881">
        <f>S273*H273</f>
        <v>0</v>
      </c>
      <c r="AR273" s="882" t="s">
        <v>276</v>
      </c>
      <c r="AT273" s="882" t="s">
        <v>143</v>
      </c>
      <c r="AU273" s="882" t="s">
        <v>78</v>
      </c>
      <c r="AY273" s="757" t="s">
        <v>140</v>
      </c>
      <c r="BE273" s="883">
        <f>IF(N273="základní",J273,0)</f>
        <v>0</v>
      </c>
      <c r="BF273" s="883">
        <f>IF(N273="snížená",J273,0)</f>
        <v>0</v>
      </c>
      <c r="BG273" s="883">
        <f>IF(N273="zákl. přenesená",J273,0)</f>
        <v>0</v>
      </c>
      <c r="BH273" s="883">
        <f>IF(N273="sníž. přenesená",J273,0)</f>
        <v>0</v>
      </c>
      <c r="BI273" s="883">
        <f>IF(N273="nulová",J273,0)</f>
        <v>0</v>
      </c>
      <c r="BJ273" s="757" t="s">
        <v>76</v>
      </c>
      <c r="BK273" s="883">
        <f>ROUND(I273*H273,2)</f>
        <v>0</v>
      </c>
      <c r="BL273" s="757" t="s">
        <v>276</v>
      </c>
      <c r="BM273" s="882" t="s">
        <v>2514</v>
      </c>
    </row>
    <row r="274" spans="2:65" s="772" customFormat="1" ht="19.5">
      <c r="B274" s="771"/>
      <c r="D274" s="884" t="s">
        <v>150</v>
      </c>
      <c r="F274" s="885" t="s">
        <v>2515</v>
      </c>
      <c r="L274" s="771"/>
      <c r="M274" s="886"/>
      <c r="T274" s="795"/>
      <c r="AT274" s="757" t="s">
        <v>150</v>
      </c>
      <c r="AU274" s="757" t="s">
        <v>78</v>
      </c>
    </row>
    <row r="275" spans="2:65" s="889" customFormat="1" ht="11.25">
      <c r="B275" s="888"/>
      <c r="D275" s="884" t="s">
        <v>154</v>
      </c>
      <c r="E275" s="890"/>
      <c r="F275" s="891" t="s">
        <v>2516</v>
      </c>
      <c r="H275" s="890"/>
      <c r="L275" s="888"/>
      <c r="M275" s="892"/>
      <c r="T275" s="893"/>
      <c r="AT275" s="890" t="s">
        <v>154</v>
      </c>
      <c r="AU275" s="890" t="s">
        <v>78</v>
      </c>
      <c r="AV275" s="889" t="s">
        <v>76</v>
      </c>
      <c r="AW275" s="889" t="s">
        <v>30</v>
      </c>
      <c r="AX275" s="889" t="s">
        <v>69</v>
      </c>
      <c r="AY275" s="890" t="s">
        <v>140</v>
      </c>
    </row>
    <row r="276" spans="2:65" s="895" customFormat="1" ht="11.25">
      <c r="B276" s="894"/>
      <c r="D276" s="884" t="s">
        <v>154</v>
      </c>
      <c r="E276" s="896"/>
      <c r="F276" s="897" t="s">
        <v>2517</v>
      </c>
      <c r="H276" s="898">
        <v>43.62</v>
      </c>
      <c r="L276" s="894"/>
      <c r="M276" s="899"/>
      <c r="T276" s="900"/>
      <c r="AT276" s="896" t="s">
        <v>154</v>
      </c>
      <c r="AU276" s="896" t="s">
        <v>78</v>
      </c>
      <c r="AV276" s="895" t="s">
        <v>78</v>
      </c>
      <c r="AW276" s="895" t="s">
        <v>30</v>
      </c>
      <c r="AX276" s="895" t="s">
        <v>69</v>
      </c>
      <c r="AY276" s="896" t="s">
        <v>140</v>
      </c>
    </row>
    <row r="277" spans="2:65" s="895" customFormat="1" ht="11.25">
      <c r="B277" s="894"/>
      <c r="D277" s="884" t="s">
        <v>154</v>
      </c>
      <c r="E277" s="896"/>
      <c r="F277" s="897" t="s">
        <v>2518</v>
      </c>
      <c r="H277" s="898">
        <v>42.25</v>
      </c>
      <c r="L277" s="894"/>
      <c r="M277" s="899"/>
      <c r="T277" s="900"/>
      <c r="AT277" s="896" t="s">
        <v>154</v>
      </c>
      <c r="AU277" s="896" t="s">
        <v>78</v>
      </c>
      <c r="AV277" s="895" t="s">
        <v>78</v>
      </c>
      <c r="AW277" s="895" t="s">
        <v>30</v>
      </c>
      <c r="AX277" s="895" t="s">
        <v>69</v>
      </c>
      <c r="AY277" s="896" t="s">
        <v>140</v>
      </c>
    </row>
    <row r="278" spans="2:65" s="902" customFormat="1" ht="11.25">
      <c r="B278" s="901"/>
      <c r="D278" s="884" t="s">
        <v>154</v>
      </c>
      <c r="E278" s="903"/>
      <c r="F278" s="904" t="s">
        <v>159</v>
      </c>
      <c r="H278" s="905">
        <v>85.87</v>
      </c>
      <c r="L278" s="901"/>
      <c r="M278" s="906"/>
      <c r="T278" s="907"/>
      <c r="AT278" s="903" t="s">
        <v>154</v>
      </c>
      <c r="AU278" s="903" t="s">
        <v>78</v>
      </c>
      <c r="AV278" s="902" t="s">
        <v>148</v>
      </c>
      <c r="AW278" s="902" t="s">
        <v>30</v>
      </c>
      <c r="AX278" s="902" t="s">
        <v>76</v>
      </c>
      <c r="AY278" s="903" t="s">
        <v>140</v>
      </c>
    </row>
    <row r="279" spans="2:65" s="772" customFormat="1" ht="24.2" customHeight="1">
      <c r="B279" s="771"/>
      <c r="C279" s="872" t="s">
        <v>423</v>
      </c>
      <c r="D279" s="872" t="s">
        <v>143</v>
      </c>
      <c r="E279" s="873" t="s">
        <v>2519</v>
      </c>
      <c r="F279" s="874" t="s">
        <v>2520</v>
      </c>
      <c r="G279" s="875" t="s">
        <v>184</v>
      </c>
      <c r="H279" s="876">
        <v>8.7590000000000003</v>
      </c>
      <c r="I279" s="73"/>
      <c r="J279" s="877">
        <f>ROUND(I279*H279,2)</f>
        <v>0</v>
      </c>
      <c r="K279" s="874" t="s">
        <v>147</v>
      </c>
      <c r="L279" s="771"/>
      <c r="M279" s="878"/>
      <c r="N279" s="879" t="s">
        <v>40</v>
      </c>
      <c r="P279" s="880">
        <f>O279*H279</f>
        <v>0</v>
      </c>
      <c r="Q279" s="880">
        <v>0</v>
      </c>
      <c r="R279" s="880">
        <f>Q279*H279</f>
        <v>0</v>
      </c>
      <c r="S279" s="880">
        <v>0</v>
      </c>
      <c r="T279" s="881">
        <f>S279*H279</f>
        <v>0</v>
      </c>
      <c r="AR279" s="882" t="s">
        <v>276</v>
      </c>
      <c r="AT279" s="882" t="s">
        <v>143</v>
      </c>
      <c r="AU279" s="882" t="s">
        <v>78</v>
      </c>
      <c r="AY279" s="757" t="s">
        <v>140</v>
      </c>
      <c r="BE279" s="883">
        <f>IF(N279="základní",J279,0)</f>
        <v>0</v>
      </c>
      <c r="BF279" s="883">
        <f>IF(N279="snížená",J279,0)</f>
        <v>0</v>
      </c>
      <c r="BG279" s="883">
        <f>IF(N279="zákl. přenesená",J279,0)</f>
        <v>0</v>
      </c>
      <c r="BH279" s="883">
        <f>IF(N279="sníž. přenesená",J279,0)</f>
        <v>0</v>
      </c>
      <c r="BI279" s="883">
        <f>IF(N279="nulová",J279,0)</f>
        <v>0</v>
      </c>
      <c r="BJ279" s="757" t="s">
        <v>76</v>
      </c>
      <c r="BK279" s="883">
        <f>ROUND(I279*H279,2)</f>
        <v>0</v>
      </c>
      <c r="BL279" s="757" t="s">
        <v>276</v>
      </c>
      <c r="BM279" s="882" t="s">
        <v>2521</v>
      </c>
    </row>
    <row r="280" spans="2:65" s="772" customFormat="1" ht="39">
      <c r="B280" s="771"/>
      <c r="D280" s="884" t="s">
        <v>150</v>
      </c>
      <c r="F280" s="885" t="s">
        <v>2522</v>
      </c>
      <c r="L280" s="771"/>
      <c r="M280" s="886"/>
      <c r="T280" s="795"/>
      <c r="AT280" s="757" t="s">
        <v>150</v>
      </c>
      <c r="AU280" s="757" t="s">
        <v>78</v>
      </c>
    </row>
    <row r="281" spans="2:65" s="772" customFormat="1" ht="11.25">
      <c r="B281" s="771"/>
      <c r="D281" s="887" t="s">
        <v>152</v>
      </c>
      <c r="F281" s="74" t="s">
        <v>2523</v>
      </c>
      <c r="L281" s="771"/>
      <c r="M281" s="886"/>
      <c r="T281" s="795"/>
      <c r="AT281" s="757" t="s">
        <v>152</v>
      </c>
      <c r="AU281" s="757" t="s">
        <v>78</v>
      </c>
    </row>
    <row r="282" spans="2:65" s="861" customFormat="1" ht="22.9" customHeight="1">
      <c r="B282" s="860"/>
      <c r="D282" s="862" t="s">
        <v>68</v>
      </c>
      <c r="E282" s="870" t="s">
        <v>2524</v>
      </c>
      <c r="F282" s="870" t="s">
        <v>2525</v>
      </c>
      <c r="J282" s="871">
        <f>BK282</f>
        <v>0</v>
      </c>
      <c r="L282" s="860"/>
      <c r="M282" s="865"/>
      <c r="P282" s="866">
        <f>SUM(P283:P295)</f>
        <v>0</v>
      </c>
      <c r="R282" s="866">
        <f>SUM(R283:R295)</f>
        <v>0</v>
      </c>
      <c r="T282" s="867">
        <f>SUM(T283:T295)</f>
        <v>0</v>
      </c>
      <c r="AR282" s="862" t="s">
        <v>78</v>
      </c>
      <c r="AT282" s="868" t="s">
        <v>68</v>
      </c>
      <c r="AU282" s="868" t="s">
        <v>76</v>
      </c>
      <c r="AY282" s="862" t="s">
        <v>140</v>
      </c>
      <c r="BK282" s="869">
        <f>SUM(BK283:BK295)</f>
        <v>0</v>
      </c>
    </row>
    <row r="283" spans="2:65" s="772" customFormat="1" ht="16.5" customHeight="1">
      <c r="B283" s="771"/>
      <c r="C283" s="872" t="s">
        <v>435</v>
      </c>
      <c r="D283" s="872" t="s">
        <v>143</v>
      </c>
      <c r="E283" s="873" t="s">
        <v>2526</v>
      </c>
      <c r="F283" s="874" t="s">
        <v>2527</v>
      </c>
      <c r="G283" s="875"/>
      <c r="H283" s="876"/>
      <c r="I283" s="877"/>
      <c r="J283" s="877"/>
      <c r="K283" s="874"/>
      <c r="L283" s="771"/>
      <c r="M283" s="878"/>
      <c r="N283" s="879" t="s">
        <v>40</v>
      </c>
      <c r="P283" s="880">
        <f>O283*H283</f>
        <v>0</v>
      </c>
      <c r="Q283" s="880">
        <v>0</v>
      </c>
      <c r="R283" s="880">
        <f>Q283*H283</f>
        <v>0</v>
      </c>
      <c r="S283" s="880">
        <v>0</v>
      </c>
      <c r="T283" s="881">
        <f>S283*H283</f>
        <v>0</v>
      </c>
      <c r="AR283" s="882" t="s">
        <v>276</v>
      </c>
      <c r="AT283" s="882" t="s">
        <v>143</v>
      </c>
      <c r="AU283" s="882" t="s">
        <v>78</v>
      </c>
      <c r="AY283" s="757" t="s">
        <v>140</v>
      </c>
      <c r="BE283" s="883">
        <f>IF(N283="základní",J283,0)</f>
        <v>0</v>
      </c>
      <c r="BF283" s="883">
        <f>IF(N283="snížená",J283,0)</f>
        <v>0</v>
      </c>
      <c r="BG283" s="883">
        <f>IF(N283="zákl. přenesená",J283,0)</f>
        <v>0</v>
      </c>
      <c r="BH283" s="883">
        <f>IF(N283="sníž. přenesená",J283,0)</f>
        <v>0</v>
      </c>
      <c r="BI283" s="883">
        <f>IF(N283="nulová",J283,0)</f>
        <v>0</v>
      </c>
      <c r="BJ283" s="757" t="s">
        <v>76</v>
      </c>
      <c r="BK283" s="883">
        <f>ROUND(I283*H283,2)</f>
        <v>0</v>
      </c>
      <c r="BL283" s="757" t="s">
        <v>276</v>
      </c>
      <c r="BM283" s="882" t="s">
        <v>2528</v>
      </c>
    </row>
    <row r="284" spans="2:65" s="772" customFormat="1" ht="11.25">
      <c r="B284" s="771"/>
      <c r="D284" s="884" t="s">
        <v>150</v>
      </c>
      <c r="F284" s="885" t="s">
        <v>2527</v>
      </c>
      <c r="L284" s="771"/>
      <c r="M284" s="886"/>
      <c r="T284" s="795"/>
      <c r="AT284" s="757" t="s">
        <v>150</v>
      </c>
      <c r="AU284" s="757" t="s">
        <v>78</v>
      </c>
    </row>
    <row r="285" spans="2:65" s="772" customFormat="1" ht="185.25">
      <c r="B285" s="771"/>
      <c r="D285" s="884" t="s">
        <v>1711</v>
      </c>
      <c r="F285" s="908" t="s">
        <v>2529</v>
      </c>
      <c r="L285" s="771"/>
      <c r="M285" s="886"/>
      <c r="T285" s="795"/>
      <c r="AT285" s="757" t="s">
        <v>1711</v>
      </c>
      <c r="AU285" s="757" t="s">
        <v>78</v>
      </c>
    </row>
    <row r="286" spans="2:65" s="772" customFormat="1" ht="16.5" customHeight="1">
      <c r="B286" s="771"/>
      <c r="C286" s="872" t="s">
        <v>443</v>
      </c>
      <c r="D286" s="872" t="s">
        <v>143</v>
      </c>
      <c r="E286" s="873" t="s">
        <v>2530</v>
      </c>
      <c r="F286" s="874" t="s">
        <v>2527</v>
      </c>
      <c r="G286" s="875"/>
      <c r="H286" s="876"/>
      <c r="I286" s="877"/>
      <c r="J286" s="877"/>
      <c r="K286" s="874"/>
      <c r="L286" s="771"/>
      <c r="M286" s="878"/>
      <c r="N286" s="879" t="s">
        <v>40</v>
      </c>
      <c r="P286" s="880">
        <f>O286*H286</f>
        <v>0</v>
      </c>
      <c r="Q286" s="880">
        <v>0</v>
      </c>
      <c r="R286" s="880">
        <f>Q286*H286</f>
        <v>0</v>
      </c>
      <c r="S286" s="880">
        <v>0</v>
      </c>
      <c r="T286" s="881">
        <f>S286*H286</f>
        <v>0</v>
      </c>
      <c r="AR286" s="882" t="s">
        <v>276</v>
      </c>
      <c r="AT286" s="882" t="s">
        <v>143</v>
      </c>
      <c r="AU286" s="882" t="s">
        <v>78</v>
      </c>
      <c r="AY286" s="757" t="s">
        <v>140</v>
      </c>
      <c r="BE286" s="883">
        <f>IF(N286="základní",J286,0)</f>
        <v>0</v>
      </c>
      <c r="BF286" s="883">
        <f>IF(N286="snížená",J286,0)</f>
        <v>0</v>
      </c>
      <c r="BG286" s="883">
        <f>IF(N286="zákl. přenesená",J286,0)</f>
        <v>0</v>
      </c>
      <c r="BH286" s="883">
        <f>IF(N286="sníž. přenesená",J286,0)</f>
        <v>0</v>
      </c>
      <c r="BI286" s="883">
        <f>IF(N286="nulová",J286,0)</f>
        <v>0</v>
      </c>
      <c r="BJ286" s="757" t="s">
        <v>76</v>
      </c>
      <c r="BK286" s="883">
        <f>ROUND(I286*H286,2)</f>
        <v>0</v>
      </c>
      <c r="BL286" s="757" t="s">
        <v>276</v>
      </c>
      <c r="BM286" s="882" t="s">
        <v>2531</v>
      </c>
    </row>
    <row r="287" spans="2:65" s="772" customFormat="1" ht="11.25">
      <c r="B287" s="771"/>
      <c r="D287" s="884" t="s">
        <v>150</v>
      </c>
      <c r="F287" s="885" t="s">
        <v>2527</v>
      </c>
      <c r="L287" s="771"/>
      <c r="M287" s="886"/>
      <c r="T287" s="795"/>
      <c r="AT287" s="757" t="s">
        <v>150</v>
      </c>
      <c r="AU287" s="757" t="s">
        <v>78</v>
      </c>
    </row>
    <row r="288" spans="2:65" s="772" customFormat="1" ht="97.5">
      <c r="B288" s="771"/>
      <c r="D288" s="884" t="s">
        <v>1711</v>
      </c>
      <c r="F288" s="908" t="s">
        <v>2532</v>
      </c>
      <c r="L288" s="771"/>
      <c r="M288" s="886"/>
      <c r="T288" s="795"/>
      <c r="AT288" s="757" t="s">
        <v>1711</v>
      </c>
      <c r="AU288" s="757" t="s">
        <v>78</v>
      </c>
    </row>
    <row r="289" spans="2:65" s="772" customFormat="1" ht="24.2" customHeight="1">
      <c r="B289" s="771"/>
      <c r="C289" s="872" t="s">
        <v>449</v>
      </c>
      <c r="D289" s="872" t="s">
        <v>143</v>
      </c>
      <c r="E289" s="873" t="s">
        <v>2533</v>
      </c>
      <c r="F289" s="874" t="s">
        <v>2534</v>
      </c>
      <c r="G289" s="875" t="s">
        <v>226</v>
      </c>
      <c r="H289" s="876">
        <v>1</v>
      </c>
      <c r="I289" s="73"/>
      <c r="J289" s="877">
        <f>ROUND(I289*H289,2)</f>
        <v>0</v>
      </c>
      <c r="K289" s="874"/>
      <c r="L289" s="771"/>
      <c r="M289" s="878"/>
      <c r="N289" s="879" t="s">
        <v>40</v>
      </c>
      <c r="P289" s="880">
        <f>O289*H289</f>
        <v>0</v>
      </c>
      <c r="Q289" s="880">
        <v>0</v>
      </c>
      <c r="R289" s="880">
        <f>Q289*H289</f>
        <v>0</v>
      </c>
      <c r="S289" s="880">
        <v>0</v>
      </c>
      <c r="T289" s="881">
        <f>S289*H289</f>
        <v>0</v>
      </c>
      <c r="AR289" s="882" t="s">
        <v>276</v>
      </c>
      <c r="AT289" s="882" t="s">
        <v>143</v>
      </c>
      <c r="AU289" s="882" t="s">
        <v>78</v>
      </c>
      <c r="AY289" s="757" t="s">
        <v>140</v>
      </c>
      <c r="BE289" s="883">
        <f>IF(N289="základní",J289,0)</f>
        <v>0</v>
      </c>
      <c r="BF289" s="883">
        <f>IF(N289="snížená",J289,0)</f>
        <v>0</v>
      </c>
      <c r="BG289" s="883">
        <f>IF(N289="zákl. přenesená",J289,0)</f>
        <v>0</v>
      </c>
      <c r="BH289" s="883">
        <f>IF(N289="sníž. přenesená",J289,0)</f>
        <v>0</v>
      </c>
      <c r="BI289" s="883">
        <f>IF(N289="nulová",J289,0)</f>
        <v>0</v>
      </c>
      <c r="BJ289" s="757" t="s">
        <v>76</v>
      </c>
      <c r="BK289" s="883">
        <f>ROUND(I289*H289,2)</f>
        <v>0</v>
      </c>
      <c r="BL289" s="757" t="s">
        <v>276</v>
      </c>
      <c r="BM289" s="882" t="s">
        <v>2535</v>
      </c>
    </row>
    <row r="290" spans="2:65" s="772" customFormat="1" ht="19.5">
      <c r="B290" s="771"/>
      <c r="D290" s="884" t="s">
        <v>150</v>
      </c>
      <c r="F290" s="885" t="s">
        <v>2534</v>
      </c>
      <c r="L290" s="771"/>
      <c r="M290" s="886"/>
      <c r="T290" s="795"/>
      <c r="AT290" s="757" t="s">
        <v>150</v>
      </c>
      <c r="AU290" s="757" t="s">
        <v>78</v>
      </c>
    </row>
    <row r="291" spans="2:65" s="772" customFormat="1" ht="409.5">
      <c r="B291" s="771"/>
      <c r="D291" s="884" t="s">
        <v>1711</v>
      </c>
      <c r="F291" s="909" t="s">
        <v>2536</v>
      </c>
      <c r="L291" s="771"/>
      <c r="M291" s="886"/>
      <c r="T291" s="795"/>
      <c r="AT291" s="757" t="s">
        <v>1711</v>
      </c>
      <c r="AU291" s="757" t="s">
        <v>78</v>
      </c>
    </row>
    <row r="292" spans="2:65" s="895" customFormat="1" ht="11.25">
      <c r="B292" s="894"/>
      <c r="D292" s="884" t="s">
        <v>154</v>
      </c>
      <c r="E292" s="896"/>
      <c r="F292" s="897" t="s">
        <v>1860</v>
      </c>
      <c r="H292" s="898">
        <v>1</v>
      </c>
      <c r="L292" s="894"/>
      <c r="M292" s="899"/>
      <c r="T292" s="900"/>
      <c r="AT292" s="896" t="s">
        <v>154</v>
      </c>
      <c r="AU292" s="896" t="s">
        <v>78</v>
      </c>
      <c r="AV292" s="895" t="s">
        <v>78</v>
      </c>
      <c r="AW292" s="895" t="s">
        <v>30</v>
      </c>
      <c r="AX292" s="895" t="s">
        <v>76</v>
      </c>
      <c r="AY292" s="896" t="s">
        <v>140</v>
      </c>
    </row>
    <row r="293" spans="2:65" s="772" customFormat="1" ht="24.2" customHeight="1">
      <c r="B293" s="771"/>
      <c r="C293" s="872" t="s">
        <v>456</v>
      </c>
      <c r="D293" s="872" t="s">
        <v>143</v>
      </c>
      <c r="E293" s="873" t="s">
        <v>2537</v>
      </c>
      <c r="F293" s="874" t="s">
        <v>2538</v>
      </c>
      <c r="G293" s="875" t="s">
        <v>627</v>
      </c>
      <c r="H293" s="876">
        <v>508.3</v>
      </c>
      <c r="I293" s="73"/>
      <c r="J293" s="877">
        <f>ROUND(I293*H293,2)</f>
        <v>0</v>
      </c>
      <c r="K293" s="874" t="s">
        <v>147</v>
      </c>
      <c r="L293" s="771"/>
      <c r="M293" s="878"/>
      <c r="N293" s="879" t="s">
        <v>40</v>
      </c>
      <c r="P293" s="880">
        <f>O293*H293</f>
        <v>0</v>
      </c>
      <c r="Q293" s="880">
        <v>0</v>
      </c>
      <c r="R293" s="880">
        <f>Q293*H293</f>
        <v>0</v>
      </c>
      <c r="S293" s="880">
        <v>0</v>
      </c>
      <c r="T293" s="881">
        <f>S293*H293</f>
        <v>0</v>
      </c>
      <c r="AR293" s="882" t="s">
        <v>276</v>
      </c>
      <c r="AT293" s="882" t="s">
        <v>143</v>
      </c>
      <c r="AU293" s="882" t="s">
        <v>78</v>
      </c>
      <c r="AY293" s="757" t="s">
        <v>140</v>
      </c>
      <c r="BE293" s="883">
        <f>IF(N293="základní",J293,0)</f>
        <v>0</v>
      </c>
      <c r="BF293" s="883">
        <f>IF(N293="snížená",J293,0)</f>
        <v>0</v>
      </c>
      <c r="BG293" s="883">
        <f>IF(N293="zákl. přenesená",J293,0)</f>
        <v>0</v>
      </c>
      <c r="BH293" s="883">
        <f>IF(N293="sníž. přenesená",J293,0)</f>
        <v>0</v>
      </c>
      <c r="BI293" s="883">
        <f>IF(N293="nulová",J293,0)</f>
        <v>0</v>
      </c>
      <c r="BJ293" s="757" t="s">
        <v>76</v>
      </c>
      <c r="BK293" s="883">
        <f>ROUND(I293*H293,2)</f>
        <v>0</v>
      </c>
      <c r="BL293" s="757" t="s">
        <v>276</v>
      </c>
      <c r="BM293" s="882" t="s">
        <v>2539</v>
      </c>
    </row>
    <row r="294" spans="2:65" s="772" customFormat="1" ht="29.25">
      <c r="B294" s="771"/>
      <c r="D294" s="884" t="s">
        <v>150</v>
      </c>
      <c r="F294" s="885" t="s">
        <v>2540</v>
      </c>
      <c r="L294" s="771"/>
      <c r="M294" s="886"/>
      <c r="T294" s="795"/>
      <c r="AT294" s="757" t="s">
        <v>150</v>
      </c>
      <c r="AU294" s="757" t="s">
        <v>78</v>
      </c>
    </row>
    <row r="295" spans="2:65" s="772" customFormat="1" ht="11.25">
      <c r="B295" s="771"/>
      <c r="D295" s="887" t="s">
        <v>152</v>
      </c>
      <c r="F295" s="74" t="s">
        <v>2541</v>
      </c>
      <c r="L295" s="771"/>
      <c r="M295" s="886"/>
      <c r="T295" s="795"/>
      <c r="AT295" s="757" t="s">
        <v>152</v>
      </c>
      <c r="AU295" s="757" t="s">
        <v>78</v>
      </c>
    </row>
    <row r="296" spans="2:65" s="861" customFormat="1" ht="22.9" customHeight="1">
      <c r="B296" s="860"/>
      <c r="D296" s="862" t="s">
        <v>68</v>
      </c>
      <c r="E296" s="870" t="s">
        <v>1025</v>
      </c>
      <c r="F296" s="870" t="s">
        <v>1026</v>
      </c>
      <c r="J296" s="871">
        <f>BK296</f>
        <v>0</v>
      </c>
      <c r="L296" s="860"/>
      <c r="M296" s="865"/>
      <c r="P296" s="866">
        <f>SUM(P297:P301)</f>
        <v>0</v>
      </c>
      <c r="R296" s="866">
        <f>SUM(R297:R301)</f>
        <v>0</v>
      </c>
      <c r="T296" s="867">
        <f>SUM(T297:T301)</f>
        <v>2.0775000000000001</v>
      </c>
      <c r="AR296" s="862" t="s">
        <v>78</v>
      </c>
      <c r="AT296" s="868" t="s">
        <v>68</v>
      </c>
      <c r="AU296" s="868" t="s">
        <v>76</v>
      </c>
      <c r="AY296" s="862" t="s">
        <v>140</v>
      </c>
      <c r="BK296" s="869">
        <f>SUM(BK297:BK301)</f>
        <v>0</v>
      </c>
    </row>
    <row r="297" spans="2:65" s="772" customFormat="1" ht="24.2" customHeight="1">
      <c r="B297" s="771"/>
      <c r="C297" s="872" t="s">
        <v>462</v>
      </c>
      <c r="D297" s="872" t="s">
        <v>143</v>
      </c>
      <c r="E297" s="873" t="s">
        <v>2542</v>
      </c>
      <c r="F297" s="874" t="s">
        <v>2543</v>
      </c>
      <c r="G297" s="875" t="s">
        <v>146</v>
      </c>
      <c r="H297" s="876">
        <v>83.1</v>
      </c>
      <c r="I297" s="73"/>
      <c r="J297" s="877">
        <f>ROUND(I297*H297,2)</f>
        <v>0</v>
      </c>
      <c r="K297" s="874" t="s">
        <v>147</v>
      </c>
      <c r="L297" s="771"/>
      <c r="M297" s="878"/>
      <c r="N297" s="879" t="s">
        <v>40</v>
      </c>
      <c r="P297" s="880">
        <f>O297*H297</f>
        <v>0</v>
      </c>
      <c r="Q297" s="880">
        <v>0</v>
      </c>
      <c r="R297" s="880">
        <f>Q297*H297</f>
        <v>0</v>
      </c>
      <c r="S297" s="880">
        <v>2.5000000000000001E-2</v>
      </c>
      <c r="T297" s="881">
        <f>S297*H297</f>
        <v>2.0775000000000001</v>
      </c>
      <c r="AR297" s="882" t="s">
        <v>276</v>
      </c>
      <c r="AT297" s="882" t="s">
        <v>143</v>
      </c>
      <c r="AU297" s="882" t="s">
        <v>78</v>
      </c>
      <c r="AY297" s="757" t="s">
        <v>140</v>
      </c>
      <c r="BE297" s="883">
        <f>IF(N297="základní",J297,0)</f>
        <v>0</v>
      </c>
      <c r="BF297" s="883">
        <f>IF(N297="snížená",J297,0)</f>
        <v>0</v>
      </c>
      <c r="BG297" s="883">
        <f>IF(N297="zákl. přenesená",J297,0)</f>
        <v>0</v>
      </c>
      <c r="BH297" s="883">
        <f>IF(N297="sníž. přenesená",J297,0)</f>
        <v>0</v>
      </c>
      <c r="BI297" s="883">
        <f>IF(N297="nulová",J297,0)</f>
        <v>0</v>
      </c>
      <c r="BJ297" s="757" t="s">
        <v>76</v>
      </c>
      <c r="BK297" s="883">
        <f>ROUND(I297*H297,2)</f>
        <v>0</v>
      </c>
      <c r="BL297" s="757" t="s">
        <v>276</v>
      </c>
      <c r="BM297" s="882" t="s">
        <v>2544</v>
      </c>
    </row>
    <row r="298" spans="2:65" s="772" customFormat="1" ht="11.25">
      <c r="B298" s="771"/>
      <c r="D298" s="884" t="s">
        <v>150</v>
      </c>
      <c r="F298" s="885" t="s">
        <v>2545</v>
      </c>
      <c r="L298" s="771"/>
      <c r="M298" s="886"/>
      <c r="T298" s="795"/>
      <c r="AT298" s="757" t="s">
        <v>150</v>
      </c>
      <c r="AU298" s="757" t="s">
        <v>78</v>
      </c>
    </row>
    <row r="299" spans="2:65" s="772" customFormat="1" ht="11.25">
      <c r="B299" s="771"/>
      <c r="D299" s="887" t="s">
        <v>152</v>
      </c>
      <c r="F299" s="74" t="s">
        <v>2546</v>
      </c>
      <c r="L299" s="771"/>
      <c r="M299" s="886"/>
      <c r="T299" s="795"/>
      <c r="AT299" s="757" t="s">
        <v>152</v>
      </c>
      <c r="AU299" s="757" t="s">
        <v>78</v>
      </c>
    </row>
    <row r="300" spans="2:65" s="889" customFormat="1" ht="11.25">
      <c r="B300" s="888"/>
      <c r="D300" s="884" t="s">
        <v>154</v>
      </c>
      <c r="E300" s="890"/>
      <c r="F300" s="891" t="s">
        <v>2547</v>
      </c>
      <c r="H300" s="890"/>
      <c r="L300" s="888"/>
      <c r="M300" s="892"/>
      <c r="T300" s="893"/>
      <c r="AT300" s="890" t="s">
        <v>154</v>
      </c>
      <c r="AU300" s="890" t="s">
        <v>78</v>
      </c>
      <c r="AV300" s="889" t="s">
        <v>76</v>
      </c>
      <c r="AW300" s="889" t="s">
        <v>30</v>
      </c>
      <c r="AX300" s="889" t="s">
        <v>69</v>
      </c>
      <c r="AY300" s="890" t="s">
        <v>140</v>
      </c>
    </row>
    <row r="301" spans="2:65" s="895" customFormat="1" ht="11.25">
      <c r="B301" s="894"/>
      <c r="D301" s="884" t="s">
        <v>154</v>
      </c>
      <c r="E301" s="896"/>
      <c r="F301" s="897" t="s">
        <v>2548</v>
      </c>
      <c r="H301" s="898">
        <v>83.1</v>
      </c>
      <c r="L301" s="894"/>
      <c r="M301" s="899"/>
      <c r="T301" s="900"/>
      <c r="AT301" s="896" t="s">
        <v>154</v>
      </c>
      <c r="AU301" s="896" t="s">
        <v>78</v>
      </c>
      <c r="AV301" s="895" t="s">
        <v>78</v>
      </c>
      <c r="AW301" s="895" t="s">
        <v>30</v>
      </c>
      <c r="AX301" s="895" t="s">
        <v>76</v>
      </c>
      <c r="AY301" s="896" t="s">
        <v>140</v>
      </c>
    </row>
    <row r="302" spans="2:65" s="861" customFormat="1" ht="22.9" customHeight="1">
      <c r="B302" s="860"/>
      <c r="D302" s="862" t="s">
        <v>68</v>
      </c>
      <c r="E302" s="870" t="s">
        <v>1087</v>
      </c>
      <c r="F302" s="870" t="s">
        <v>1088</v>
      </c>
      <c r="J302" s="871">
        <f>BK302</f>
        <v>0</v>
      </c>
      <c r="L302" s="860"/>
      <c r="M302" s="865"/>
      <c r="P302" s="866">
        <f>SUM(P303:P381)</f>
        <v>0</v>
      </c>
      <c r="R302" s="866">
        <f>SUM(R303:R381)</f>
        <v>0.48975274999999996</v>
      </c>
      <c r="T302" s="867">
        <f>SUM(T303:T381)</f>
        <v>0.51934999999999998</v>
      </c>
      <c r="AR302" s="862" t="s">
        <v>78</v>
      </c>
      <c r="AT302" s="868" t="s">
        <v>68</v>
      </c>
      <c r="AU302" s="868" t="s">
        <v>76</v>
      </c>
      <c r="AY302" s="862" t="s">
        <v>140</v>
      </c>
      <c r="BK302" s="869">
        <f>SUM(BK303:BK381)</f>
        <v>0</v>
      </c>
    </row>
    <row r="303" spans="2:65" s="772" customFormat="1" ht="24.2" customHeight="1">
      <c r="B303" s="771"/>
      <c r="C303" s="872" t="s">
        <v>468</v>
      </c>
      <c r="D303" s="872" t="s">
        <v>143</v>
      </c>
      <c r="E303" s="873" t="s">
        <v>2549</v>
      </c>
      <c r="F303" s="874" t="s">
        <v>2550</v>
      </c>
      <c r="G303" s="875" t="s">
        <v>146</v>
      </c>
      <c r="H303" s="876">
        <v>4.45</v>
      </c>
      <c r="I303" s="73"/>
      <c r="J303" s="877">
        <f>ROUND(I303*H303,2)</f>
        <v>0</v>
      </c>
      <c r="K303" s="874" t="s">
        <v>147</v>
      </c>
      <c r="L303" s="771"/>
      <c r="M303" s="878"/>
      <c r="N303" s="879" t="s">
        <v>40</v>
      </c>
      <c r="P303" s="880">
        <f>O303*H303</f>
        <v>0</v>
      </c>
      <c r="Q303" s="880">
        <v>0</v>
      </c>
      <c r="R303" s="880">
        <f>Q303*H303</f>
        <v>0</v>
      </c>
      <c r="S303" s="880">
        <v>0</v>
      </c>
      <c r="T303" s="881">
        <f>S303*H303</f>
        <v>0</v>
      </c>
      <c r="AR303" s="882" t="s">
        <v>276</v>
      </c>
      <c r="AT303" s="882" t="s">
        <v>143</v>
      </c>
      <c r="AU303" s="882" t="s">
        <v>78</v>
      </c>
      <c r="AY303" s="757" t="s">
        <v>140</v>
      </c>
      <c r="BE303" s="883">
        <f>IF(N303="základní",J303,0)</f>
        <v>0</v>
      </c>
      <c r="BF303" s="883">
        <f>IF(N303="snížená",J303,0)</f>
        <v>0</v>
      </c>
      <c r="BG303" s="883">
        <f>IF(N303="zákl. přenesená",J303,0)</f>
        <v>0</v>
      </c>
      <c r="BH303" s="883">
        <f>IF(N303="sníž. přenesená",J303,0)</f>
        <v>0</v>
      </c>
      <c r="BI303" s="883">
        <f>IF(N303="nulová",J303,0)</f>
        <v>0</v>
      </c>
      <c r="BJ303" s="757" t="s">
        <v>76</v>
      </c>
      <c r="BK303" s="883">
        <f>ROUND(I303*H303,2)</f>
        <v>0</v>
      </c>
      <c r="BL303" s="757" t="s">
        <v>276</v>
      </c>
      <c r="BM303" s="882" t="s">
        <v>2551</v>
      </c>
    </row>
    <row r="304" spans="2:65" s="772" customFormat="1" ht="19.5">
      <c r="B304" s="771"/>
      <c r="D304" s="884" t="s">
        <v>150</v>
      </c>
      <c r="F304" s="885" t="s">
        <v>2552</v>
      </c>
      <c r="L304" s="771"/>
      <c r="M304" s="886"/>
      <c r="T304" s="795"/>
      <c r="AT304" s="757" t="s">
        <v>150</v>
      </c>
      <c r="AU304" s="757" t="s">
        <v>78</v>
      </c>
    </row>
    <row r="305" spans="2:65" s="772" customFormat="1" ht="11.25">
      <c r="B305" s="771"/>
      <c r="D305" s="887" t="s">
        <v>152</v>
      </c>
      <c r="F305" s="74" t="s">
        <v>2553</v>
      </c>
      <c r="L305" s="771"/>
      <c r="M305" s="886"/>
      <c r="T305" s="795"/>
      <c r="AT305" s="757" t="s">
        <v>152</v>
      </c>
      <c r="AU305" s="757" t="s">
        <v>78</v>
      </c>
    </row>
    <row r="306" spans="2:65" s="889" customFormat="1" ht="11.25">
      <c r="B306" s="888"/>
      <c r="D306" s="884" t="s">
        <v>154</v>
      </c>
      <c r="E306" s="890"/>
      <c r="F306" s="891" t="s">
        <v>2554</v>
      </c>
      <c r="H306" s="890"/>
      <c r="L306" s="888"/>
      <c r="M306" s="892"/>
      <c r="T306" s="893"/>
      <c r="AT306" s="890" t="s">
        <v>154</v>
      </c>
      <c r="AU306" s="890" t="s">
        <v>78</v>
      </c>
      <c r="AV306" s="889" t="s">
        <v>76</v>
      </c>
      <c r="AW306" s="889" t="s">
        <v>30</v>
      </c>
      <c r="AX306" s="889" t="s">
        <v>69</v>
      </c>
      <c r="AY306" s="890" t="s">
        <v>140</v>
      </c>
    </row>
    <row r="307" spans="2:65" s="895" customFormat="1" ht="11.25">
      <c r="B307" s="894"/>
      <c r="D307" s="884" t="s">
        <v>154</v>
      </c>
      <c r="E307" s="896"/>
      <c r="F307" s="897" t="s">
        <v>2555</v>
      </c>
      <c r="H307" s="898">
        <v>4.45</v>
      </c>
      <c r="L307" s="894"/>
      <c r="M307" s="899"/>
      <c r="T307" s="900"/>
      <c r="AT307" s="896" t="s">
        <v>154</v>
      </c>
      <c r="AU307" s="896" t="s">
        <v>78</v>
      </c>
      <c r="AV307" s="895" t="s">
        <v>78</v>
      </c>
      <c r="AW307" s="895" t="s">
        <v>30</v>
      </c>
      <c r="AX307" s="895" t="s">
        <v>76</v>
      </c>
      <c r="AY307" s="896" t="s">
        <v>140</v>
      </c>
    </row>
    <row r="308" spans="2:65" s="772" customFormat="1" ht="16.5" customHeight="1">
      <c r="B308" s="771"/>
      <c r="C308" s="872" t="s">
        <v>475</v>
      </c>
      <c r="D308" s="872" t="s">
        <v>143</v>
      </c>
      <c r="E308" s="873" t="s">
        <v>2556</v>
      </c>
      <c r="F308" s="874" t="s">
        <v>2557</v>
      </c>
      <c r="G308" s="875" t="s">
        <v>146</v>
      </c>
      <c r="H308" s="876">
        <v>90.32</v>
      </c>
      <c r="I308" s="73"/>
      <c r="J308" s="877">
        <f>ROUND(I308*H308,2)</f>
        <v>0</v>
      </c>
      <c r="K308" s="874" t="s">
        <v>147</v>
      </c>
      <c r="L308" s="771"/>
      <c r="M308" s="878"/>
      <c r="N308" s="879" t="s">
        <v>40</v>
      </c>
      <c r="P308" s="880">
        <f>O308*H308</f>
        <v>0</v>
      </c>
      <c r="Q308" s="880">
        <v>0</v>
      </c>
      <c r="R308" s="880">
        <f>Q308*H308</f>
        <v>0</v>
      </c>
      <c r="S308" s="880">
        <v>0</v>
      </c>
      <c r="T308" s="881">
        <f>S308*H308</f>
        <v>0</v>
      </c>
      <c r="AR308" s="882" t="s">
        <v>276</v>
      </c>
      <c r="AT308" s="882" t="s">
        <v>143</v>
      </c>
      <c r="AU308" s="882" t="s">
        <v>78</v>
      </c>
      <c r="AY308" s="757" t="s">
        <v>140</v>
      </c>
      <c r="BE308" s="883">
        <f>IF(N308="základní",J308,0)</f>
        <v>0</v>
      </c>
      <c r="BF308" s="883">
        <f>IF(N308="snížená",J308,0)</f>
        <v>0</v>
      </c>
      <c r="BG308" s="883">
        <f>IF(N308="zákl. přenesená",J308,0)</f>
        <v>0</v>
      </c>
      <c r="BH308" s="883">
        <f>IF(N308="sníž. přenesená",J308,0)</f>
        <v>0</v>
      </c>
      <c r="BI308" s="883">
        <f>IF(N308="nulová",J308,0)</f>
        <v>0</v>
      </c>
      <c r="BJ308" s="757" t="s">
        <v>76</v>
      </c>
      <c r="BK308" s="883">
        <f>ROUND(I308*H308,2)</f>
        <v>0</v>
      </c>
      <c r="BL308" s="757" t="s">
        <v>276</v>
      </c>
      <c r="BM308" s="882" t="s">
        <v>2558</v>
      </c>
    </row>
    <row r="309" spans="2:65" s="772" customFormat="1" ht="11.25">
      <c r="B309" s="771"/>
      <c r="D309" s="884" t="s">
        <v>150</v>
      </c>
      <c r="F309" s="885" t="s">
        <v>2559</v>
      </c>
      <c r="L309" s="771"/>
      <c r="M309" s="886"/>
      <c r="T309" s="795"/>
      <c r="AT309" s="757" t="s">
        <v>150</v>
      </c>
      <c r="AU309" s="757" t="s">
        <v>78</v>
      </c>
    </row>
    <row r="310" spans="2:65" s="772" customFormat="1" ht="11.25">
      <c r="B310" s="771"/>
      <c r="D310" s="887" t="s">
        <v>152</v>
      </c>
      <c r="F310" s="74" t="s">
        <v>2560</v>
      </c>
      <c r="L310" s="771"/>
      <c r="M310" s="886"/>
      <c r="T310" s="795"/>
      <c r="AT310" s="757" t="s">
        <v>152</v>
      </c>
      <c r="AU310" s="757" t="s">
        <v>78</v>
      </c>
    </row>
    <row r="311" spans="2:65" s="889" customFormat="1" ht="11.25">
      <c r="B311" s="888"/>
      <c r="D311" s="884" t="s">
        <v>154</v>
      </c>
      <c r="E311" s="890"/>
      <c r="F311" s="891" t="s">
        <v>2554</v>
      </c>
      <c r="H311" s="890"/>
      <c r="L311" s="888"/>
      <c r="M311" s="892"/>
      <c r="T311" s="893"/>
      <c r="AT311" s="890" t="s">
        <v>154</v>
      </c>
      <c r="AU311" s="890" t="s">
        <v>78</v>
      </c>
      <c r="AV311" s="889" t="s">
        <v>76</v>
      </c>
      <c r="AW311" s="889" t="s">
        <v>30</v>
      </c>
      <c r="AX311" s="889" t="s">
        <v>69</v>
      </c>
      <c r="AY311" s="890" t="s">
        <v>140</v>
      </c>
    </row>
    <row r="312" spans="2:65" s="895" customFormat="1" ht="11.25">
      <c r="B312" s="894"/>
      <c r="D312" s="884" t="s">
        <v>154</v>
      </c>
      <c r="E312" s="896"/>
      <c r="F312" s="897" t="s">
        <v>2561</v>
      </c>
      <c r="H312" s="898">
        <v>4.45</v>
      </c>
      <c r="L312" s="894"/>
      <c r="M312" s="899"/>
      <c r="T312" s="900"/>
      <c r="AT312" s="896" t="s">
        <v>154</v>
      </c>
      <c r="AU312" s="896" t="s">
        <v>78</v>
      </c>
      <c r="AV312" s="895" t="s">
        <v>78</v>
      </c>
      <c r="AW312" s="895" t="s">
        <v>30</v>
      </c>
      <c r="AX312" s="895" t="s">
        <v>69</v>
      </c>
      <c r="AY312" s="896" t="s">
        <v>140</v>
      </c>
    </row>
    <row r="313" spans="2:65" s="889" customFormat="1" ht="11.25">
      <c r="B313" s="888"/>
      <c r="D313" s="884" t="s">
        <v>154</v>
      </c>
      <c r="E313" s="890"/>
      <c r="F313" s="891" t="s">
        <v>2516</v>
      </c>
      <c r="H313" s="890"/>
      <c r="L313" s="888"/>
      <c r="M313" s="892"/>
      <c r="T313" s="893"/>
      <c r="AT313" s="890" t="s">
        <v>154</v>
      </c>
      <c r="AU313" s="890" t="s">
        <v>78</v>
      </c>
      <c r="AV313" s="889" t="s">
        <v>76</v>
      </c>
      <c r="AW313" s="889" t="s">
        <v>30</v>
      </c>
      <c r="AX313" s="889" t="s">
        <v>69</v>
      </c>
      <c r="AY313" s="890" t="s">
        <v>140</v>
      </c>
    </row>
    <row r="314" spans="2:65" s="895" customFormat="1" ht="11.25">
      <c r="B314" s="894"/>
      <c r="D314" s="884" t="s">
        <v>154</v>
      </c>
      <c r="E314" s="896"/>
      <c r="F314" s="897" t="s">
        <v>2517</v>
      </c>
      <c r="H314" s="898">
        <v>43.62</v>
      </c>
      <c r="L314" s="894"/>
      <c r="M314" s="899"/>
      <c r="T314" s="900"/>
      <c r="AT314" s="896" t="s">
        <v>154</v>
      </c>
      <c r="AU314" s="896" t="s">
        <v>78</v>
      </c>
      <c r="AV314" s="895" t="s">
        <v>78</v>
      </c>
      <c r="AW314" s="895" t="s">
        <v>30</v>
      </c>
      <c r="AX314" s="895" t="s">
        <v>69</v>
      </c>
      <c r="AY314" s="896" t="s">
        <v>140</v>
      </c>
    </row>
    <row r="315" spans="2:65" s="895" customFormat="1" ht="11.25">
      <c r="B315" s="894"/>
      <c r="D315" s="884" t="s">
        <v>154</v>
      </c>
      <c r="E315" s="896"/>
      <c r="F315" s="897" t="s">
        <v>2518</v>
      </c>
      <c r="H315" s="898">
        <v>42.25</v>
      </c>
      <c r="L315" s="894"/>
      <c r="M315" s="899"/>
      <c r="T315" s="900"/>
      <c r="AT315" s="896" t="s">
        <v>154</v>
      </c>
      <c r="AU315" s="896" t="s">
        <v>78</v>
      </c>
      <c r="AV315" s="895" t="s">
        <v>78</v>
      </c>
      <c r="AW315" s="895" t="s">
        <v>30</v>
      </c>
      <c r="AX315" s="895" t="s">
        <v>69</v>
      </c>
      <c r="AY315" s="896" t="s">
        <v>140</v>
      </c>
    </row>
    <row r="316" spans="2:65" s="902" customFormat="1" ht="11.25">
      <c r="B316" s="901"/>
      <c r="D316" s="884" t="s">
        <v>154</v>
      </c>
      <c r="E316" s="903"/>
      <c r="F316" s="904" t="s">
        <v>159</v>
      </c>
      <c r="H316" s="905">
        <v>90.32</v>
      </c>
      <c r="L316" s="901"/>
      <c r="M316" s="906"/>
      <c r="T316" s="907"/>
      <c r="AT316" s="903" t="s">
        <v>154</v>
      </c>
      <c r="AU316" s="903" t="s">
        <v>78</v>
      </c>
      <c r="AV316" s="902" t="s">
        <v>148</v>
      </c>
      <c r="AW316" s="902" t="s">
        <v>30</v>
      </c>
      <c r="AX316" s="902" t="s">
        <v>76</v>
      </c>
      <c r="AY316" s="903" t="s">
        <v>140</v>
      </c>
    </row>
    <row r="317" spans="2:65" s="772" customFormat="1" ht="24.2" customHeight="1">
      <c r="B317" s="771"/>
      <c r="C317" s="872" t="s">
        <v>483</v>
      </c>
      <c r="D317" s="872" t="s">
        <v>143</v>
      </c>
      <c r="E317" s="873" t="s">
        <v>2562</v>
      </c>
      <c r="F317" s="874" t="s">
        <v>2563</v>
      </c>
      <c r="G317" s="875" t="s">
        <v>146</v>
      </c>
      <c r="H317" s="876">
        <v>90.32</v>
      </c>
      <c r="I317" s="73"/>
      <c r="J317" s="877">
        <f>ROUND(I317*H317,2)</f>
        <v>0</v>
      </c>
      <c r="K317" s="874"/>
      <c r="L317" s="771"/>
      <c r="M317" s="878"/>
      <c r="N317" s="879" t="s">
        <v>40</v>
      </c>
      <c r="P317" s="880">
        <f>O317*H317</f>
        <v>0</v>
      </c>
      <c r="Q317" s="880">
        <v>2.0000000000000001E-4</v>
      </c>
      <c r="R317" s="880">
        <f>Q317*H317</f>
        <v>1.8064E-2</v>
      </c>
      <c r="S317" s="880">
        <v>0</v>
      </c>
      <c r="T317" s="881">
        <f>S317*H317</f>
        <v>0</v>
      </c>
      <c r="AR317" s="882" t="s">
        <v>276</v>
      </c>
      <c r="AT317" s="882" t="s">
        <v>143</v>
      </c>
      <c r="AU317" s="882" t="s">
        <v>78</v>
      </c>
      <c r="AY317" s="757" t="s">
        <v>140</v>
      </c>
      <c r="BE317" s="883">
        <f>IF(N317="základní",J317,0)</f>
        <v>0</v>
      </c>
      <c r="BF317" s="883">
        <f>IF(N317="snížená",J317,0)</f>
        <v>0</v>
      </c>
      <c r="BG317" s="883">
        <f>IF(N317="zákl. přenesená",J317,0)</f>
        <v>0</v>
      </c>
      <c r="BH317" s="883">
        <f>IF(N317="sníž. přenesená",J317,0)</f>
        <v>0</v>
      </c>
      <c r="BI317" s="883">
        <f>IF(N317="nulová",J317,0)</f>
        <v>0</v>
      </c>
      <c r="BJ317" s="757" t="s">
        <v>76</v>
      </c>
      <c r="BK317" s="883">
        <f>ROUND(I317*H317,2)</f>
        <v>0</v>
      </c>
      <c r="BL317" s="757" t="s">
        <v>276</v>
      </c>
      <c r="BM317" s="882" t="s">
        <v>2564</v>
      </c>
    </row>
    <row r="318" spans="2:65" s="772" customFormat="1" ht="19.5">
      <c r="B318" s="771"/>
      <c r="D318" s="884" t="s">
        <v>150</v>
      </c>
      <c r="F318" s="885" t="s">
        <v>2565</v>
      </c>
      <c r="L318" s="771"/>
      <c r="M318" s="886"/>
      <c r="T318" s="795"/>
      <c r="AT318" s="757" t="s">
        <v>150</v>
      </c>
      <c r="AU318" s="757" t="s">
        <v>78</v>
      </c>
    </row>
    <row r="319" spans="2:65" s="772" customFormat="1" ht="48.75">
      <c r="B319" s="771"/>
      <c r="D319" s="884" t="s">
        <v>1711</v>
      </c>
      <c r="F319" s="908" t="s">
        <v>2566</v>
      </c>
      <c r="L319" s="771"/>
      <c r="M319" s="886"/>
      <c r="T319" s="795"/>
      <c r="AT319" s="757" t="s">
        <v>1711</v>
      </c>
      <c r="AU319" s="757" t="s">
        <v>78</v>
      </c>
    </row>
    <row r="320" spans="2:65" s="889" customFormat="1" ht="11.25">
      <c r="B320" s="888"/>
      <c r="D320" s="884" t="s">
        <v>154</v>
      </c>
      <c r="E320" s="890"/>
      <c r="F320" s="891" t="s">
        <v>2554</v>
      </c>
      <c r="H320" s="890"/>
      <c r="L320" s="888"/>
      <c r="M320" s="892"/>
      <c r="T320" s="893"/>
      <c r="AT320" s="890" t="s">
        <v>154</v>
      </c>
      <c r="AU320" s="890" t="s">
        <v>78</v>
      </c>
      <c r="AV320" s="889" t="s">
        <v>76</v>
      </c>
      <c r="AW320" s="889" t="s">
        <v>30</v>
      </c>
      <c r="AX320" s="889" t="s">
        <v>69</v>
      </c>
      <c r="AY320" s="890" t="s">
        <v>140</v>
      </c>
    </row>
    <row r="321" spans="2:65" s="895" customFormat="1" ht="11.25">
      <c r="B321" s="894"/>
      <c r="D321" s="884" t="s">
        <v>154</v>
      </c>
      <c r="E321" s="896"/>
      <c r="F321" s="897" t="s">
        <v>2561</v>
      </c>
      <c r="H321" s="898">
        <v>4.45</v>
      </c>
      <c r="L321" s="894"/>
      <c r="M321" s="899"/>
      <c r="T321" s="900"/>
      <c r="AT321" s="896" t="s">
        <v>154</v>
      </c>
      <c r="AU321" s="896" t="s">
        <v>78</v>
      </c>
      <c r="AV321" s="895" t="s">
        <v>78</v>
      </c>
      <c r="AW321" s="895" t="s">
        <v>30</v>
      </c>
      <c r="AX321" s="895" t="s">
        <v>69</v>
      </c>
      <c r="AY321" s="896" t="s">
        <v>140</v>
      </c>
    </row>
    <row r="322" spans="2:65" s="889" customFormat="1" ht="11.25">
      <c r="B322" s="888"/>
      <c r="D322" s="884" t="s">
        <v>154</v>
      </c>
      <c r="E322" s="890"/>
      <c r="F322" s="891" t="s">
        <v>2516</v>
      </c>
      <c r="H322" s="890"/>
      <c r="L322" s="888"/>
      <c r="M322" s="892"/>
      <c r="T322" s="893"/>
      <c r="AT322" s="890" t="s">
        <v>154</v>
      </c>
      <c r="AU322" s="890" t="s">
        <v>78</v>
      </c>
      <c r="AV322" s="889" t="s">
        <v>76</v>
      </c>
      <c r="AW322" s="889" t="s">
        <v>30</v>
      </c>
      <c r="AX322" s="889" t="s">
        <v>69</v>
      </c>
      <c r="AY322" s="890" t="s">
        <v>140</v>
      </c>
    </row>
    <row r="323" spans="2:65" s="895" customFormat="1" ht="11.25">
      <c r="B323" s="894"/>
      <c r="D323" s="884" t="s">
        <v>154</v>
      </c>
      <c r="E323" s="896"/>
      <c r="F323" s="897" t="s">
        <v>2517</v>
      </c>
      <c r="H323" s="898">
        <v>43.62</v>
      </c>
      <c r="L323" s="894"/>
      <c r="M323" s="899"/>
      <c r="T323" s="900"/>
      <c r="AT323" s="896" t="s">
        <v>154</v>
      </c>
      <c r="AU323" s="896" t="s">
        <v>78</v>
      </c>
      <c r="AV323" s="895" t="s">
        <v>78</v>
      </c>
      <c r="AW323" s="895" t="s">
        <v>30</v>
      </c>
      <c r="AX323" s="895" t="s">
        <v>69</v>
      </c>
      <c r="AY323" s="896" t="s">
        <v>140</v>
      </c>
    </row>
    <row r="324" spans="2:65" s="895" customFormat="1" ht="11.25">
      <c r="B324" s="894"/>
      <c r="D324" s="884" t="s">
        <v>154</v>
      </c>
      <c r="E324" s="896"/>
      <c r="F324" s="897" t="s">
        <v>2518</v>
      </c>
      <c r="H324" s="898">
        <v>42.25</v>
      </c>
      <c r="L324" s="894"/>
      <c r="M324" s="899"/>
      <c r="T324" s="900"/>
      <c r="AT324" s="896" t="s">
        <v>154</v>
      </c>
      <c r="AU324" s="896" t="s">
        <v>78</v>
      </c>
      <c r="AV324" s="895" t="s">
        <v>78</v>
      </c>
      <c r="AW324" s="895" t="s">
        <v>30</v>
      </c>
      <c r="AX324" s="895" t="s">
        <v>69</v>
      </c>
      <c r="AY324" s="896" t="s">
        <v>140</v>
      </c>
    </row>
    <row r="325" spans="2:65" s="902" customFormat="1" ht="11.25">
      <c r="B325" s="901"/>
      <c r="D325" s="884" t="s">
        <v>154</v>
      </c>
      <c r="E325" s="903"/>
      <c r="F325" s="904" t="s">
        <v>159</v>
      </c>
      <c r="H325" s="905">
        <v>90.32</v>
      </c>
      <c r="L325" s="901"/>
      <c r="M325" s="906"/>
      <c r="T325" s="907"/>
      <c r="AT325" s="903" t="s">
        <v>154</v>
      </c>
      <c r="AU325" s="903" t="s">
        <v>78</v>
      </c>
      <c r="AV325" s="902" t="s">
        <v>148</v>
      </c>
      <c r="AW325" s="902" t="s">
        <v>30</v>
      </c>
      <c r="AX325" s="902" t="s">
        <v>76</v>
      </c>
      <c r="AY325" s="903" t="s">
        <v>140</v>
      </c>
    </row>
    <row r="326" spans="2:65" s="772" customFormat="1" ht="37.9" customHeight="1">
      <c r="B326" s="771"/>
      <c r="C326" s="872" t="s">
        <v>491</v>
      </c>
      <c r="D326" s="872" t="s">
        <v>143</v>
      </c>
      <c r="E326" s="873" t="s">
        <v>2567</v>
      </c>
      <c r="F326" s="874" t="s">
        <v>2568</v>
      </c>
      <c r="G326" s="875" t="s">
        <v>146</v>
      </c>
      <c r="H326" s="876">
        <v>90.32</v>
      </c>
      <c r="I326" s="73"/>
      <c r="J326" s="877">
        <f>ROUND(I326*H326,2)</f>
        <v>0</v>
      </c>
      <c r="K326" s="874" t="s">
        <v>2569</v>
      </c>
      <c r="L326" s="771"/>
      <c r="M326" s="878"/>
      <c r="N326" s="879" t="s">
        <v>40</v>
      </c>
      <c r="P326" s="880">
        <f>O326*H326</f>
        <v>0</v>
      </c>
      <c r="Q326" s="880">
        <v>4.4999999999999997E-3</v>
      </c>
      <c r="R326" s="880">
        <f>Q326*H326</f>
        <v>0.40643999999999991</v>
      </c>
      <c r="S326" s="880">
        <v>0</v>
      </c>
      <c r="T326" s="881">
        <f>S326*H326</f>
        <v>0</v>
      </c>
      <c r="AR326" s="882" t="s">
        <v>276</v>
      </c>
      <c r="AT326" s="882" t="s">
        <v>143</v>
      </c>
      <c r="AU326" s="882" t="s">
        <v>78</v>
      </c>
      <c r="AY326" s="757" t="s">
        <v>140</v>
      </c>
      <c r="BE326" s="883">
        <f>IF(N326="základní",J326,0)</f>
        <v>0</v>
      </c>
      <c r="BF326" s="883">
        <f>IF(N326="snížená",J326,0)</f>
        <v>0</v>
      </c>
      <c r="BG326" s="883">
        <f>IF(N326="zákl. přenesená",J326,0)</f>
        <v>0</v>
      </c>
      <c r="BH326" s="883">
        <f>IF(N326="sníž. přenesená",J326,0)</f>
        <v>0</v>
      </c>
      <c r="BI326" s="883">
        <f>IF(N326="nulová",J326,0)</f>
        <v>0</v>
      </c>
      <c r="BJ326" s="757" t="s">
        <v>76</v>
      </c>
      <c r="BK326" s="883">
        <f>ROUND(I326*H326,2)</f>
        <v>0</v>
      </c>
      <c r="BL326" s="757" t="s">
        <v>276</v>
      </c>
      <c r="BM326" s="882" t="s">
        <v>2570</v>
      </c>
    </row>
    <row r="327" spans="2:65" s="772" customFormat="1" ht="19.5">
      <c r="B327" s="771"/>
      <c r="D327" s="884" t="s">
        <v>150</v>
      </c>
      <c r="F327" s="885" t="s">
        <v>2571</v>
      </c>
      <c r="L327" s="771"/>
      <c r="M327" s="886"/>
      <c r="T327" s="795"/>
      <c r="AT327" s="757" t="s">
        <v>150</v>
      </c>
      <c r="AU327" s="757" t="s">
        <v>78</v>
      </c>
    </row>
    <row r="328" spans="2:65" s="772" customFormat="1" ht="11.25">
      <c r="B328" s="771"/>
      <c r="D328" s="887" t="s">
        <v>152</v>
      </c>
      <c r="F328" s="74" t="s">
        <v>2572</v>
      </c>
      <c r="L328" s="771"/>
      <c r="M328" s="886"/>
      <c r="T328" s="795"/>
      <c r="AT328" s="757" t="s">
        <v>152</v>
      </c>
      <c r="AU328" s="757" t="s">
        <v>78</v>
      </c>
    </row>
    <row r="329" spans="2:65" s="772" customFormat="1" ht="58.5">
      <c r="B329" s="771"/>
      <c r="D329" s="884" t="s">
        <v>1711</v>
      </c>
      <c r="F329" s="908" t="s">
        <v>2573</v>
      </c>
      <c r="L329" s="771"/>
      <c r="M329" s="886"/>
      <c r="T329" s="795"/>
      <c r="AT329" s="757" t="s">
        <v>1711</v>
      </c>
      <c r="AU329" s="757" t="s">
        <v>78</v>
      </c>
    </row>
    <row r="330" spans="2:65" s="889" customFormat="1" ht="11.25">
      <c r="B330" s="888"/>
      <c r="D330" s="884" t="s">
        <v>154</v>
      </c>
      <c r="E330" s="890"/>
      <c r="F330" s="891" t="s">
        <v>2554</v>
      </c>
      <c r="H330" s="890"/>
      <c r="L330" s="888"/>
      <c r="M330" s="892"/>
      <c r="T330" s="893"/>
      <c r="AT330" s="890" t="s">
        <v>154</v>
      </c>
      <c r="AU330" s="890" t="s">
        <v>78</v>
      </c>
      <c r="AV330" s="889" t="s">
        <v>76</v>
      </c>
      <c r="AW330" s="889" t="s">
        <v>30</v>
      </c>
      <c r="AX330" s="889" t="s">
        <v>69</v>
      </c>
      <c r="AY330" s="890" t="s">
        <v>140</v>
      </c>
    </row>
    <row r="331" spans="2:65" s="895" customFormat="1" ht="11.25">
      <c r="B331" s="894"/>
      <c r="D331" s="884" t="s">
        <v>154</v>
      </c>
      <c r="E331" s="896"/>
      <c r="F331" s="897" t="s">
        <v>2561</v>
      </c>
      <c r="H331" s="898">
        <v>4.45</v>
      </c>
      <c r="L331" s="894"/>
      <c r="M331" s="899"/>
      <c r="T331" s="900"/>
      <c r="AT331" s="896" t="s">
        <v>154</v>
      </c>
      <c r="AU331" s="896" t="s">
        <v>78</v>
      </c>
      <c r="AV331" s="895" t="s">
        <v>78</v>
      </c>
      <c r="AW331" s="895" t="s">
        <v>30</v>
      </c>
      <c r="AX331" s="895" t="s">
        <v>69</v>
      </c>
      <c r="AY331" s="896" t="s">
        <v>140</v>
      </c>
    </row>
    <row r="332" spans="2:65" s="889" customFormat="1" ht="11.25">
      <c r="B332" s="888"/>
      <c r="D332" s="884" t="s">
        <v>154</v>
      </c>
      <c r="E332" s="890"/>
      <c r="F332" s="891" t="s">
        <v>2516</v>
      </c>
      <c r="H332" s="890"/>
      <c r="L332" s="888"/>
      <c r="M332" s="892"/>
      <c r="T332" s="893"/>
      <c r="AT332" s="890" t="s">
        <v>154</v>
      </c>
      <c r="AU332" s="890" t="s">
        <v>78</v>
      </c>
      <c r="AV332" s="889" t="s">
        <v>76</v>
      </c>
      <c r="AW332" s="889" t="s">
        <v>30</v>
      </c>
      <c r="AX332" s="889" t="s">
        <v>69</v>
      </c>
      <c r="AY332" s="890" t="s">
        <v>140</v>
      </c>
    </row>
    <row r="333" spans="2:65" s="895" customFormat="1" ht="11.25">
      <c r="B333" s="894"/>
      <c r="D333" s="884" t="s">
        <v>154</v>
      </c>
      <c r="E333" s="896"/>
      <c r="F333" s="897" t="s">
        <v>2517</v>
      </c>
      <c r="H333" s="898">
        <v>43.62</v>
      </c>
      <c r="L333" s="894"/>
      <c r="M333" s="899"/>
      <c r="T333" s="900"/>
      <c r="AT333" s="896" t="s">
        <v>154</v>
      </c>
      <c r="AU333" s="896" t="s">
        <v>78</v>
      </c>
      <c r="AV333" s="895" t="s">
        <v>78</v>
      </c>
      <c r="AW333" s="895" t="s">
        <v>30</v>
      </c>
      <c r="AX333" s="895" t="s">
        <v>69</v>
      </c>
      <c r="AY333" s="896" t="s">
        <v>140</v>
      </c>
    </row>
    <row r="334" spans="2:65" s="895" customFormat="1" ht="11.25">
      <c r="B334" s="894"/>
      <c r="D334" s="884" t="s">
        <v>154</v>
      </c>
      <c r="E334" s="896"/>
      <c r="F334" s="897" t="s">
        <v>2518</v>
      </c>
      <c r="H334" s="898">
        <v>42.25</v>
      </c>
      <c r="L334" s="894"/>
      <c r="M334" s="899"/>
      <c r="T334" s="900"/>
      <c r="AT334" s="896" t="s">
        <v>154</v>
      </c>
      <c r="AU334" s="896" t="s">
        <v>78</v>
      </c>
      <c r="AV334" s="895" t="s">
        <v>78</v>
      </c>
      <c r="AW334" s="895" t="s">
        <v>30</v>
      </c>
      <c r="AX334" s="895" t="s">
        <v>69</v>
      </c>
      <c r="AY334" s="896" t="s">
        <v>140</v>
      </c>
    </row>
    <row r="335" spans="2:65" s="902" customFormat="1" ht="11.25">
      <c r="B335" s="901"/>
      <c r="D335" s="884" t="s">
        <v>154</v>
      </c>
      <c r="E335" s="903"/>
      <c r="F335" s="904" t="s">
        <v>159</v>
      </c>
      <c r="H335" s="905">
        <v>90.32</v>
      </c>
      <c r="L335" s="901"/>
      <c r="M335" s="906"/>
      <c r="T335" s="907"/>
      <c r="AT335" s="903" t="s">
        <v>154</v>
      </c>
      <c r="AU335" s="903" t="s">
        <v>78</v>
      </c>
      <c r="AV335" s="902" t="s">
        <v>148</v>
      </c>
      <c r="AW335" s="902" t="s">
        <v>30</v>
      </c>
      <c r="AX335" s="902" t="s">
        <v>76</v>
      </c>
      <c r="AY335" s="903" t="s">
        <v>140</v>
      </c>
    </row>
    <row r="336" spans="2:65" s="772" customFormat="1" ht="37.9" customHeight="1">
      <c r="B336" s="771"/>
      <c r="C336" s="872" t="s">
        <v>500</v>
      </c>
      <c r="D336" s="872" t="s">
        <v>143</v>
      </c>
      <c r="E336" s="873" t="s">
        <v>2574</v>
      </c>
      <c r="F336" s="874" t="s">
        <v>2575</v>
      </c>
      <c r="G336" s="875" t="s">
        <v>146</v>
      </c>
      <c r="H336" s="876">
        <v>0.44500000000000001</v>
      </c>
      <c r="I336" s="73"/>
      <c r="J336" s="877">
        <f>ROUND(I336*H336,2)</f>
        <v>0</v>
      </c>
      <c r="K336" s="874"/>
      <c r="L336" s="771"/>
      <c r="M336" s="878"/>
      <c r="N336" s="879" t="s">
        <v>40</v>
      </c>
      <c r="P336" s="880">
        <f>O336*H336</f>
        <v>0</v>
      </c>
      <c r="Q336" s="880">
        <v>4.5500000000000002E-3</v>
      </c>
      <c r="R336" s="880">
        <f>Q336*H336</f>
        <v>2.0247500000000001E-3</v>
      </c>
      <c r="S336" s="880">
        <v>0</v>
      </c>
      <c r="T336" s="881">
        <f>S336*H336</f>
        <v>0</v>
      </c>
      <c r="AR336" s="882" t="s">
        <v>276</v>
      </c>
      <c r="AT336" s="882" t="s">
        <v>143</v>
      </c>
      <c r="AU336" s="882" t="s">
        <v>78</v>
      </c>
      <c r="AY336" s="757" t="s">
        <v>140</v>
      </c>
      <c r="BE336" s="883">
        <f>IF(N336="základní",J336,0)</f>
        <v>0</v>
      </c>
      <c r="BF336" s="883">
        <f>IF(N336="snížená",J336,0)</f>
        <v>0</v>
      </c>
      <c r="BG336" s="883">
        <f>IF(N336="zákl. přenesená",J336,0)</f>
        <v>0</v>
      </c>
      <c r="BH336" s="883">
        <f>IF(N336="sníž. přenesená",J336,0)</f>
        <v>0</v>
      </c>
      <c r="BI336" s="883">
        <f>IF(N336="nulová",J336,0)</f>
        <v>0</v>
      </c>
      <c r="BJ336" s="757" t="s">
        <v>76</v>
      </c>
      <c r="BK336" s="883">
        <f>ROUND(I336*H336,2)</f>
        <v>0</v>
      </c>
      <c r="BL336" s="757" t="s">
        <v>276</v>
      </c>
      <c r="BM336" s="882" t="s">
        <v>2576</v>
      </c>
    </row>
    <row r="337" spans="2:65" s="772" customFormat="1" ht="19.5">
      <c r="B337" s="771"/>
      <c r="D337" s="884" t="s">
        <v>150</v>
      </c>
      <c r="F337" s="885" t="s">
        <v>2575</v>
      </c>
      <c r="L337" s="771"/>
      <c r="M337" s="886"/>
      <c r="T337" s="795"/>
      <c r="AT337" s="757" t="s">
        <v>150</v>
      </c>
      <c r="AU337" s="757" t="s">
        <v>78</v>
      </c>
    </row>
    <row r="338" spans="2:65" s="889" customFormat="1" ht="11.25">
      <c r="B338" s="888"/>
      <c r="D338" s="884" t="s">
        <v>154</v>
      </c>
      <c r="E338" s="890"/>
      <c r="F338" s="891" t="s">
        <v>2577</v>
      </c>
      <c r="H338" s="890"/>
      <c r="L338" s="888"/>
      <c r="M338" s="892"/>
      <c r="T338" s="893"/>
      <c r="AT338" s="890" t="s">
        <v>154</v>
      </c>
      <c r="AU338" s="890" t="s">
        <v>78</v>
      </c>
      <c r="AV338" s="889" t="s">
        <v>76</v>
      </c>
      <c r="AW338" s="889" t="s">
        <v>30</v>
      </c>
      <c r="AX338" s="889" t="s">
        <v>69</v>
      </c>
      <c r="AY338" s="890" t="s">
        <v>140</v>
      </c>
    </row>
    <row r="339" spans="2:65" s="895" customFormat="1" ht="11.25">
      <c r="B339" s="894"/>
      <c r="D339" s="884" t="s">
        <v>154</v>
      </c>
      <c r="E339" s="896"/>
      <c r="F339" s="897" t="s">
        <v>2578</v>
      </c>
      <c r="H339" s="898">
        <v>0.44500000000000001</v>
      </c>
      <c r="L339" s="894"/>
      <c r="M339" s="899"/>
      <c r="T339" s="900"/>
      <c r="AT339" s="896" t="s">
        <v>154</v>
      </c>
      <c r="AU339" s="896" t="s">
        <v>78</v>
      </c>
      <c r="AV339" s="895" t="s">
        <v>78</v>
      </c>
      <c r="AW339" s="895" t="s">
        <v>30</v>
      </c>
      <c r="AX339" s="895" t="s">
        <v>76</v>
      </c>
      <c r="AY339" s="896" t="s">
        <v>140</v>
      </c>
    </row>
    <row r="340" spans="2:65" s="772" customFormat="1" ht="24.2" customHeight="1">
      <c r="B340" s="771"/>
      <c r="C340" s="872" t="s">
        <v>509</v>
      </c>
      <c r="D340" s="872" t="s">
        <v>143</v>
      </c>
      <c r="E340" s="873" t="s">
        <v>2579</v>
      </c>
      <c r="F340" s="874" t="s">
        <v>2580</v>
      </c>
      <c r="G340" s="875" t="s">
        <v>146</v>
      </c>
      <c r="H340" s="876">
        <v>8.3000000000000007</v>
      </c>
      <c r="I340" s="73"/>
      <c r="J340" s="877">
        <f>ROUND(I340*H340,2)</f>
        <v>0</v>
      </c>
      <c r="K340" s="874" t="s">
        <v>147</v>
      </c>
      <c r="L340" s="771"/>
      <c r="M340" s="878"/>
      <c r="N340" s="879" t="s">
        <v>40</v>
      </c>
      <c r="P340" s="880">
        <f>O340*H340</f>
        <v>0</v>
      </c>
      <c r="Q340" s="880">
        <v>0</v>
      </c>
      <c r="R340" s="880">
        <f>Q340*H340</f>
        <v>0</v>
      </c>
      <c r="S340" s="880">
        <v>2.5000000000000001E-3</v>
      </c>
      <c r="T340" s="881">
        <f>S340*H340</f>
        <v>2.0750000000000001E-2</v>
      </c>
      <c r="AR340" s="882" t="s">
        <v>276</v>
      </c>
      <c r="AT340" s="882" t="s">
        <v>143</v>
      </c>
      <c r="AU340" s="882" t="s">
        <v>78</v>
      </c>
      <c r="AY340" s="757" t="s">
        <v>140</v>
      </c>
      <c r="BE340" s="883">
        <f>IF(N340="základní",J340,0)</f>
        <v>0</v>
      </c>
      <c r="BF340" s="883">
        <f>IF(N340="snížená",J340,0)</f>
        <v>0</v>
      </c>
      <c r="BG340" s="883">
        <f>IF(N340="zákl. přenesená",J340,0)</f>
        <v>0</v>
      </c>
      <c r="BH340" s="883">
        <f>IF(N340="sníž. přenesená",J340,0)</f>
        <v>0</v>
      </c>
      <c r="BI340" s="883">
        <f>IF(N340="nulová",J340,0)</f>
        <v>0</v>
      </c>
      <c r="BJ340" s="757" t="s">
        <v>76</v>
      </c>
      <c r="BK340" s="883">
        <f>ROUND(I340*H340,2)</f>
        <v>0</v>
      </c>
      <c r="BL340" s="757" t="s">
        <v>276</v>
      </c>
      <c r="BM340" s="882" t="s">
        <v>2581</v>
      </c>
    </row>
    <row r="341" spans="2:65" s="772" customFormat="1" ht="11.25">
      <c r="B341" s="771"/>
      <c r="D341" s="884" t="s">
        <v>150</v>
      </c>
      <c r="F341" s="885" t="s">
        <v>2582</v>
      </c>
      <c r="L341" s="771"/>
      <c r="M341" s="886"/>
      <c r="T341" s="795"/>
      <c r="AT341" s="757" t="s">
        <v>150</v>
      </c>
      <c r="AU341" s="757" t="s">
        <v>78</v>
      </c>
    </row>
    <row r="342" spans="2:65" s="772" customFormat="1" ht="11.25">
      <c r="B342" s="771"/>
      <c r="D342" s="887" t="s">
        <v>152</v>
      </c>
      <c r="F342" s="74" t="s">
        <v>2583</v>
      </c>
      <c r="L342" s="771"/>
      <c r="M342" s="886"/>
      <c r="T342" s="795"/>
      <c r="AT342" s="757" t="s">
        <v>152</v>
      </c>
      <c r="AU342" s="757" t="s">
        <v>78</v>
      </c>
    </row>
    <row r="343" spans="2:65" s="889" customFormat="1" ht="11.25">
      <c r="B343" s="888"/>
      <c r="D343" s="884" t="s">
        <v>154</v>
      </c>
      <c r="E343" s="890"/>
      <c r="F343" s="891" t="s">
        <v>2547</v>
      </c>
      <c r="H343" s="890"/>
      <c r="L343" s="888"/>
      <c r="M343" s="892"/>
      <c r="T343" s="893"/>
      <c r="AT343" s="890" t="s">
        <v>154</v>
      </c>
      <c r="AU343" s="890" t="s">
        <v>78</v>
      </c>
      <c r="AV343" s="889" t="s">
        <v>76</v>
      </c>
      <c r="AW343" s="889" t="s">
        <v>30</v>
      </c>
      <c r="AX343" s="889" t="s">
        <v>69</v>
      </c>
      <c r="AY343" s="890" t="s">
        <v>140</v>
      </c>
    </row>
    <row r="344" spans="2:65" s="895" customFormat="1" ht="11.25">
      <c r="B344" s="894"/>
      <c r="D344" s="884" t="s">
        <v>154</v>
      </c>
      <c r="E344" s="896"/>
      <c r="F344" s="897" t="s">
        <v>2584</v>
      </c>
      <c r="H344" s="898">
        <v>8.3000000000000007</v>
      </c>
      <c r="L344" s="894"/>
      <c r="M344" s="899"/>
      <c r="T344" s="900"/>
      <c r="AT344" s="896" t="s">
        <v>154</v>
      </c>
      <c r="AU344" s="896" t="s">
        <v>78</v>
      </c>
      <c r="AV344" s="895" t="s">
        <v>78</v>
      </c>
      <c r="AW344" s="895" t="s">
        <v>30</v>
      </c>
      <c r="AX344" s="895" t="s">
        <v>76</v>
      </c>
      <c r="AY344" s="896" t="s">
        <v>140</v>
      </c>
    </row>
    <row r="345" spans="2:65" s="772" customFormat="1" ht="24.2" customHeight="1">
      <c r="B345" s="771"/>
      <c r="C345" s="872" t="s">
        <v>521</v>
      </c>
      <c r="D345" s="872" t="s">
        <v>143</v>
      </c>
      <c r="E345" s="873" t="s">
        <v>1100</v>
      </c>
      <c r="F345" s="874" t="s">
        <v>1101</v>
      </c>
      <c r="G345" s="875" t="s">
        <v>146</v>
      </c>
      <c r="H345" s="876">
        <v>166.2</v>
      </c>
      <c r="I345" s="73"/>
      <c r="J345" s="877">
        <f>ROUND(I345*H345,2)</f>
        <v>0</v>
      </c>
      <c r="K345" s="874" t="s">
        <v>147</v>
      </c>
      <c r="L345" s="771"/>
      <c r="M345" s="878"/>
      <c r="N345" s="879" t="s">
        <v>40</v>
      </c>
      <c r="P345" s="880">
        <f>O345*H345</f>
        <v>0</v>
      </c>
      <c r="Q345" s="880">
        <v>0</v>
      </c>
      <c r="R345" s="880">
        <f>Q345*H345</f>
        <v>0</v>
      </c>
      <c r="S345" s="880">
        <v>3.0000000000000001E-3</v>
      </c>
      <c r="T345" s="881">
        <f>S345*H345</f>
        <v>0.49859999999999999</v>
      </c>
      <c r="AR345" s="882" t="s">
        <v>276</v>
      </c>
      <c r="AT345" s="882" t="s">
        <v>143</v>
      </c>
      <c r="AU345" s="882" t="s">
        <v>78</v>
      </c>
      <c r="AY345" s="757" t="s">
        <v>140</v>
      </c>
      <c r="BE345" s="883">
        <f>IF(N345="základní",J345,0)</f>
        <v>0</v>
      </c>
      <c r="BF345" s="883">
        <f>IF(N345="snížená",J345,0)</f>
        <v>0</v>
      </c>
      <c r="BG345" s="883">
        <f>IF(N345="zákl. přenesená",J345,0)</f>
        <v>0</v>
      </c>
      <c r="BH345" s="883">
        <f>IF(N345="sníž. přenesená",J345,0)</f>
        <v>0</v>
      </c>
      <c r="BI345" s="883">
        <f>IF(N345="nulová",J345,0)</f>
        <v>0</v>
      </c>
      <c r="BJ345" s="757" t="s">
        <v>76</v>
      </c>
      <c r="BK345" s="883">
        <f>ROUND(I345*H345,2)</f>
        <v>0</v>
      </c>
      <c r="BL345" s="757" t="s">
        <v>276</v>
      </c>
      <c r="BM345" s="882" t="s">
        <v>2585</v>
      </c>
    </row>
    <row r="346" spans="2:65" s="772" customFormat="1" ht="19.5">
      <c r="B346" s="771"/>
      <c r="D346" s="884" t="s">
        <v>150</v>
      </c>
      <c r="F346" s="885" t="s">
        <v>1101</v>
      </c>
      <c r="L346" s="771"/>
      <c r="M346" s="886"/>
      <c r="T346" s="795"/>
      <c r="AT346" s="757" t="s">
        <v>150</v>
      </c>
      <c r="AU346" s="757" t="s">
        <v>78</v>
      </c>
    </row>
    <row r="347" spans="2:65" s="772" customFormat="1" ht="11.25">
      <c r="B347" s="771"/>
      <c r="D347" s="887" t="s">
        <v>152</v>
      </c>
      <c r="F347" s="74" t="s">
        <v>1103</v>
      </c>
      <c r="L347" s="771"/>
      <c r="M347" s="886"/>
      <c r="T347" s="795"/>
      <c r="AT347" s="757" t="s">
        <v>152</v>
      </c>
      <c r="AU347" s="757" t="s">
        <v>78</v>
      </c>
    </row>
    <row r="348" spans="2:65" s="889" customFormat="1" ht="11.25">
      <c r="B348" s="888"/>
      <c r="D348" s="884" t="s">
        <v>154</v>
      </c>
      <c r="E348" s="890"/>
      <c r="F348" s="891" t="s">
        <v>2547</v>
      </c>
      <c r="H348" s="890"/>
      <c r="L348" s="888"/>
      <c r="M348" s="892"/>
      <c r="T348" s="893"/>
      <c r="AT348" s="890" t="s">
        <v>154</v>
      </c>
      <c r="AU348" s="890" t="s">
        <v>78</v>
      </c>
      <c r="AV348" s="889" t="s">
        <v>76</v>
      </c>
      <c r="AW348" s="889" t="s">
        <v>30</v>
      </c>
      <c r="AX348" s="889" t="s">
        <v>69</v>
      </c>
      <c r="AY348" s="890" t="s">
        <v>140</v>
      </c>
    </row>
    <row r="349" spans="2:65" s="895" customFormat="1" ht="11.25">
      <c r="B349" s="894"/>
      <c r="D349" s="884" t="s">
        <v>154</v>
      </c>
      <c r="E349" s="896"/>
      <c r="F349" s="897" t="s">
        <v>2586</v>
      </c>
      <c r="H349" s="898">
        <v>83.1</v>
      </c>
      <c r="L349" s="894"/>
      <c r="M349" s="899"/>
      <c r="T349" s="900"/>
      <c r="AT349" s="896" t="s">
        <v>154</v>
      </c>
      <c r="AU349" s="896" t="s">
        <v>78</v>
      </c>
      <c r="AV349" s="895" t="s">
        <v>78</v>
      </c>
      <c r="AW349" s="895" t="s">
        <v>30</v>
      </c>
      <c r="AX349" s="895" t="s">
        <v>69</v>
      </c>
      <c r="AY349" s="896" t="s">
        <v>140</v>
      </c>
    </row>
    <row r="350" spans="2:65" s="895" customFormat="1" ht="11.25">
      <c r="B350" s="894"/>
      <c r="D350" s="884" t="s">
        <v>154</v>
      </c>
      <c r="E350" s="896"/>
      <c r="F350" s="897" t="s">
        <v>2587</v>
      </c>
      <c r="H350" s="898">
        <v>83.1</v>
      </c>
      <c r="L350" s="894"/>
      <c r="M350" s="899"/>
      <c r="T350" s="900"/>
      <c r="AT350" s="896" t="s">
        <v>154</v>
      </c>
      <c r="AU350" s="896" t="s">
        <v>78</v>
      </c>
      <c r="AV350" s="895" t="s">
        <v>78</v>
      </c>
      <c r="AW350" s="895" t="s">
        <v>30</v>
      </c>
      <c r="AX350" s="895" t="s">
        <v>69</v>
      </c>
      <c r="AY350" s="896" t="s">
        <v>140</v>
      </c>
    </row>
    <row r="351" spans="2:65" s="902" customFormat="1" ht="11.25">
      <c r="B351" s="901"/>
      <c r="D351" s="884" t="s">
        <v>154</v>
      </c>
      <c r="E351" s="903"/>
      <c r="F351" s="904" t="s">
        <v>159</v>
      </c>
      <c r="H351" s="905">
        <v>166.2</v>
      </c>
      <c r="L351" s="901"/>
      <c r="M351" s="906"/>
      <c r="T351" s="907"/>
      <c r="AT351" s="903" t="s">
        <v>154</v>
      </c>
      <c r="AU351" s="903" t="s">
        <v>78</v>
      </c>
      <c r="AV351" s="902" t="s">
        <v>148</v>
      </c>
      <c r="AW351" s="902" t="s">
        <v>30</v>
      </c>
      <c r="AX351" s="902" t="s">
        <v>76</v>
      </c>
      <c r="AY351" s="903" t="s">
        <v>140</v>
      </c>
    </row>
    <row r="352" spans="2:65" s="772" customFormat="1" ht="33" customHeight="1">
      <c r="B352" s="771"/>
      <c r="C352" s="872" t="s">
        <v>527</v>
      </c>
      <c r="D352" s="872" t="s">
        <v>143</v>
      </c>
      <c r="E352" s="873" t="s">
        <v>2588</v>
      </c>
      <c r="F352" s="874" t="s">
        <v>2589</v>
      </c>
      <c r="G352" s="875" t="s">
        <v>146</v>
      </c>
      <c r="H352" s="876">
        <v>90.32</v>
      </c>
      <c r="I352" s="73"/>
      <c r="J352" s="877">
        <f>ROUND(I352*H352,2)</f>
        <v>0</v>
      </c>
      <c r="K352" s="874"/>
      <c r="L352" s="771"/>
      <c r="M352" s="878"/>
      <c r="N352" s="879" t="s">
        <v>40</v>
      </c>
      <c r="P352" s="880">
        <f>O352*H352</f>
        <v>0</v>
      </c>
      <c r="Q352" s="880">
        <v>6.9999999999999999E-4</v>
      </c>
      <c r="R352" s="880">
        <f>Q352*H352</f>
        <v>6.3223999999999989E-2</v>
      </c>
      <c r="S352" s="880">
        <v>0</v>
      </c>
      <c r="T352" s="881">
        <f>S352*H352</f>
        <v>0</v>
      </c>
      <c r="AR352" s="882" t="s">
        <v>276</v>
      </c>
      <c r="AT352" s="882" t="s">
        <v>143</v>
      </c>
      <c r="AU352" s="882" t="s">
        <v>78</v>
      </c>
      <c r="AY352" s="757" t="s">
        <v>140</v>
      </c>
      <c r="BE352" s="883">
        <f>IF(N352="základní",J352,0)</f>
        <v>0</v>
      </c>
      <c r="BF352" s="883">
        <f>IF(N352="snížená",J352,0)</f>
        <v>0</v>
      </c>
      <c r="BG352" s="883">
        <f>IF(N352="zákl. přenesená",J352,0)</f>
        <v>0</v>
      </c>
      <c r="BH352" s="883">
        <f>IF(N352="sníž. přenesená",J352,0)</f>
        <v>0</v>
      </c>
      <c r="BI352" s="883">
        <f>IF(N352="nulová",J352,0)</f>
        <v>0</v>
      </c>
      <c r="BJ352" s="757" t="s">
        <v>76</v>
      </c>
      <c r="BK352" s="883">
        <f>ROUND(I352*H352,2)</f>
        <v>0</v>
      </c>
      <c r="BL352" s="757" t="s">
        <v>276</v>
      </c>
      <c r="BM352" s="882" t="s">
        <v>2590</v>
      </c>
    </row>
    <row r="353" spans="2:65" s="772" customFormat="1" ht="19.5">
      <c r="B353" s="771"/>
      <c r="D353" s="884" t="s">
        <v>150</v>
      </c>
      <c r="F353" s="885" t="s">
        <v>2591</v>
      </c>
      <c r="L353" s="771"/>
      <c r="M353" s="886"/>
      <c r="T353" s="795"/>
      <c r="AT353" s="757" t="s">
        <v>150</v>
      </c>
      <c r="AU353" s="757" t="s">
        <v>78</v>
      </c>
    </row>
    <row r="354" spans="2:65" s="772" customFormat="1" ht="273">
      <c r="B354" s="771"/>
      <c r="D354" s="884" t="s">
        <v>1711</v>
      </c>
      <c r="F354" s="908" t="s">
        <v>2592</v>
      </c>
      <c r="L354" s="771"/>
      <c r="M354" s="886"/>
      <c r="T354" s="795"/>
      <c r="AT354" s="757" t="s">
        <v>1711</v>
      </c>
      <c r="AU354" s="757" t="s">
        <v>78</v>
      </c>
    </row>
    <row r="355" spans="2:65" s="889" customFormat="1" ht="11.25">
      <c r="B355" s="888"/>
      <c r="D355" s="884" t="s">
        <v>154</v>
      </c>
      <c r="E355" s="890"/>
      <c r="F355" s="891" t="s">
        <v>2593</v>
      </c>
      <c r="H355" s="890"/>
      <c r="L355" s="888"/>
      <c r="M355" s="892"/>
      <c r="T355" s="893"/>
      <c r="AT355" s="890" t="s">
        <v>154</v>
      </c>
      <c r="AU355" s="890" t="s">
        <v>78</v>
      </c>
      <c r="AV355" s="889" t="s">
        <v>76</v>
      </c>
      <c r="AW355" s="889" t="s">
        <v>30</v>
      </c>
      <c r="AX355" s="889" t="s">
        <v>69</v>
      </c>
      <c r="AY355" s="890" t="s">
        <v>140</v>
      </c>
    </row>
    <row r="356" spans="2:65" s="889" customFormat="1" ht="11.25">
      <c r="B356" s="888"/>
      <c r="D356" s="884" t="s">
        <v>154</v>
      </c>
      <c r="E356" s="890"/>
      <c r="F356" s="891" t="s">
        <v>2554</v>
      </c>
      <c r="H356" s="890"/>
      <c r="L356" s="888"/>
      <c r="M356" s="892"/>
      <c r="T356" s="893"/>
      <c r="AT356" s="890" t="s">
        <v>154</v>
      </c>
      <c r="AU356" s="890" t="s">
        <v>78</v>
      </c>
      <c r="AV356" s="889" t="s">
        <v>76</v>
      </c>
      <c r="AW356" s="889" t="s">
        <v>30</v>
      </c>
      <c r="AX356" s="889" t="s">
        <v>69</v>
      </c>
      <c r="AY356" s="890" t="s">
        <v>140</v>
      </c>
    </row>
    <row r="357" spans="2:65" s="895" customFormat="1" ht="11.25">
      <c r="B357" s="894"/>
      <c r="D357" s="884" t="s">
        <v>154</v>
      </c>
      <c r="E357" s="896"/>
      <c r="F357" s="897" t="s">
        <v>2555</v>
      </c>
      <c r="H357" s="898">
        <v>4.45</v>
      </c>
      <c r="L357" s="894"/>
      <c r="M357" s="899"/>
      <c r="T357" s="900"/>
      <c r="AT357" s="896" t="s">
        <v>154</v>
      </c>
      <c r="AU357" s="896" t="s">
        <v>78</v>
      </c>
      <c r="AV357" s="895" t="s">
        <v>78</v>
      </c>
      <c r="AW357" s="895" t="s">
        <v>30</v>
      </c>
      <c r="AX357" s="895" t="s">
        <v>69</v>
      </c>
      <c r="AY357" s="896" t="s">
        <v>140</v>
      </c>
    </row>
    <row r="358" spans="2:65" s="911" customFormat="1" ht="11.25">
      <c r="B358" s="910"/>
      <c r="D358" s="884" t="s">
        <v>154</v>
      </c>
      <c r="E358" s="912"/>
      <c r="F358" s="913" t="s">
        <v>196</v>
      </c>
      <c r="H358" s="914">
        <v>4.45</v>
      </c>
      <c r="L358" s="910"/>
      <c r="M358" s="915"/>
      <c r="T358" s="916"/>
      <c r="AT358" s="912" t="s">
        <v>154</v>
      </c>
      <c r="AU358" s="912" t="s">
        <v>78</v>
      </c>
      <c r="AV358" s="911" t="s">
        <v>141</v>
      </c>
      <c r="AW358" s="911" t="s">
        <v>30</v>
      </c>
      <c r="AX358" s="911" t="s">
        <v>69</v>
      </c>
      <c r="AY358" s="912" t="s">
        <v>140</v>
      </c>
    </row>
    <row r="359" spans="2:65" s="889" customFormat="1" ht="11.25">
      <c r="B359" s="888"/>
      <c r="D359" s="884" t="s">
        <v>154</v>
      </c>
      <c r="E359" s="890"/>
      <c r="F359" s="891" t="s">
        <v>2516</v>
      </c>
      <c r="H359" s="890"/>
      <c r="L359" s="888"/>
      <c r="M359" s="892"/>
      <c r="T359" s="893"/>
      <c r="AT359" s="890" t="s">
        <v>154</v>
      </c>
      <c r="AU359" s="890" t="s">
        <v>78</v>
      </c>
      <c r="AV359" s="889" t="s">
        <v>76</v>
      </c>
      <c r="AW359" s="889" t="s">
        <v>30</v>
      </c>
      <c r="AX359" s="889" t="s">
        <v>69</v>
      </c>
      <c r="AY359" s="890" t="s">
        <v>140</v>
      </c>
    </row>
    <row r="360" spans="2:65" s="895" customFormat="1" ht="11.25">
      <c r="B360" s="894"/>
      <c r="D360" s="884" t="s">
        <v>154</v>
      </c>
      <c r="E360" s="896"/>
      <c r="F360" s="897" t="s">
        <v>2517</v>
      </c>
      <c r="H360" s="898">
        <v>43.62</v>
      </c>
      <c r="L360" s="894"/>
      <c r="M360" s="899"/>
      <c r="T360" s="900"/>
      <c r="AT360" s="896" t="s">
        <v>154</v>
      </c>
      <c r="AU360" s="896" t="s">
        <v>78</v>
      </c>
      <c r="AV360" s="895" t="s">
        <v>78</v>
      </c>
      <c r="AW360" s="895" t="s">
        <v>30</v>
      </c>
      <c r="AX360" s="895" t="s">
        <v>69</v>
      </c>
      <c r="AY360" s="896" t="s">
        <v>140</v>
      </c>
    </row>
    <row r="361" spans="2:65" s="895" customFormat="1" ht="11.25">
      <c r="B361" s="894"/>
      <c r="D361" s="884" t="s">
        <v>154</v>
      </c>
      <c r="E361" s="896"/>
      <c r="F361" s="897" t="s">
        <v>2518</v>
      </c>
      <c r="H361" s="898">
        <v>42.25</v>
      </c>
      <c r="L361" s="894"/>
      <c r="M361" s="899"/>
      <c r="T361" s="900"/>
      <c r="AT361" s="896" t="s">
        <v>154</v>
      </c>
      <c r="AU361" s="896" t="s">
        <v>78</v>
      </c>
      <c r="AV361" s="895" t="s">
        <v>78</v>
      </c>
      <c r="AW361" s="895" t="s">
        <v>30</v>
      </c>
      <c r="AX361" s="895" t="s">
        <v>69</v>
      </c>
      <c r="AY361" s="896" t="s">
        <v>140</v>
      </c>
    </row>
    <row r="362" spans="2:65" s="911" customFormat="1" ht="11.25">
      <c r="B362" s="910"/>
      <c r="D362" s="884" t="s">
        <v>154</v>
      </c>
      <c r="E362" s="912"/>
      <c r="F362" s="913" t="s">
        <v>196</v>
      </c>
      <c r="H362" s="914">
        <v>85.87</v>
      </c>
      <c r="L362" s="910"/>
      <c r="M362" s="915"/>
      <c r="T362" s="916"/>
      <c r="AT362" s="912" t="s">
        <v>154</v>
      </c>
      <c r="AU362" s="912" t="s">
        <v>78</v>
      </c>
      <c r="AV362" s="911" t="s">
        <v>141</v>
      </c>
      <c r="AW362" s="911" t="s">
        <v>30</v>
      </c>
      <c r="AX362" s="911" t="s">
        <v>69</v>
      </c>
      <c r="AY362" s="912" t="s">
        <v>140</v>
      </c>
    </row>
    <row r="363" spans="2:65" s="902" customFormat="1" ht="11.25">
      <c r="B363" s="901"/>
      <c r="D363" s="884" t="s">
        <v>154</v>
      </c>
      <c r="E363" s="903"/>
      <c r="F363" s="904" t="s">
        <v>159</v>
      </c>
      <c r="H363" s="905">
        <v>90.32</v>
      </c>
      <c r="L363" s="901"/>
      <c r="M363" s="906"/>
      <c r="T363" s="907"/>
      <c r="AT363" s="903" t="s">
        <v>154</v>
      </c>
      <c r="AU363" s="903" t="s">
        <v>78</v>
      </c>
      <c r="AV363" s="902" t="s">
        <v>148</v>
      </c>
      <c r="AW363" s="902" t="s">
        <v>30</v>
      </c>
      <c r="AX363" s="902" t="s">
        <v>76</v>
      </c>
      <c r="AY363" s="903" t="s">
        <v>140</v>
      </c>
    </row>
    <row r="364" spans="2:65" s="772" customFormat="1" ht="37.9" customHeight="1">
      <c r="B364" s="771"/>
      <c r="C364" s="872" t="s">
        <v>533</v>
      </c>
      <c r="D364" s="872" t="s">
        <v>143</v>
      </c>
      <c r="E364" s="873" t="s">
        <v>2594</v>
      </c>
      <c r="F364" s="874" t="s">
        <v>2595</v>
      </c>
      <c r="G364" s="875" t="s">
        <v>292</v>
      </c>
      <c r="H364" s="876">
        <v>76.665000000000006</v>
      </c>
      <c r="I364" s="73"/>
      <c r="J364" s="877">
        <f>ROUND(I364*H364,2)</f>
        <v>0</v>
      </c>
      <c r="K364" s="874"/>
      <c r="L364" s="771"/>
      <c r="M364" s="878"/>
      <c r="N364" s="879" t="s">
        <v>40</v>
      </c>
      <c r="P364" s="880">
        <f>O364*H364</f>
        <v>0</v>
      </c>
      <c r="Q364" s="880">
        <v>0</v>
      </c>
      <c r="R364" s="880">
        <f>Q364*H364</f>
        <v>0</v>
      </c>
      <c r="S364" s="880">
        <v>0</v>
      </c>
      <c r="T364" s="881">
        <f>S364*H364</f>
        <v>0</v>
      </c>
      <c r="AR364" s="882" t="s">
        <v>276</v>
      </c>
      <c r="AT364" s="882" t="s">
        <v>143</v>
      </c>
      <c r="AU364" s="882" t="s">
        <v>78</v>
      </c>
      <c r="AY364" s="757" t="s">
        <v>140</v>
      </c>
      <c r="BE364" s="883">
        <f>IF(N364="základní",J364,0)</f>
        <v>0</v>
      </c>
      <c r="BF364" s="883">
        <f>IF(N364="snížená",J364,0)</f>
        <v>0</v>
      </c>
      <c r="BG364" s="883">
        <f>IF(N364="zákl. přenesená",J364,0)</f>
        <v>0</v>
      </c>
      <c r="BH364" s="883">
        <f>IF(N364="sníž. přenesená",J364,0)</f>
        <v>0</v>
      </c>
      <c r="BI364" s="883">
        <f>IF(N364="nulová",J364,0)</f>
        <v>0</v>
      </c>
      <c r="BJ364" s="757" t="s">
        <v>76</v>
      </c>
      <c r="BK364" s="883">
        <f>ROUND(I364*H364,2)</f>
        <v>0</v>
      </c>
      <c r="BL364" s="757" t="s">
        <v>276</v>
      </c>
      <c r="BM364" s="882" t="s">
        <v>2596</v>
      </c>
    </row>
    <row r="365" spans="2:65" s="772" customFormat="1" ht="29.25">
      <c r="B365" s="771"/>
      <c r="D365" s="884" t="s">
        <v>150</v>
      </c>
      <c r="F365" s="885" t="s">
        <v>2595</v>
      </c>
      <c r="L365" s="771"/>
      <c r="M365" s="886"/>
      <c r="T365" s="795"/>
      <c r="AT365" s="757" t="s">
        <v>150</v>
      </c>
      <c r="AU365" s="757" t="s">
        <v>78</v>
      </c>
    </row>
    <row r="366" spans="2:65" s="772" customFormat="1" ht="87.75">
      <c r="B366" s="771"/>
      <c r="D366" s="884" t="s">
        <v>1711</v>
      </c>
      <c r="F366" s="908" t="s">
        <v>2597</v>
      </c>
      <c r="L366" s="771"/>
      <c r="M366" s="886"/>
      <c r="T366" s="795"/>
      <c r="AT366" s="757" t="s">
        <v>1711</v>
      </c>
      <c r="AU366" s="757" t="s">
        <v>78</v>
      </c>
    </row>
    <row r="367" spans="2:65" s="889" customFormat="1" ht="11.25">
      <c r="B367" s="888"/>
      <c r="D367" s="884" t="s">
        <v>154</v>
      </c>
      <c r="E367" s="890"/>
      <c r="F367" s="891" t="s">
        <v>2554</v>
      </c>
      <c r="H367" s="890"/>
      <c r="L367" s="888"/>
      <c r="M367" s="892"/>
      <c r="T367" s="893"/>
      <c r="AT367" s="890" t="s">
        <v>154</v>
      </c>
      <c r="AU367" s="890" t="s">
        <v>78</v>
      </c>
      <c r="AV367" s="889" t="s">
        <v>76</v>
      </c>
      <c r="AW367" s="889" t="s">
        <v>30</v>
      </c>
      <c r="AX367" s="889" t="s">
        <v>69</v>
      </c>
      <c r="AY367" s="890" t="s">
        <v>140</v>
      </c>
    </row>
    <row r="368" spans="2:65" s="895" customFormat="1" ht="11.25">
      <c r="B368" s="894"/>
      <c r="D368" s="884" t="s">
        <v>154</v>
      </c>
      <c r="E368" s="896"/>
      <c r="F368" s="897" t="s">
        <v>2598</v>
      </c>
      <c r="H368" s="898">
        <v>6.0149999999999997</v>
      </c>
      <c r="L368" s="894"/>
      <c r="M368" s="899"/>
      <c r="T368" s="900"/>
      <c r="AT368" s="896" t="s">
        <v>154</v>
      </c>
      <c r="AU368" s="896" t="s">
        <v>78</v>
      </c>
      <c r="AV368" s="895" t="s">
        <v>78</v>
      </c>
      <c r="AW368" s="895" t="s">
        <v>30</v>
      </c>
      <c r="AX368" s="895" t="s">
        <v>69</v>
      </c>
      <c r="AY368" s="896" t="s">
        <v>140</v>
      </c>
    </row>
    <row r="369" spans="2:65" s="911" customFormat="1" ht="11.25">
      <c r="B369" s="910"/>
      <c r="D369" s="884" t="s">
        <v>154</v>
      </c>
      <c r="E369" s="912"/>
      <c r="F369" s="913" t="s">
        <v>196</v>
      </c>
      <c r="H369" s="914">
        <v>6.0149999999999997</v>
      </c>
      <c r="L369" s="910"/>
      <c r="M369" s="915"/>
      <c r="T369" s="916"/>
      <c r="AT369" s="912" t="s">
        <v>154</v>
      </c>
      <c r="AU369" s="912" t="s">
        <v>78</v>
      </c>
      <c r="AV369" s="911" t="s">
        <v>141</v>
      </c>
      <c r="AW369" s="911" t="s">
        <v>30</v>
      </c>
      <c r="AX369" s="911" t="s">
        <v>69</v>
      </c>
      <c r="AY369" s="912" t="s">
        <v>140</v>
      </c>
    </row>
    <row r="370" spans="2:65" s="889" customFormat="1" ht="11.25">
      <c r="B370" s="888"/>
      <c r="D370" s="884" t="s">
        <v>154</v>
      </c>
      <c r="E370" s="890"/>
      <c r="F370" s="891" t="s">
        <v>2516</v>
      </c>
      <c r="H370" s="890"/>
      <c r="L370" s="888"/>
      <c r="M370" s="892"/>
      <c r="T370" s="893"/>
      <c r="AT370" s="890" t="s">
        <v>154</v>
      </c>
      <c r="AU370" s="890" t="s">
        <v>78</v>
      </c>
      <c r="AV370" s="889" t="s">
        <v>76</v>
      </c>
      <c r="AW370" s="889" t="s">
        <v>30</v>
      </c>
      <c r="AX370" s="889" t="s">
        <v>69</v>
      </c>
      <c r="AY370" s="890" t="s">
        <v>140</v>
      </c>
    </row>
    <row r="371" spans="2:65" s="895" customFormat="1" ht="11.25">
      <c r="B371" s="894"/>
      <c r="D371" s="884" t="s">
        <v>154</v>
      </c>
      <c r="E371" s="896"/>
      <c r="F371" s="897" t="s">
        <v>2599</v>
      </c>
      <c r="H371" s="898">
        <v>70.650000000000006</v>
      </c>
      <c r="L371" s="894"/>
      <c r="M371" s="899"/>
      <c r="T371" s="900"/>
      <c r="AT371" s="896" t="s">
        <v>154</v>
      </c>
      <c r="AU371" s="896" t="s">
        <v>78</v>
      </c>
      <c r="AV371" s="895" t="s">
        <v>78</v>
      </c>
      <c r="AW371" s="895" t="s">
        <v>30</v>
      </c>
      <c r="AX371" s="895" t="s">
        <v>69</v>
      </c>
      <c r="AY371" s="896" t="s">
        <v>140</v>
      </c>
    </row>
    <row r="372" spans="2:65" s="911" customFormat="1" ht="11.25">
      <c r="B372" s="910"/>
      <c r="D372" s="884" t="s">
        <v>154</v>
      </c>
      <c r="E372" s="912"/>
      <c r="F372" s="913" t="s">
        <v>196</v>
      </c>
      <c r="H372" s="914">
        <v>70.650000000000006</v>
      </c>
      <c r="L372" s="910"/>
      <c r="M372" s="915"/>
      <c r="T372" s="916"/>
      <c r="AT372" s="912" t="s">
        <v>154</v>
      </c>
      <c r="AU372" s="912" t="s">
        <v>78</v>
      </c>
      <c r="AV372" s="911" t="s">
        <v>141</v>
      </c>
      <c r="AW372" s="911" t="s">
        <v>30</v>
      </c>
      <c r="AX372" s="911" t="s">
        <v>69</v>
      </c>
      <c r="AY372" s="912" t="s">
        <v>140</v>
      </c>
    </row>
    <row r="373" spans="2:65" s="902" customFormat="1" ht="11.25">
      <c r="B373" s="901"/>
      <c r="D373" s="884" t="s">
        <v>154</v>
      </c>
      <c r="E373" s="903"/>
      <c r="F373" s="904" t="s">
        <v>159</v>
      </c>
      <c r="H373" s="905">
        <v>76.665000000000006</v>
      </c>
      <c r="L373" s="901"/>
      <c r="M373" s="906"/>
      <c r="T373" s="907"/>
      <c r="AT373" s="903" t="s">
        <v>154</v>
      </c>
      <c r="AU373" s="903" t="s">
        <v>78</v>
      </c>
      <c r="AV373" s="902" t="s">
        <v>148</v>
      </c>
      <c r="AW373" s="902" t="s">
        <v>30</v>
      </c>
      <c r="AX373" s="902" t="s">
        <v>76</v>
      </c>
      <c r="AY373" s="903" t="s">
        <v>140</v>
      </c>
    </row>
    <row r="374" spans="2:65" s="772" customFormat="1" ht="16.5" customHeight="1">
      <c r="B374" s="771"/>
      <c r="C374" s="872" t="s">
        <v>541</v>
      </c>
      <c r="D374" s="872" t="s">
        <v>143</v>
      </c>
      <c r="E374" s="873" t="s">
        <v>2600</v>
      </c>
      <c r="F374" s="874" t="s">
        <v>2601</v>
      </c>
      <c r="G374" s="875" t="s">
        <v>146</v>
      </c>
      <c r="H374" s="876">
        <v>8.3000000000000007</v>
      </c>
      <c r="I374" s="73"/>
      <c r="J374" s="877">
        <f>ROUND(I374*H374,2)</f>
        <v>0</v>
      </c>
      <c r="K374" s="874" t="s">
        <v>147</v>
      </c>
      <c r="L374" s="771"/>
      <c r="M374" s="878"/>
      <c r="N374" s="879" t="s">
        <v>40</v>
      </c>
      <c r="P374" s="880">
        <f>O374*H374</f>
        <v>0</v>
      </c>
      <c r="Q374" s="880">
        <v>0</v>
      </c>
      <c r="R374" s="880">
        <f>Q374*H374</f>
        <v>0</v>
      </c>
      <c r="S374" s="880">
        <v>0</v>
      </c>
      <c r="T374" s="881">
        <f>S374*H374</f>
        <v>0</v>
      </c>
      <c r="AR374" s="882" t="s">
        <v>276</v>
      </c>
      <c r="AT374" s="882" t="s">
        <v>143</v>
      </c>
      <c r="AU374" s="882" t="s">
        <v>78</v>
      </c>
      <c r="AY374" s="757" t="s">
        <v>140</v>
      </c>
      <c r="BE374" s="883">
        <f>IF(N374="základní",J374,0)</f>
        <v>0</v>
      </c>
      <c r="BF374" s="883">
        <f>IF(N374="snížená",J374,0)</f>
        <v>0</v>
      </c>
      <c r="BG374" s="883">
        <f>IF(N374="zákl. přenesená",J374,0)</f>
        <v>0</v>
      </c>
      <c r="BH374" s="883">
        <f>IF(N374="sníž. přenesená",J374,0)</f>
        <v>0</v>
      </c>
      <c r="BI374" s="883">
        <f>IF(N374="nulová",J374,0)</f>
        <v>0</v>
      </c>
      <c r="BJ374" s="757" t="s">
        <v>76</v>
      </c>
      <c r="BK374" s="883">
        <f>ROUND(I374*H374,2)</f>
        <v>0</v>
      </c>
      <c r="BL374" s="757" t="s">
        <v>276</v>
      </c>
      <c r="BM374" s="882" t="s">
        <v>2602</v>
      </c>
    </row>
    <row r="375" spans="2:65" s="772" customFormat="1" ht="11.25">
      <c r="B375" s="771"/>
      <c r="D375" s="884" t="s">
        <v>150</v>
      </c>
      <c r="F375" s="885" t="s">
        <v>2603</v>
      </c>
      <c r="L375" s="771"/>
      <c r="M375" s="886"/>
      <c r="T375" s="795"/>
      <c r="AT375" s="757" t="s">
        <v>150</v>
      </c>
      <c r="AU375" s="757" t="s">
        <v>78</v>
      </c>
    </row>
    <row r="376" spans="2:65" s="772" customFormat="1" ht="11.25">
      <c r="B376" s="771"/>
      <c r="D376" s="887" t="s">
        <v>152</v>
      </c>
      <c r="F376" s="74" t="s">
        <v>2604</v>
      </c>
      <c r="L376" s="771"/>
      <c r="M376" s="886"/>
      <c r="T376" s="795"/>
      <c r="AT376" s="757" t="s">
        <v>152</v>
      </c>
      <c r="AU376" s="757" t="s">
        <v>78</v>
      </c>
    </row>
    <row r="377" spans="2:65" s="889" customFormat="1" ht="11.25">
      <c r="B377" s="888"/>
      <c r="D377" s="884" t="s">
        <v>154</v>
      </c>
      <c r="E377" s="890"/>
      <c r="F377" s="891" t="s">
        <v>2547</v>
      </c>
      <c r="H377" s="890"/>
      <c r="L377" s="888"/>
      <c r="M377" s="892"/>
      <c r="T377" s="893"/>
      <c r="AT377" s="890" t="s">
        <v>154</v>
      </c>
      <c r="AU377" s="890" t="s">
        <v>78</v>
      </c>
      <c r="AV377" s="889" t="s">
        <v>76</v>
      </c>
      <c r="AW377" s="889" t="s">
        <v>30</v>
      </c>
      <c r="AX377" s="889" t="s">
        <v>69</v>
      </c>
      <c r="AY377" s="890" t="s">
        <v>140</v>
      </c>
    </row>
    <row r="378" spans="2:65" s="895" customFormat="1" ht="11.25">
      <c r="B378" s="894"/>
      <c r="D378" s="884" t="s">
        <v>154</v>
      </c>
      <c r="E378" s="896"/>
      <c r="F378" s="897" t="s">
        <v>2584</v>
      </c>
      <c r="H378" s="898">
        <v>8.3000000000000007</v>
      </c>
      <c r="L378" s="894"/>
      <c r="M378" s="899"/>
      <c r="T378" s="900"/>
      <c r="AT378" s="896" t="s">
        <v>154</v>
      </c>
      <c r="AU378" s="896" t="s">
        <v>78</v>
      </c>
      <c r="AV378" s="895" t="s">
        <v>78</v>
      </c>
      <c r="AW378" s="895" t="s">
        <v>30</v>
      </c>
      <c r="AX378" s="895" t="s">
        <v>76</v>
      </c>
      <c r="AY378" s="896" t="s">
        <v>140</v>
      </c>
    </row>
    <row r="379" spans="2:65" s="772" customFormat="1" ht="24.2" customHeight="1">
      <c r="B379" s="771"/>
      <c r="C379" s="872" t="s">
        <v>551</v>
      </c>
      <c r="D379" s="872" t="s">
        <v>143</v>
      </c>
      <c r="E379" s="873" t="s">
        <v>2605</v>
      </c>
      <c r="F379" s="874" t="s">
        <v>2606</v>
      </c>
      <c r="G379" s="875" t="s">
        <v>627</v>
      </c>
      <c r="H379" s="876">
        <v>2618.1729999999998</v>
      </c>
      <c r="I379" s="73"/>
      <c r="J379" s="877">
        <f>ROUND(I379*H379,2)</f>
        <v>0</v>
      </c>
      <c r="K379" s="874" t="s">
        <v>147</v>
      </c>
      <c r="L379" s="771"/>
      <c r="M379" s="878"/>
      <c r="N379" s="879" t="s">
        <v>40</v>
      </c>
      <c r="P379" s="880">
        <f>O379*H379</f>
        <v>0</v>
      </c>
      <c r="Q379" s="880">
        <v>0</v>
      </c>
      <c r="R379" s="880">
        <f>Q379*H379</f>
        <v>0</v>
      </c>
      <c r="S379" s="880">
        <v>0</v>
      </c>
      <c r="T379" s="881">
        <f>S379*H379</f>
        <v>0</v>
      </c>
      <c r="AR379" s="882" t="s">
        <v>276</v>
      </c>
      <c r="AT379" s="882" t="s">
        <v>143</v>
      </c>
      <c r="AU379" s="882" t="s">
        <v>78</v>
      </c>
      <c r="AY379" s="757" t="s">
        <v>140</v>
      </c>
      <c r="BE379" s="883">
        <f>IF(N379="základní",J379,0)</f>
        <v>0</v>
      </c>
      <c r="BF379" s="883">
        <f>IF(N379="snížená",J379,0)</f>
        <v>0</v>
      </c>
      <c r="BG379" s="883">
        <f>IF(N379="zákl. přenesená",J379,0)</f>
        <v>0</v>
      </c>
      <c r="BH379" s="883">
        <f>IF(N379="sníž. přenesená",J379,0)</f>
        <v>0</v>
      </c>
      <c r="BI379" s="883">
        <f>IF(N379="nulová",J379,0)</f>
        <v>0</v>
      </c>
      <c r="BJ379" s="757" t="s">
        <v>76</v>
      </c>
      <c r="BK379" s="883">
        <f>ROUND(I379*H379,2)</f>
        <v>0</v>
      </c>
      <c r="BL379" s="757" t="s">
        <v>276</v>
      </c>
      <c r="BM379" s="882" t="s">
        <v>2607</v>
      </c>
    </row>
    <row r="380" spans="2:65" s="772" customFormat="1" ht="29.25">
      <c r="B380" s="771"/>
      <c r="D380" s="884" t="s">
        <v>150</v>
      </c>
      <c r="F380" s="885" t="s">
        <v>2608</v>
      </c>
      <c r="L380" s="771"/>
      <c r="M380" s="886"/>
      <c r="T380" s="795"/>
      <c r="AT380" s="757" t="s">
        <v>150</v>
      </c>
      <c r="AU380" s="757" t="s">
        <v>78</v>
      </c>
    </row>
    <row r="381" spans="2:65" s="772" customFormat="1" ht="11.25">
      <c r="B381" s="771"/>
      <c r="D381" s="887" t="s">
        <v>152</v>
      </c>
      <c r="F381" s="74" t="s">
        <v>2609</v>
      </c>
      <c r="L381" s="771"/>
      <c r="M381" s="886"/>
      <c r="T381" s="795"/>
      <c r="AT381" s="757" t="s">
        <v>152</v>
      </c>
      <c r="AU381" s="757" t="s">
        <v>78</v>
      </c>
    </row>
    <row r="382" spans="2:65" s="861" customFormat="1" ht="22.9" customHeight="1">
      <c r="B382" s="860"/>
      <c r="D382" s="862" t="s">
        <v>68</v>
      </c>
      <c r="E382" s="870" t="s">
        <v>1188</v>
      </c>
      <c r="F382" s="870" t="s">
        <v>1189</v>
      </c>
      <c r="J382" s="871">
        <f>BK382</f>
        <v>0</v>
      </c>
      <c r="L382" s="860"/>
      <c r="M382" s="865"/>
      <c r="P382" s="866">
        <f>SUM(P383:P439)</f>
        <v>0</v>
      </c>
      <c r="R382" s="866">
        <f>SUM(R383:R439)</f>
        <v>0.13937096000000002</v>
      </c>
      <c r="T382" s="867">
        <f>SUM(T383:T439)</f>
        <v>9.4732900000000005E-3</v>
      </c>
      <c r="AR382" s="862" t="s">
        <v>78</v>
      </c>
      <c r="AT382" s="868" t="s">
        <v>68</v>
      </c>
      <c r="AU382" s="868" t="s">
        <v>76</v>
      </c>
      <c r="AY382" s="862" t="s">
        <v>140</v>
      </c>
      <c r="BK382" s="869">
        <f>SUM(BK383:BK439)</f>
        <v>0</v>
      </c>
    </row>
    <row r="383" spans="2:65" s="772" customFormat="1" ht="16.5" customHeight="1">
      <c r="B383" s="771"/>
      <c r="C383" s="872" t="s">
        <v>557</v>
      </c>
      <c r="D383" s="872" t="s">
        <v>143</v>
      </c>
      <c r="E383" s="873" t="s">
        <v>2610</v>
      </c>
      <c r="F383" s="874" t="s">
        <v>2611</v>
      </c>
      <c r="G383" s="875" t="s">
        <v>146</v>
      </c>
      <c r="H383" s="876">
        <v>30.559000000000001</v>
      </c>
      <c r="I383" s="73"/>
      <c r="J383" s="877">
        <f>ROUND(I383*H383,2)</f>
        <v>0</v>
      </c>
      <c r="K383" s="874" t="s">
        <v>147</v>
      </c>
      <c r="L383" s="771"/>
      <c r="M383" s="878"/>
      <c r="N383" s="879" t="s">
        <v>40</v>
      </c>
      <c r="P383" s="880">
        <f>O383*H383</f>
        <v>0</v>
      </c>
      <c r="Q383" s="880">
        <v>1E-3</v>
      </c>
      <c r="R383" s="880">
        <f>Q383*H383</f>
        <v>3.0559000000000003E-2</v>
      </c>
      <c r="S383" s="880">
        <v>3.1E-4</v>
      </c>
      <c r="T383" s="881">
        <f>S383*H383</f>
        <v>9.4732900000000005E-3</v>
      </c>
      <c r="AR383" s="882" t="s">
        <v>276</v>
      </c>
      <c r="AT383" s="882" t="s">
        <v>143</v>
      </c>
      <c r="AU383" s="882" t="s">
        <v>78</v>
      </c>
      <c r="AY383" s="757" t="s">
        <v>140</v>
      </c>
      <c r="BE383" s="883">
        <f>IF(N383="základní",J383,0)</f>
        <v>0</v>
      </c>
      <c r="BF383" s="883">
        <f>IF(N383="snížená",J383,0)</f>
        <v>0</v>
      </c>
      <c r="BG383" s="883">
        <f>IF(N383="zákl. přenesená",J383,0)</f>
        <v>0</v>
      </c>
      <c r="BH383" s="883">
        <f>IF(N383="sníž. přenesená",J383,0)</f>
        <v>0</v>
      </c>
      <c r="BI383" s="883">
        <f>IF(N383="nulová",J383,0)</f>
        <v>0</v>
      </c>
      <c r="BJ383" s="757" t="s">
        <v>76</v>
      </c>
      <c r="BK383" s="883">
        <f>ROUND(I383*H383,2)</f>
        <v>0</v>
      </c>
      <c r="BL383" s="757" t="s">
        <v>276</v>
      </c>
      <c r="BM383" s="882" t="s">
        <v>2612</v>
      </c>
    </row>
    <row r="384" spans="2:65" s="772" customFormat="1" ht="11.25">
      <c r="B384" s="771"/>
      <c r="D384" s="884" t="s">
        <v>150</v>
      </c>
      <c r="F384" s="885" t="s">
        <v>2613</v>
      </c>
      <c r="L384" s="771"/>
      <c r="M384" s="886"/>
      <c r="T384" s="795"/>
      <c r="AT384" s="757" t="s">
        <v>150</v>
      </c>
      <c r="AU384" s="757" t="s">
        <v>78</v>
      </c>
    </row>
    <row r="385" spans="2:65" s="772" customFormat="1" ht="11.25">
      <c r="B385" s="771"/>
      <c r="D385" s="887" t="s">
        <v>152</v>
      </c>
      <c r="F385" s="74" t="s">
        <v>2614</v>
      </c>
      <c r="L385" s="771"/>
      <c r="M385" s="886"/>
      <c r="T385" s="795"/>
      <c r="AT385" s="757" t="s">
        <v>152</v>
      </c>
      <c r="AU385" s="757" t="s">
        <v>78</v>
      </c>
    </row>
    <row r="386" spans="2:65" s="889" customFormat="1" ht="11.25">
      <c r="B386" s="888"/>
      <c r="D386" s="884" t="s">
        <v>154</v>
      </c>
      <c r="E386" s="890"/>
      <c r="F386" s="891" t="s">
        <v>2615</v>
      </c>
      <c r="H386" s="890"/>
      <c r="L386" s="888"/>
      <c r="M386" s="892"/>
      <c r="T386" s="893"/>
      <c r="AT386" s="890" t="s">
        <v>154</v>
      </c>
      <c r="AU386" s="890" t="s">
        <v>78</v>
      </c>
      <c r="AV386" s="889" t="s">
        <v>76</v>
      </c>
      <c r="AW386" s="889" t="s">
        <v>30</v>
      </c>
      <c r="AX386" s="889" t="s">
        <v>69</v>
      </c>
      <c r="AY386" s="890" t="s">
        <v>140</v>
      </c>
    </row>
    <row r="387" spans="2:65" s="895" customFormat="1" ht="22.5">
      <c r="B387" s="894"/>
      <c r="D387" s="884" t="s">
        <v>154</v>
      </c>
      <c r="E387" s="896"/>
      <c r="F387" s="897" t="s">
        <v>2616</v>
      </c>
      <c r="H387" s="898">
        <v>30.559000000000001</v>
      </c>
      <c r="L387" s="894"/>
      <c r="M387" s="899"/>
      <c r="T387" s="900"/>
      <c r="AT387" s="896" t="s">
        <v>154</v>
      </c>
      <c r="AU387" s="896" t="s">
        <v>78</v>
      </c>
      <c r="AV387" s="895" t="s">
        <v>78</v>
      </c>
      <c r="AW387" s="895" t="s">
        <v>30</v>
      </c>
      <c r="AX387" s="895" t="s">
        <v>76</v>
      </c>
      <c r="AY387" s="896" t="s">
        <v>140</v>
      </c>
    </row>
    <row r="388" spans="2:65" s="772" customFormat="1" ht="24.2" customHeight="1">
      <c r="B388" s="771"/>
      <c r="C388" s="872" t="s">
        <v>561</v>
      </c>
      <c r="D388" s="872" t="s">
        <v>143</v>
      </c>
      <c r="E388" s="873" t="s">
        <v>2617</v>
      </c>
      <c r="F388" s="874" t="s">
        <v>2618</v>
      </c>
      <c r="G388" s="875" t="s">
        <v>146</v>
      </c>
      <c r="H388" s="876">
        <v>30.559000000000001</v>
      </c>
      <c r="I388" s="73"/>
      <c r="J388" s="877">
        <f>ROUND(I388*H388,2)</f>
        <v>0</v>
      </c>
      <c r="K388" s="874" t="s">
        <v>147</v>
      </c>
      <c r="L388" s="771"/>
      <c r="M388" s="878"/>
      <c r="N388" s="879" t="s">
        <v>40</v>
      </c>
      <c r="P388" s="880">
        <f>O388*H388</f>
        <v>0</v>
      </c>
      <c r="Q388" s="880">
        <v>0</v>
      </c>
      <c r="R388" s="880">
        <f>Q388*H388</f>
        <v>0</v>
      </c>
      <c r="S388" s="880">
        <v>0</v>
      </c>
      <c r="T388" s="881">
        <f>S388*H388</f>
        <v>0</v>
      </c>
      <c r="AR388" s="882" t="s">
        <v>276</v>
      </c>
      <c r="AT388" s="882" t="s">
        <v>143</v>
      </c>
      <c r="AU388" s="882" t="s">
        <v>78</v>
      </c>
      <c r="AY388" s="757" t="s">
        <v>140</v>
      </c>
      <c r="BE388" s="883">
        <f>IF(N388="základní",J388,0)</f>
        <v>0</v>
      </c>
      <c r="BF388" s="883">
        <f>IF(N388="snížená",J388,0)</f>
        <v>0</v>
      </c>
      <c r="BG388" s="883">
        <f>IF(N388="zákl. přenesená",J388,0)</f>
        <v>0</v>
      </c>
      <c r="BH388" s="883">
        <f>IF(N388="sníž. přenesená",J388,0)</f>
        <v>0</v>
      </c>
      <c r="BI388" s="883">
        <f>IF(N388="nulová",J388,0)</f>
        <v>0</v>
      </c>
      <c r="BJ388" s="757" t="s">
        <v>76</v>
      </c>
      <c r="BK388" s="883">
        <f>ROUND(I388*H388,2)</f>
        <v>0</v>
      </c>
      <c r="BL388" s="757" t="s">
        <v>276</v>
      </c>
      <c r="BM388" s="882" t="s">
        <v>2619</v>
      </c>
    </row>
    <row r="389" spans="2:65" s="772" customFormat="1" ht="19.5">
      <c r="B389" s="771"/>
      <c r="D389" s="884" t="s">
        <v>150</v>
      </c>
      <c r="F389" s="885" t="s">
        <v>2620</v>
      </c>
      <c r="L389" s="771"/>
      <c r="M389" s="886"/>
      <c r="T389" s="795"/>
      <c r="AT389" s="757" t="s">
        <v>150</v>
      </c>
      <c r="AU389" s="757" t="s">
        <v>78</v>
      </c>
    </row>
    <row r="390" spans="2:65" s="772" customFormat="1" ht="11.25">
      <c r="B390" s="771"/>
      <c r="D390" s="887" t="s">
        <v>152</v>
      </c>
      <c r="F390" s="74" t="s">
        <v>2621</v>
      </c>
      <c r="L390" s="771"/>
      <c r="M390" s="886"/>
      <c r="T390" s="795"/>
      <c r="AT390" s="757" t="s">
        <v>152</v>
      </c>
      <c r="AU390" s="757" t="s">
        <v>78</v>
      </c>
    </row>
    <row r="391" spans="2:65" s="889" customFormat="1" ht="11.25">
      <c r="B391" s="888"/>
      <c r="D391" s="884" t="s">
        <v>154</v>
      </c>
      <c r="E391" s="890"/>
      <c r="F391" s="891" t="s">
        <v>2615</v>
      </c>
      <c r="H391" s="890"/>
      <c r="L391" s="888"/>
      <c r="M391" s="892"/>
      <c r="T391" s="893"/>
      <c r="AT391" s="890" t="s">
        <v>154</v>
      </c>
      <c r="AU391" s="890" t="s">
        <v>78</v>
      </c>
      <c r="AV391" s="889" t="s">
        <v>76</v>
      </c>
      <c r="AW391" s="889" t="s">
        <v>30</v>
      </c>
      <c r="AX391" s="889" t="s">
        <v>69</v>
      </c>
      <c r="AY391" s="890" t="s">
        <v>140</v>
      </c>
    </row>
    <row r="392" spans="2:65" s="895" customFormat="1" ht="11.25">
      <c r="B392" s="894"/>
      <c r="D392" s="884" t="s">
        <v>154</v>
      </c>
      <c r="E392" s="896"/>
      <c r="F392" s="897" t="s">
        <v>2622</v>
      </c>
      <c r="H392" s="898">
        <v>30.559000000000001</v>
      </c>
      <c r="L392" s="894"/>
      <c r="M392" s="899"/>
      <c r="T392" s="900"/>
      <c r="AT392" s="896" t="s">
        <v>154</v>
      </c>
      <c r="AU392" s="896" t="s">
        <v>78</v>
      </c>
      <c r="AV392" s="895" t="s">
        <v>78</v>
      </c>
      <c r="AW392" s="895" t="s">
        <v>30</v>
      </c>
      <c r="AX392" s="895" t="s">
        <v>76</v>
      </c>
      <c r="AY392" s="896" t="s">
        <v>140</v>
      </c>
    </row>
    <row r="393" spans="2:65" s="772" customFormat="1" ht="24.2" customHeight="1">
      <c r="B393" s="771"/>
      <c r="C393" s="872" t="s">
        <v>567</v>
      </c>
      <c r="D393" s="872" t="s">
        <v>143</v>
      </c>
      <c r="E393" s="873" t="s">
        <v>2623</v>
      </c>
      <c r="F393" s="874" t="s">
        <v>2624</v>
      </c>
      <c r="G393" s="875" t="s">
        <v>146</v>
      </c>
      <c r="H393" s="876">
        <v>30.559000000000001</v>
      </c>
      <c r="I393" s="73"/>
      <c r="J393" s="877">
        <f>ROUND(I393*H393,2)</f>
        <v>0</v>
      </c>
      <c r="K393" s="874" t="s">
        <v>147</v>
      </c>
      <c r="L393" s="771"/>
      <c r="M393" s="878"/>
      <c r="N393" s="879" t="s">
        <v>40</v>
      </c>
      <c r="P393" s="880">
        <f>O393*H393</f>
        <v>0</v>
      </c>
      <c r="Q393" s="880">
        <v>2.1000000000000001E-4</v>
      </c>
      <c r="R393" s="880">
        <f>Q393*H393</f>
        <v>6.4173900000000002E-3</v>
      </c>
      <c r="S393" s="880">
        <v>0</v>
      </c>
      <c r="T393" s="881">
        <f>S393*H393</f>
        <v>0</v>
      </c>
      <c r="AR393" s="882" t="s">
        <v>276</v>
      </c>
      <c r="AT393" s="882" t="s">
        <v>143</v>
      </c>
      <c r="AU393" s="882" t="s">
        <v>78</v>
      </c>
      <c r="AY393" s="757" t="s">
        <v>140</v>
      </c>
      <c r="BE393" s="883">
        <f>IF(N393="základní",J393,0)</f>
        <v>0</v>
      </c>
      <c r="BF393" s="883">
        <f>IF(N393="snížená",J393,0)</f>
        <v>0</v>
      </c>
      <c r="BG393" s="883">
        <f>IF(N393="zákl. přenesená",J393,0)</f>
        <v>0</v>
      </c>
      <c r="BH393" s="883">
        <f>IF(N393="sníž. přenesená",J393,0)</f>
        <v>0</v>
      </c>
      <c r="BI393" s="883">
        <f>IF(N393="nulová",J393,0)</f>
        <v>0</v>
      </c>
      <c r="BJ393" s="757" t="s">
        <v>76</v>
      </c>
      <c r="BK393" s="883">
        <f>ROUND(I393*H393,2)</f>
        <v>0</v>
      </c>
      <c r="BL393" s="757" t="s">
        <v>276</v>
      </c>
      <c r="BM393" s="882" t="s">
        <v>2625</v>
      </c>
    </row>
    <row r="394" spans="2:65" s="772" customFormat="1" ht="19.5">
      <c r="B394" s="771"/>
      <c r="D394" s="884" t="s">
        <v>150</v>
      </c>
      <c r="F394" s="885" t="s">
        <v>2626</v>
      </c>
      <c r="L394" s="771"/>
      <c r="M394" s="886"/>
      <c r="T394" s="795"/>
      <c r="AT394" s="757" t="s">
        <v>150</v>
      </c>
      <c r="AU394" s="757" t="s">
        <v>78</v>
      </c>
    </row>
    <row r="395" spans="2:65" s="772" customFormat="1" ht="11.25">
      <c r="B395" s="771"/>
      <c r="D395" s="887" t="s">
        <v>152</v>
      </c>
      <c r="F395" s="74" t="s">
        <v>2627</v>
      </c>
      <c r="L395" s="771"/>
      <c r="M395" s="886"/>
      <c r="T395" s="795"/>
      <c r="AT395" s="757" t="s">
        <v>152</v>
      </c>
      <c r="AU395" s="757" t="s">
        <v>78</v>
      </c>
    </row>
    <row r="396" spans="2:65" s="889" customFormat="1" ht="11.25">
      <c r="B396" s="888"/>
      <c r="D396" s="884" t="s">
        <v>154</v>
      </c>
      <c r="E396" s="890"/>
      <c r="F396" s="891" t="s">
        <v>2615</v>
      </c>
      <c r="H396" s="890"/>
      <c r="L396" s="888"/>
      <c r="M396" s="892"/>
      <c r="T396" s="893"/>
      <c r="AT396" s="890" t="s">
        <v>154</v>
      </c>
      <c r="AU396" s="890" t="s">
        <v>78</v>
      </c>
      <c r="AV396" s="889" t="s">
        <v>76</v>
      </c>
      <c r="AW396" s="889" t="s">
        <v>30</v>
      </c>
      <c r="AX396" s="889" t="s">
        <v>69</v>
      </c>
      <c r="AY396" s="890" t="s">
        <v>140</v>
      </c>
    </row>
    <row r="397" spans="2:65" s="895" customFormat="1" ht="11.25">
      <c r="B397" s="894"/>
      <c r="D397" s="884" t="s">
        <v>154</v>
      </c>
      <c r="E397" s="896"/>
      <c r="F397" s="897" t="s">
        <v>2622</v>
      </c>
      <c r="H397" s="898">
        <v>30.559000000000001</v>
      </c>
      <c r="L397" s="894"/>
      <c r="M397" s="899"/>
      <c r="T397" s="900"/>
      <c r="AT397" s="896" t="s">
        <v>154</v>
      </c>
      <c r="AU397" s="896" t="s">
        <v>78</v>
      </c>
      <c r="AV397" s="895" t="s">
        <v>78</v>
      </c>
      <c r="AW397" s="895" t="s">
        <v>30</v>
      </c>
      <c r="AX397" s="895" t="s">
        <v>76</v>
      </c>
      <c r="AY397" s="896" t="s">
        <v>140</v>
      </c>
    </row>
    <row r="398" spans="2:65" s="772" customFormat="1" ht="33" customHeight="1">
      <c r="B398" s="771"/>
      <c r="C398" s="872" t="s">
        <v>571</v>
      </c>
      <c r="D398" s="872" t="s">
        <v>143</v>
      </c>
      <c r="E398" s="873" t="s">
        <v>1223</v>
      </c>
      <c r="F398" s="874" t="s">
        <v>1224</v>
      </c>
      <c r="G398" s="875" t="s">
        <v>146</v>
      </c>
      <c r="H398" s="876">
        <v>317.49</v>
      </c>
      <c r="I398" s="73"/>
      <c r="J398" s="877">
        <f>ROUND(I398*H398,2)</f>
        <v>0</v>
      </c>
      <c r="K398" s="874" t="s">
        <v>147</v>
      </c>
      <c r="L398" s="771"/>
      <c r="M398" s="878"/>
      <c r="N398" s="879" t="s">
        <v>40</v>
      </c>
      <c r="P398" s="880">
        <f>O398*H398</f>
        <v>0</v>
      </c>
      <c r="Q398" s="880">
        <v>2.9E-4</v>
      </c>
      <c r="R398" s="880">
        <f>Q398*H398</f>
        <v>9.2072100000000004E-2</v>
      </c>
      <c r="S398" s="880">
        <v>0</v>
      </c>
      <c r="T398" s="881">
        <f>S398*H398</f>
        <v>0</v>
      </c>
      <c r="AR398" s="882" t="s">
        <v>276</v>
      </c>
      <c r="AT398" s="882" t="s">
        <v>143</v>
      </c>
      <c r="AU398" s="882" t="s">
        <v>78</v>
      </c>
      <c r="AY398" s="757" t="s">
        <v>140</v>
      </c>
      <c r="BE398" s="883">
        <f>IF(N398="základní",J398,0)</f>
        <v>0</v>
      </c>
      <c r="BF398" s="883">
        <f>IF(N398="snížená",J398,0)</f>
        <v>0</v>
      </c>
      <c r="BG398" s="883">
        <f>IF(N398="zákl. přenesená",J398,0)</f>
        <v>0</v>
      </c>
      <c r="BH398" s="883">
        <f>IF(N398="sníž. přenesená",J398,0)</f>
        <v>0</v>
      </c>
      <c r="BI398" s="883">
        <f>IF(N398="nulová",J398,0)</f>
        <v>0</v>
      </c>
      <c r="BJ398" s="757" t="s">
        <v>76</v>
      </c>
      <c r="BK398" s="883">
        <f>ROUND(I398*H398,2)</f>
        <v>0</v>
      </c>
      <c r="BL398" s="757" t="s">
        <v>276</v>
      </c>
      <c r="BM398" s="882" t="s">
        <v>2628</v>
      </c>
    </row>
    <row r="399" spans="2:65" s="772" customFormat="1" ht="29.25">
      <c r="B399" s="771"/>
      <c r="D399" s="884" t="s">
        <v>150</v>
      </c>
      <c r="F399" s="885" t="s">
        <v>1226</v>
      </c>
      <c r="L399" s="771"/>
      <c r="M399" s="886"/>
      <c r="T399" s="795"/>
      <c r="AT399" s="757" t="s">
        <v>150</v>
      </c>
      <c r="AU399" s="757" t="s">
        <v>78</v>
      </c>
    </row>
    <row r="400" spans="2:65" s="772" customFormat="1" ht="11.25">
      <c r="B400" s="771"/>
      <c r="D400" s="887" t="s">
        <v>152</v>
      </c>
      <c r="F400" s="74" t="s">
        <v>1227</v>
      </c>
      <c r="L400" s="771"/>
      <c r="M400" s="886"/>
      <c r="T400" s="795"/>
      <c r="AT400" s="757" t="s">
        <v>152</v>
      </c>
      <c r="AU400" s="757" t="s">
        <v>78</v>
      </c>
    </row>
    <row r="401" spans="2:51" s="889" customFormat="1" ht="11.25">
      <c r="B401" s="888"/>
      <c r="D401" s="884" t="s">
        <v>154</v>
      </c>
      <c r="E401" s="890"/>
      <c r="F401" s="891" t="s">
        <v>2497</v>
      </c>
      <c r="H401" s="890"/>
      <c r="L401" s="888"/>
      <c r="M401" s="892"/>
      <c r="T401" s="893"/>
      <c r="AT401" s="890" t="s">
        <v>154</v>
      </c>
      <c r="AU401" s="890" t="s">
        <v>78</v>
      </c>
      <c r="AV401" s="889" t="s">
        <v>76</v>
      </c>
      <c r="AW401" s="889" t="s">
        <v>30</v>
      </c>
      <c r="AX401" s="889" t="s">
        <v>69</v>
      </c>
      <c r="AY401" s="890" t="s">
        <v>140</v>
      </c>
    </row>
    <row r="402" spans="2:51" s="889" customFormat="1" ht="11.25">
      <c r="B402" s="888"/>
      <c r="D402" s="884" t="s">
        <v>154</v>
      </c>
      <c r="E402" s="890"/>
      <c r="F402" s="891" t="s">
        <v>2498</v>
      </c>
      <c r="H402" s="890"/>
      <c r="L402" s="888"/>
      <c r="M402" s="892"/>
      <c r="T402" s="893"/>
      <c r="AT402" s="890" t="s">
        <v>154</v>
      </c>
      <c r="AU402" s="890" t="s">
        <v>78</v>
      </c>
      <c r="AV402" s="889" t="s">
        <v>76</v>
      </c>
      <c r="AW402" s="889" t="s">
        <v>30</v>
      </c>
      <c r="AX402" s="889" t="s">
        <v>69</v>
      </c>
      <c r="AY402" s="890" t="s">
        <v>140</v>
      </c>
    </row>
    <row r="403" spans="2:51" s="895" customFormat="1" ht="11.25">
      <c r="B403" s="894"/>
      <c r="D403" s="884" t="s">
        <v>154</v>
      </c>
      <c r="E403" s="896"/>
      <c r="F403" s="897" t="s">
        <v>2499</v>
      </c>
      <c r="H403" s="898">
        <v>70.349999999999994</v>
      </c>
      <c r="L403" s="894"/>
      <c r="M403" s="899"/>
      <c r="T403" s="900"/>
      <c r="AT403" s="896" t="s">
        <v>154</v>
      </c>
      <c r="AU403" s="896" t="s">
        <v>78</v>
      </c>
      <c r="AV403" s="895" t="s">
        <v>78</v>
      </c>
      <c r="AW403" s="895" t="s">
        <v>30</v>
      </c>
      <c r="AX403" s="895" t="s">
        <v>69</v>
      </c>
      <c r="AY403" s="896" t="s">
        <v>140</v>
      </c>
    </row>
    <row r="404" spans="2:51" s="889" customFormat="1" ht="11.25">
      <c r="B404" s="888"/>
      <c r="D404" s="884" t="s">
        <v>154</v>
      </c>
      <c r="E404" s="890"/>
      <c r="F404" s="891" t="s">
        <v>2629</v>
      </c>
      <c r="H404" s="890"/>
      <c r="L404" s="888"/>
      <c r="M404" s="892"/>
      <c r="T404" s="893"/>
      <c r="AT404" s="890" t="s">
        <v>154</v>
      </c>
      <c r="AU404" s="890" t="s">
        <v>78</v>
      </c>
      <c r="AV404" s="889" t="s">
        <v>76</v>
      </c>
      <c r="AW404" s="889" t="s">
        <v>30</v>
      </c>
      <c r="AX404" s="889" t="s">
        <v>69</v>
      </c>
      <c r="AY404" s="890" t="s">
        <v>140</v>
      </c>
    </row>
    <row r="405" spans="2:51" s="895" customFormat="1" ht="11.25">
      <c r="B405" s="894"/>
      <c r="D405" s="884" t="s">
        <v>154</v>
      </c>
      <c r="E405" s="896"/>
      <c r="F405" s="897" t="s">
        <v>2630</v>
      </c>
      <c r="H405" s="898">
        <v>17.373000000000001</v>
      </c>
      <c r="L405" s="894"/>
      <c r="M405" s="899"/>
      <c r="T405" s="900"/>
      <c r="AT405" s="896" t="s">
        <v>154</v>
      </c>
      <c r="AU405" s="896" t="s">
        <v>78</v>
      </c>
      <c r="AV405" s="895" t="s">
        <v>78</v>
      </c>
      <c r="AW405" s="895" t="s">
        <v>30</v>
      </c>
      <c r="AX405" s="895" t="s">
        <v>69</v>
      </c>
      <c r="AY405" s="896" t="s">
        <v>140</v>
      </c>
    </row>
    <row r="406" spans="2:51" s="895" customFormat="1" ht="11.25">
      <c r="B406" s="894"/>
      <c r="D406" s="884" t="s">
        <v>154</v>
      </c>
      <c r="E406" s="896"/>
      <c r="F406" s="897" t="s">
        <v>2631</v>
      </c>
      <c r="H406" s="898">
        <v>25.632000000000001</v>
      </c>
      <c r="L406" s="894"/>
      <c r="M406" s="899"/>
      <c r="T406" s="900"/>
      <c r="AT406" s="896" t="s">
        <v>154</v>
      </c>
      <c r="AU406" s="896" t="s">
        <v>78</v>
      </c>
      <c r="AV406" s="895" t="s">
        <v>78</v>
      </c>
      <c r="AW406" s="895" t="s">
        <v>30</v>
      </c>
      <c r="AX406" s="895" t="s">
        <v>69</v>
      </c>
      <c r="AY406" s="896" t="s">
        <v>140</v>
      </c>
    </row>
    <row r="407" spans="2:51" s="911" customFormat="1" ht="11.25">
      <c r="B407" s="910"/>
      <c r="D407" s="884" t="s">
        <v>154</v>
      </c>
      <c r="E407" s="912"/>
      <c r="F407" s="913" t="s">
        <v>196</v>
      </c>
      <c r="H407" s="914">
        <v>113.355</v>
      </c>
      <c r="L407" s="910"/>
      <c r="M407" s="915"/>
      <c r="T407" s="916"/>
      <c r="AT407" s="912" t="s">
        <v>154</v>
      </c>
      <c r="AU407" s="912" t="s">
        <v>78</v>
      </c>
      <c r="AV407" s="911" t="s">
        <v>141</v>
      </c>
      <c r="AW407" s="911" t="s">
        <v>30</v>
      </c>
      <c r="AX407" s="911" t="s">
        <v>69</v>
      </c>
      <c r="AY407" s="912" t="s">
        <v>140</v>
      </c>
    </row>
    <row r="408" spans="2:51" s="889" customFormat="1" ht="11.25">
      <c r="B408" s="888"/>
      <c r="D408" s="884" t="s">
        <v>154</v>
      </c>
      <c r="E408" s="890"/>
      <c r="F408" s="891" t="s">
        <v>2632</v>
      </c>
      <c r="H408" s="890"/>
      <c r="L408" s="888"/>
      <c r="M408" s="892"/>
      <c r="T408" s="893"/>
      <c r="AT408" s="890" t="s">
        <v>154</v>
      </c>
      <c r="AU408" s="890" t="s">
        <v>78</v>
      </c>
      <c r="AV408" s="889" t="s">
        <v>76</v>
      </c>
      <c r="AW408" s="889" t="s">
        <v>30</v>
      </c>
      <c r="AX408" s="889" t="s">
        <v>69</v>
      </c>
      <c r="AY408" s="890" t="s">
        <v>140</v>
      </c>
    </row>
    <row r="409" spans="2:51" s="895" customFormat="1" ht="11.25">
      <c r="B409" s="894"/>
      <c r="D409" s="884" t="s">
        <v>154</v>
      </c>
      <c r="E409" s="896"/>
      <c r="F409" s="897" t="s">
        <v>2633</v>
      </c>
      <c r="H409" s="898">
        <v>5.4749999999999996</v>
      </c>
      <c r="L409" s="894"/>
      <c r="M409" s="899"/>
      <c r="T409" s="900"/>
      <c r="AT409" s="896" t="s">
        <v>154</v>
      </c>
      <c r="AU409" s="896" t="s">
        <v>78</v>
      </c>
      <c r="AV409" s="895" t="s">
        <v>78</v>
      </c>
      <c r="AW409" s="895" t="s">
        <v>30</v>
      </c>
      <c r="AX409" s="895" t="s">
        <v>69</v>
      </c>
      <c r="AY409" s="896" t="s">
        <v>140</v>
      </c>
    </row>
    <row r="410" spans="2:51" s="895" customFormat="1" ht="11.25">
      <c r="B410" s="894"/>
      <c r="D410" s="884" t="s">
        <v>154</v>
      </c>
      <c r="E410" s="896"/>
      <c r="F410" s="897" t="s">
        <v>2634</v>
      </c>
      <c r="H410" s="898">
        <v>22.452000000000002</v>
      </c>
      <c r="L410" s="894"/>
      <c r="M410" s="899"/>
      <c r="T410" s="900"/>
      <c r="AT410" s="896" t="s">
        <v>154</v>
      </c>
      <c r="AU410" s="896" t="s">
        <v>78</v>
      </c>
      <c r="AV410" s="895" t="s">
        <v>78</v>
      </c>
      <c r="AW410" s="895" t="s">
        <v>30</v>
      </c>
      <c r="AX410" s="895" t="s">
        <v>69</v>
      </c>
      <c r="AY410" s="896" t="s">
        <v>140</v>
      </c>
    </row>
    <row r="411" spans="2:51" s="895" customFormat="1" ht="11.25">
      <c r="B411" s="894"/>
      <c r="D411" s="884" t="s">
        <v>154</v>
      </c>
      <c r="E411" s="896"/>
      <c r="F411" s="897" t="s">
        <v>2635</v>
      </c>
      <c r="H411" s="898">
        <v>5.31</v>
      </c>
      <c r="L411" s="894"/>
      <c r="M411" s="899"/>
      <c r="T411" s="900"/>
      <c r="AT411" s="896" t="s">
        <v>154</v>
      </c>
      <c r="AU411" s="896" t="s">
        <v>78</v>
      </c>
      <c r="AV411" s="895" t="s">
        <v>78</v>
      </c>
      <c r="AW411" s="895" t="s">
        <v>30</v>
      </c>
      <c r="AX411" s="895" t="s">
        <v>69</v>
      </c>
      <c r="AY411" s="896" t="s">
        <v>140</v>
      </c>
    </row>
    <row r="412" spans="2:51" s="895" customFormat="1" ht="11.25">
      <c r="B412" s="894"/>
      <c r="D412" s="884" t="s">
        <v>154</v>
      </c>
      <c r="E412" s="896"/>
      <c r="F412" s="897" t="s">
        <v>2458</v>
      </c>
      <c r="H412" s="898">
        <v>6.3010000000000002</v>
      </c>
      <c r="L412" s="894"/>
      <c r="M412" s="899"/>
      <c r="T412" s="900"/>
      <c r="AT412" s="896" t="s">
        <v>154</v>
      </c>
      <c r="AU412" s="896" t="s">
        <v>78</v>
      </c>
      <c r="AV412" s="895" t="s">
        <v>78</v>
      </c>
      <c r="AW412" s="895" t="s">
        <v>30</v>
      </c>
      <c r="AX412" s="895" t="s">
        <v>69</v>
      </c>
      <c r="AY412" s="896" t="s">
        <v>140</v>
      </c>
    </row>
    <row r="413" spans="2:51" s="895" customFormat="1" ht="11.25">
      <c r="B413" s="894"/>
      <c r="D413" s="884" t="s">
        <v>154</v>
      </c>
      <c r="E413" s="896"/>
      <c r="F413" s="897" t="s">
        <v>2459</v>
      </c>
      <c r="H413" s="898">
        <v>27.501000000000001</v>
      </c>
      <c r="L413" s="894"/>
      <c r="M413" s="899"/>
      <c r="T413" s="900"/>
      <c r="AT413" s="896" t="s">
        <v>154</v>
      </c>
      <c r="AU413" s="896" t="s">
        <v>78</v>
      </c>
      <c r="AV413" s="895" t="s">
        <v>78</v>
      </c>
      <c r="AW413" s="895" t="s">
        <v>30</v>
      </c>
      <c r="AX413" s="895" t="s">
        <v>69</v>
      </c>
      <c r="AY413" s="896" t="s">
        <v>140</v>
      </c>
    </row>
    <row r="414" spans="2:51" s="895" customFormat="1" ht="11.25">
      <c r="B414" s="894"/>
      <c r="D414" s="884" t="s">
        <v>154</v>
      </c>
      <c r="E414" s="896"/>
      <c r="F414" s="897" t="s">
        <v>2462</v>
      </c>
      <c r="H414" s="898">
        <v>28.32</v>
      </c>
      <c r="L414" s="894"/>
      <c r="M414" s="899"/>
      <c r="T414" s="900"/>
      <c r="AT414" s="896" t="s">
        <v>154</v>
      </c>
      <c r="AU414" s="896" t="s">
        <v>78</v>
      </c>
      <c r="AV414" s="895" t="s">
        <v>78</v>
      </c>
      <c r="AW414" s="895" t="s">
        <v>30</v>
      </c>
      <c r="AX414" s="895" t="s">
        <v>69</v>
      </c>
      <c r="AY414" s="896" t="s">
        <v>140</v>
      </c>
    </row>
    <row r="415" spans="2:51" s="895" customFormat="1" ht="11.25">
      <c r="B415" s="894"/>
      <c r="D415" s="884" t="s">
        <v>154</v>
      </c>
      <c r="E415" s="896"/>
      <c r="F415" s="897" t="s">
        <v>2463</v>
      </c>
      <c r="H415" s="898">
        <v>71.555999999999997</v>
      </c>
      <c r="L415" s="894"/>
      <c r="M415" s="899"/>
      <c r="T415" s="900"/>
      <c r="AT415" s="896" t="s">
        <v>154</v>
      </c>
      <c r="AU415" s="896" t="s">
        <v>78</v>
      </c>
      <c r="AV415" s="895" t="s">
        <v>78</v>
      </c>
      <c r="AW415" s="895" t="s">
        <v>30</v>
      </c>
      <c r="AX415" s="895" t="s">
        <v>69</v>
      </c>
      <c r="AY415" s="896" t="s">
        <v>140</v>
      </c>
    </row>
    <row r="416" spans="2:51" s="889" customFormat="1" ht="22.5">
      <c r="B416" s="888"/>
      <c r="D416" s="884" t="s">
        <v>154</v>
      </c>
      <c r="E416" s="890"/>
      <c r="F416" s="891" t="s">
        <v>2636</v>
      </c>
      <c r="H416" s="890"/>
      <c r="L416" s="888"/>
      <c r="M416" s="892"/>
      <c r="T416" s="893"/>
      <c r="AT416" s="890" t="s">
        <v>154</v>
      </c>
      <c r="AU416" s="890" t="s">
        <v>78</v>
      </c>
      <c r="AV416" s="889" t="s">
        <v>76</v>
      </c>
      <c r="AW416" s="889" t="s">
        <v>30</v>
      </c>
      <c r="AX416" s="889" t="s">
        <v>69</v>
      </c>
      <c r="AY416" s="890" t="s">
        <v>140</v>
      </c>
    </row>
    <row r="417" spans="2:65" s="895" customFormat="1" ht="11.25">
      <c r="B417" s="894"/>
      <c r="D417" s="884" t="s">
        <v>154</v>
      </c>
      <c r="E417" s="896"/>
      <c r="F417" s="897" t="s">
        <v>2471</v>
      </c>
      <c r="H417" s="898">
        <v>6.4969999999999999</v>
      </c>
      <c r="L417" s="894"/>
      <c r="M417" s="899"/>
      <c r="T417" s="900"/>
      <c r="AT417" s="896" t="s">
        <v>154</v>
      </c>
      <c r="AU417" s="896" t="s">
        <v>78</v>
      </c>
      <c r="AV417" s="895" t="s">
        <v>78</v>
      </c>
      <c r="AW417" s="895" t="s">
        <v>30</v>
      </c>
      <c r="AX417" s="895" t="s">
        <v>69</v>
      </c>
      <c r="AY417" s="896" t="s">
        <v>140</v>
      </c>
    </row>
    <row r="418" spans="2:65" s="895" customFormat="1" ht="11.25">
      <c r="B418" s="894"/>
      <c r="D418" s="884" t="s">
        <v>154</v>
      </c>
      <c r="E418" s="896"/>
      <c r="F418" s="897" t="s">
        <v>2472</v>
      </c>
      <c r="H418" s="898">
        <v>23.425000000000001</v>
      </c>
      <c r="L418" s="894"/>
      <c r="M418" s="899"/>
      <c r="T418" s="900"/>
      <c r="AT418" s="896" t="s">
        <v>154</v>
      </c>
      <c r="AU418" s="896" t="s">
        <v>78</v>
      </c>
      <c r="AV418" s="895" t="s">
        <v>78</v>
      </c>
      <c r="AW418" s="895" t="s">
        <v>30</v>
      </c>
      <c r="AX418" s="895" t="s">
        <v>69</v>
      </c>
      <c r="AY418" s="896" t="s">
        <v>140</v>
      </c>
    </row>
    <row r="419" spans="2:65" s="895" customFormat="1" ht="11.25">
      <c r="B419" s="894"/>
      <c r="D419" s="884" t="s">
        <v>154</v>
      </c>
      <c r="E419" s="896"/>
      <c r="F419" s="897" t="s">
        <v>2474</v>
      </c>
      <c r="H419" s="898">
        <v>7.298</v>
      </c>
      <c r="L419" s="894"/>
      <c r="M419" s="899"/>
      <c r="T419" s="900"/>
      <c r="AT419" s="896" t="s">
        <v>154</v>
      </c>
      <c r="AU419" s="896" t="s">
        <v>78</v>
      </c>
      <c r="AV419" s="895" t="s">
        <v>78</v>
      </c>
      <c r="AW419" s="895" t="s">
        <v>30</v>
      </c>
      <c r="AX419" s="895" t="s">
        <v>69</v>
      </c>
      <c r="AY419" s="896" t="s">
        <v>140</v>
      </c>
    </row>
    <row r="420" spans="2:65" s="911" customFormat="1" ht="11.25">
      <c r="B420" s="910"/>
      <c r="D420" s="884" t="s">
        <v>154</v>
      </c>
      <c r="E420" s="912"/>
      <c r="F420" s="913" t="s">
        <v>196</v>
      </c>
      <c r="H420" s="914">
        <v>204.13499999999999</v>
      </c>
      <c r="L420" s="910"/>
      <c r="M420" s="915"/>
      <c r="T420" s="916"/>
      <c r="AT420" s="912" t="s">
        <v>154</v>
      </c>
      <c r="AU420" s="912" t="s">
        <v>78</v>
      </c>
      <c r="AV420" s="911" t="s">
        <v>141</v>
      </c>
      <c r="AW420" s="911" t="s">
        <v>30</v>
      </c>
      <c r="AX420" s="911" t="s">
        <v>69</v>
      </c>
      <c r="AY420" s="912" t="s">
        <v>140</v>
      </c>
    </row>
    <row r="421" spans="2:65" s="902" customFormat="1" ht="11.25">
      <c r="B421" s="901"/>
      <c r="D421" s="884" t="s">
        <v>154</v>
      </c>
      <c r="E421" s="903"/>
      <c r="F421" s="904" t="s">
        <v>159</v>
      </c>
      <c r="H421" s="905">
        <v>317.49</v>
      </c>
      <c r="L421" s="901"/>
      <c r="M421" s="906"/>
      <c r="T421" s="907"/>
      <c r="AT421" s="903" t="s">
        <v>154</v>
      </c>
      <c r="AU421" s="903" t="s">
        <v>78</v>
      </c>
      <c r="AV421" s="902" t="s">
        <v>148</v>
      </c>
      <c r="AW421" s="902" t="s">
        <v>30</v>
      </c>
      <c r="AX421" s="902" t="s">
        <v>76</v>
      </c>
      <c r="AY421" s="903" t="s">
        <v>140</v>
      </c>
    </row>
    <row r="422" spans="2:65" s="772" customFormat="1" ht="33" customHeight="1">
      <c r="B422" s="771"/>
      <c r="C422" s="872" t="s">
        <v>577</v>
      </c>
      <c r="D422" s="872" t="s">
        <v>143</v>
      </c>
      <c r="E422" s="873" t="s">
        <v>2637</v>
      </c>
      <c r="F422" s="874" t="s">
        <v>2638</v>
      </c>
      <c r="G422" s="875" t="s">
        <v>292</v>
      </c>
      <c r="H422" s="876">
        <v>25.23</v>
      </c>
      <c r="I422" s="73"/>
      <c r="J422" s="877">
        <f>ROUND(I422*H422,2)</f>
        <v>0</v>
      </c>
      <c r="K422" s="874" t="s">
        <v>147</v>
      </c>
      <c r="L422" s="771"/>
      <c r="M422" s="878"/>
      <c r="N422" s="879" t="s">
        <v>40</v>
      </c>
      <c r="P422" s="880">
        <f>O422*H422</f>
        <v>0</v>
      </c>
      <c r="Q422" s="880">
        <v>0</v>
      </c>
      <c r="R422" s="880">
        <f>Q422*H422</f>
        <v>0</v>
      </c>
      <c r="S422" s="880">
        <v>0</v>
      </c>
      <c r="T422" s="881">
        <f>S422*H422</f>
        <v>0</v>
      </c>
      <c r="AR422" s="882" t="s">
        <v>276</v>
      </c>
      <c r="AT422" s="882" t="s">
        <v>143</v>
      </c>
      <c r="AU422" s="882" t="s">
        <v>78</v>
      </c>
      <c r="AY422" s="757" t="s">
        <v>140</v>
      </c>
      <c r="BE422" s="883">
        <f>IF(N422="základní",J422,0)</f>
        <v>0</v>
      </c>
      <c r="BF422" s="883">
        <f>IF(N422="snížená",J422,0)</f>
        <v>0</v>
      </c>
      <c r="BG422" s="883">
        <f>IF(N422="zákl. přenesená",J422,0)</f>
        <v>0</v>
      </c>
      <c r="BH422" s="883">
        <f>IF(N422="sníž. přenesená",J422,0)</f>
        <v>0</v>
      </c>
      <c r="BI422" s="883">
        <f>IF(N422="nulová",J422,0)</f>
        <v>0</v>
      </c>
      <c r="BJ422" s="757" t="s">
        <v>76</v>
      </c>
      <c r="BK422" s="883">
        <f>ROUND(I422*H422,2)</f>
        <v>0</v>
      </c>
      <c r="BL422" s="757" t="s">
        <v>276</v>
      </c>
      <c r="BM422" s="882" t="s">
        <v>2639</v>
      </c>
    </row>
    <row r="423" spans="2:65" s="772" customFormat="1" ht="29.25">
      <c r="B423" s="771"/>
      <c r="D423" s="884" t="s">
        <v>150</v>
      </c>
      <c r="F423" s="885" t="s">
        <v>2640</v>
      </c>
      <c r="L423" s="771"/>
      <c r="M423" s="886"/>
      <c r="T423" s="795"/>
      <c r="AT423" s="757" t="s">
        <v>150</v>
      </c>
      <c r="AU423" s="757" t="s">
        <v>78</v>
      </c>
    </row>
    <row r="424" spans="2:65" s="772" customFormat="1" ht="11.25">
      <c r="B424" s="771"/>
      <c r="D424" s="887" t="s">
        <v>152</v>
      </c>
      <c r="F424" s="74" t="s">
        <v>2641</v>
      </c>
      <c r="L424" s="771"/>
      <c r="M424" s="886"/>
      <c r="T424" s="795"/>
      <c r="AT424" s="757" t="s">
        <v>152</v>
      </c>
      <c r="AU424" s="757" t="s">
        <v>78</v>
      </c>
    </row>
    <row r="425" spans="2:65" s="889" customFormat="1" ht="11.25">
      <c r="B425" s="888"/>
      <c r="D425" s="884" t="s">
        <v>154</v>
      </c>
      <c r="E425" s="890"/>
      <c r="F425" s="891" t="s">
        <v>2352</v>
      </c>
      <c r="H425" s="890"/>
      <c r="L425" s="888"/>
      <c r="M425" s="892"/>
      <c r="T425" s="893"/>
      <c r="AT425" s="890" t="s">
        <v>154</v>
      </c>
      <c r="AU425" s="890" t="s">
        <v>78</v>
      </c>
      <c r="AV425" s="889" t="s">
        <v>76</v>
      </c>
      <c r="AW425" s="889" t="s">
        <v>30</v>
      </c>
      <c r="AX425" s="889" t="s">
        <v>69</v>
      </c>
      <c r="AY425" s="890" t="s">
        <v>140</v>
      </c>
    </row>
    <row r="426" spans="2:65" s="895" customFormat="1" ht="11.25">
      <c r="B426" s="894"/>
      <c r="D426" s="884" t="s">
        <v>154</v>
      </c>
      <c r="E426" s="896"/>
      <c r="F426" s="897" t="s">
        <v>2642</v>
      </c>
      <c r="H426" s="898">
        <v>8.43</v>
      </c>
      <c r="L426" s="894"/>
      <c r="M426" s="899"/>
      <c r="T426" s="900"/>
      <c r="AT426" s="896" t="s">
        <v>154</v>
      </c>
      <c r="AU426" s="896" t="s">
        <v>78</v>
      </c>
      <c r="AV426" s="895" t="s">
        <v>78</v>
      </c>
      <c r="AW426" s="895" t="s">
        <v>30</v>
      </c>
      <c r="AX426" s="895" t="s">
        <v>69</v>
      </c>
      <c r="AY426" s="896" t="s">
        <v>140</v>
      </c>
    </row>
    <row r="427" spans="2:65" s="895" customFormat="1" ht="11.25">
      <c r="B427" s="894"/>
      <c r="D427" s="884" t="s">
        <v>154</v>
      </c>
      <c r="E427" s="896"/>
      <c r="F427" s="897" t="s">
        <v>2643</v>
      </c>
      <c r="H427" s="898">
        <v>16.8</v>
      </c>
      <c r="L427" s="894"/>
      <c r="M427" s="899"/>
      <c r="T427" s="900"/>
      <c r="AT427" s="896" t="s">
        <v>154</v>
      </c>
      <c r="AU427" s="896" t="s">
        <v>78</v>
      </c>
      <c r="AV427" s="895" t="s">
        <v>78</v>
      </c>
      <c r="AW427" s="895" t="s">
        <v>30</v>
      </c>
      <c r="AX427" s="895" t="s">
        <v>69</v>
      </c>
      <c r="AY427" s="896" t="s">
        <v>140</v>
      </c>
    </row>
    <row r="428" spans="2:65" s="902" customFormat="1" ht="11.25">
      <c r="B428" s="901"/>
      <c r="D428" s="884" t="s">
        <v>154</v>
      </c>
      <c r="E428" s="903"/>
      <c r="F428" s="904" t="s">
        <v>159</v>
      </c>
      <c r="H428" s="905">
        <v>25.23</v>
      </c>
      <c r="L428" s="901"/>
      <c r="M428" s="906"/>
      <c r="T428" s="907"/>
      <c r="AT428" s="903" t="s">
        <v>154</v>
      </c>
      <c r="AU428" s="903" t="s">
        <v>78</v>
      </c>
      <c r="AV428" s="902" t="s">
        <v>148</v>
      </c>
      <c r="AW428" s="902" t="s">
        <v>30</v>
      </c>
      <c r="AX428" s="902" t="s">
        <v>76</v>
      </c>
      <c r="AY428" s="903" t="s">
        <v>140</v>
      </c>
    </row>
    <row r="429" spans="2:65" s="772" customFormat="1" ht="37.9" customHeight="1">
      <c r="B429" s="771"/>
      <c r="C429" s="872" t="s">
        <v>581</v>
      </c>
      <c r="D429" s="872" t="s">
        <v>143</v>
      </c>
      <c r="E429" s="873" t="s">
        <v>2644</v>
      </c>
      <c r="F429" s="874" t="s">
        <v>2645</v>
      </c>
      <c r="G429" s="875" t="s">
        <v>146</v>
      </c>
      <c r="H429" s="876">
        <v>317.49</v>
      </c>
      <c r="I429" s="73"/>
      <c r="J429" s="877">
        <f>ROUND(I429*H429,2)</f>
        <v>0</v>
      </c>
      <c r="K429" s="874" t="s">
        <v>147</v>
      </c>
      <c r="L429" s="771"/>
      <c r="M429" s="878"/>
      <c r="N429" s="879" t="s">
        <v>40</v>
      </c>
      <c r="P429" s="880">
        <f>O429*H429</f>
        <v>0</v>
      </c>
      <c r="Q429" s="880">
        <v>2.0000000000000002E-5</v>
      </c>
      <c r="R429" s="880">
        <f>Q429*H429</f>
        <v>6.3498000000000009E-3</v>
      </c>
      <c r="S429" s="880">
        <v>0</v>
      </c>
      <c r="T429" s="881">
        <f>S429*H429</f>
        <v>0</v>
      </c>
      <c r="AR429" s="882" t="s">
        <v>276</v>
      </c>
      <c r="AT429" s="882" t="s">
        <v>143</v>
      </c>
      <c r="AU429" s="882" t="s">
        <v>78</v>
      </c>
      <c r="AY429" s="757" t="s">
        <v>140</v>
      </c>
      <c r="BE429" s="883">
        <f>IF(N429="základní",J429,0)</f>
        <v>0</v>
      </c>
      <c r="BF429" s="883">
        <f>IF(N429="snížená",J429,0)</f>
        <v>0</v>
      </c>
      <c r="BG429" s="883">
        <f>IF(N429="zákl. přenesená",J429,0)</f>
        <v>0</v>
      </c>
      <c r="BH429" s="883">
        <f>IF(N429="sníž. přenesená",J429,0)</f>
        <v>0</v>
      </c>
      <c r="BI429" s="883">
        <f>IF(N429="nulová",J429,0)</f>
        <v>0</v>
      </c>
      <c r="BJ429" s="757" t="s">
        <v>76</v>
      </c>
      <c r="BK429" s="883">
        <f>ROUND(I429*H429,2)</f>
        <v>0</v>
      </c>
      <c r="BL429" s="757" t="s">
        <v>276</v>
      </c>
      <c r="BM429" s="882" t="s">
        <v>2646</v>
      </c>
    </row>
    <row r="430" spans="2:65" s="772" customFormat="1" ht="29.25">
      <c r="B430" s="771"/>
      <c r="D430" s="884" t="s">
        <v>150</v>
      </c>
      <c r="F430" s="885" t="s">
        <v>2647</v>
      </c>
      <c r="L430" s="771"/>
      <c r="M430" s="886"/>
      <c r="T430" s="795"/>
      <c r="AT430" s="757" t="s">
        <v>150</v>
      </c>
      <c r="AU430" s="757" t="s">
        <v>78</v>
      </c>
    </row>
    <row r="431" spans="2:65" s="772" customFormat="1" ht="11.25">
      <c r="B431" s="771"/>
      <c r="D431" s="887" t="s">
        <v>152</v>
      </c>
      <c r="F431" s="74" t="s">
        <v>2648</v>
      </c>
      <c r="L431" s="771"/>
      <c r="M431" s="886"/>
      <c r="T431" s="795"/>
      <c r="AT431" s="757" t="s">
        <v>152</v>
      </c>
      <c r="AU431" s="757" t="s">
        <v>78</v>
      </c>
    </row>
    <row r="432" spans="2:65" s="772" customFormat="1" ht="21.75" customHeight="1">
      <c r="B432" s="771"/>
      <c r="C432" s="872" t="s">
        <v>589</v>
      </c>
      <c r="D432" s="872" t="s">
        <v>143</v>
      </c>
      <c r="E432" s="873" t="s">
        <v>2649</v>
      </c>
      <c r="F432" s="874" t="s">
        <v>2650</v>
      </c>
      <c r="G432" s="875" t="s">
        <v>146</v>
      </c>
      <c r="H432" s="876">
        <v>30.559000000000001</v>
      </c>
      <c r="I432" s="73"/>
      <c r="J432" s="877">
        <f>ROUND(I432*H432,2)</f>
        <v>0</v>
      </c>
      <c r="K432" s="874"/>
      <c r="L432" s="771"/>
      <c r="M432" s="878"/>
      <c r="N432" s="879" t="s">
        <v>40</v>
      </c>
      <c r="P432" s="880">
        <f>O432*H432</f>
        <v>0</v>
      </c>
      <c r="Q432" s="880">
        <v>1.2999999999999999E-4</v>
      </c>
      <c r="R432" s="880">
        <f>Q432*H432</f>
        <v>3.9726700000000002E-3</v>
      </c>
      <c r="S432" s="880">
        <v>0</v>
      </c>
      <c r="T432" s="881">
        <f>S432*H432</f>
        <v>0</v>
      </c>
      <c r="AR432" s="882" t="s">
        <v>276</v>
      </c>
      <c r="AT432" s="882" t="s">
        <v>143</v>
      </c>
      <c r="AU432" s="882" t="s">
        <v>78</v>
      </c>
      <c r="AY432" s="757" t="s">
        <v>140</v>
      </c>
      <c r="BE432" s="883">
        <f>IF(N432="základní",J432,0)</f>
        <v>0</v>
      </c>
      <c r="BF432" s="883">
        <f>IF(N432="snížená",J432,0)</f>
        <v>0</v>
      </c>
      <c r="BG432" s="883">
        <f>IF(N432="zákl. přenesená",J432,0)</f>
        <v>0</v>
      </c>
      <c r="BH432" s="883">
        <f>IF(N432="sníž. přenesená",J432,0)</f>
        <v>0</v>
      </c>
      <c r="BI432" s="883">
        <f>IF(N432="nulová",J432,0)</f>
        <v>0</v>
      </c>
      <c r="BJ432" s="757" t="s">
        <v>76</v>
      </c>
      <c r="BK432" s="883">
        <f>ROUND(I432*H432,2)</f>
        <v>0</v>
      </c>
      <c r="BL432" s="757" t="s">
        <v>276</v>
      </c>
      <c r="BM432" s="882" t="s">
        <v>2651</v>
      </c>
    </row>
    <row r="433" spans="2:65" s="772" customFormat="1" ht="11.25">
      <c r="B433" s="771"/>
      <c r="D433" s="884" t="s">
        <v>150</v>
      </c>
      <c r="F433" s="885" t="s">
        <v>2650</v>
      </c>
      <c r="L433" s="771"/>
      <c r="M433" s="886"/>
      <c r="T433" s="795"/>
      <c r="AT433" s="757" t="s">
        <v>150</v>
      </c>
      <c r="AU433" s="757" t="s">
        <v>78</v>
      </c>
    </row>
    <row r="434" spans="2:65" s="772" customFormat="1" ht="19.5">
      <c r="B434" s="771"/>
      <c r="D434" s="884" t="s">
        <v>1711</v>
      </c>
      <c r="F434" s="908" t="s">
        <v>2652</v>
      </c>
      <c r="L434" s="771"/>
      <c r="M434" s="886"/>
      <c r="T434" s="795"/>
      <c r="AT434" s="757" t="s">
        <v>1711</v>
      </c>
      <c r="AU434" s="757" t="s">
        <v>78</v>
      </c>
    </row>
    <row r="435" spans="2:65" s="889" customFormat="1" ht="11.25">
      <c r="B435" s="888"/>
      <c r="D435" s="884" t="s">
        <v>154</v>
      </c>
      <c r="E435" s="890"/>
      <c r="F435" s="891" t="s">
        <v>2352</v>
      </c>
      <c r="H435" s="890"/>
      <c r="L435" s="888"/>
      <c r="M435" s="892"/>
      <c r="T435" s="893"/>
      <c r="AT435" s="890" t="s">
        <v>154</v>
      </c>
      <c r="AU435" s="890" t="s">
        <v>78</v>
      </c>
      <c r="AV435" s="889" t="s">
        <v>76</v>
      </c>
      <c r="AW435" s="889" t="s">
        <v>30</v>
      </c>
      <c r="AX435" s="889" t="s">
        <v>69</v>
      </c>
      <c r="AY435" s="890" t="s">
        <v>140</v>
      </c>
    </row>
    <row r="436" spans="2:65" s="895" customFormat="1" ht="11.25">
      <c r="B436" s="894"/>
      <c r="D436" s="884" t="s">
        <v>154</v>
      </c>
      <c r="E436" s="896"/>
      <c r="F436" s="897" t="s">
        <v>2653</v>
      </c>
      <c r="H436" s="898">
        <v>16.43</v>
      </c>
      <c r="L436" s="894"/>
      <c r="M436" s="899"/>
      <c r="T436" s="900"/>
      <c r="AT436" s="896" t="s">
        <v>154</v>
      </c>
      <c r="AU436" s="896" t="s">
        <v>78</v>
      </c>
      <c r="AV436" s="895" t="s">
        <v>78</v>
      </c>
      <c r="AW436" s="895" t="s">
        <v>30</v>
      </c>
      <c r="AX436" s="895" t="s">
        <v>69</v>
      </c>
      <c r="AY436" s="896" t="s">
        <v>140</v>
      </c>
    </row>
    <row r="437" spans="2:65" s="895" customFormat="1" ht="11.25">
      <c r="B437" s="894"/>
      <c r="D437" s="884" t="s">
        <v>154</v>
      </c>
      <c r="E437" s="896"/>
      <c r="F437" s="897" t="s">
        <v>2654</v>
      </c>
      <c r="H437" s="898">
        <v>4.7210000000000001</v>
      </c>
      <c r="L437" s="894"/>
      <c r="M437" s="899"/>
      <c r="T437" s="900"/>
      <c r="AT437" s="896" t="s">
        <v>154</v>
      </c>
      <c r="AU437" s="896" t="s">
        <v>78</v>
      </c>
      <c r="AV437" s="895" t="s">
        <v>78</v>
      </c>
      <c r="AW437" s="895" t="s">
        <v>30</v>
      </c>
      <c r="AX437" s="895" t="s">
        <v>69</v>
      </c>
      <c r="AY437" s="896" t="s">
        <v>140</v>
      </c>
    </row>
    <row r="438" spans="2:65" s="895" customFormat="1" ht="11.25">
      <c r="B438" s="894"/>
      <c r="D438" s="884" t="s">
        <v>154</v>
      </c>
      <c r="E438" s="896"/>
      <c r="F438" s="897" t="s">
        <v>2655</v>
      </c>
      <c r="H438" s="898">
        <v>9.4079999999999995</v>
      </c>
      <c r="L438" s="894"/>
      <c r="M438" s="899"/>
      <c r="T438" s="900"/>
      <c r="AT438" s="896" t="s">
        <v>154</v>
      </c>
      <c r="AU438" s="896" t="s">
        <v>78</v>
      </c>
      <c r="AV438" s="895" t="s">
        <v>78</v>
      </c>
      <c r="AW438" s="895" t="s">
        <v>30</v>
      </c>
      <c r="AX438" s="895" t="s">
        <v>69</v>
      </c>
      <c r="AY438" s="896" t="s">
        <v>140</v>
      </c>
    </row>
    <row r="439" spans="2:65" s="902" customFormat="1" ht="11.25">
      <c r="B439" s="901"/>
      <c r="D439" s="884" t="s">
        <v>154</v>
      </c>
      <c r="E439" s="903"/>
      <c r="F439" s="904" t="s">
        <v>159</v>
      </c>
      <c r="H439" s="905">
        <v>30.559000000000001</v>
      </c>
      <c r="L439" s="901"/>
      <c r="M439" s="906"/>
      <c r="T439" s="907"/>
      <c r="AT439" s="903" t="s">
        <v>154</v>
      </c>
      <c r="AU439" s="903" t="s">
        <v>78</v>
      </c>
      <c r="AV439" s="902" t="s">
        <v>148</v>
      </c>
      <c r="AW439" s="902" t="s">
        <v>30</v>
      </c>
      <c r="AX439" s="902" t="s">
        <v>76</v>
      </c>
      <c r="AY439" s="903" t="s">
        <v>140</v>
      </c>
    </row>
    <row r="440" spans="2:65" s="861" customFormat="1" ht="22.9" customHeight="1">
      <c r="B440" s="860"/>
      <c r="D440" s="862" t="s">
        <v>68</v>
      </c>
      <c r="E440" s="870" t="s">
        <v>1288</v>
      </c>
      <c r="F440" s="870" t="s">
        <v>1289</v>
      </c>
      <c r="J440" s="871">
        <f>BK440</f>
        <v>0</v>
      </c>
      <c r="L440" s="860"/>
      <c r="M440" s="865"/>
      <c r="P440" s="866">
        <f>SUM(P441:P455)</f>
        <v>0</v>
      </c>
      <c r="R440" s="866">
        <f>SUM(R441:R455)</f>
        <v>0</v>
      </c>
      <c r="T440" s="867">
        <f>SUM(T441:T455)</f>
        <v>0</v>
      </c>
      <c r="AR440" s="862" t="s">
        <v>78</v>
      </c>
      <c r="AT440" s="868" t="s">
        <v>68</v>
      </c>
      <c r="AU440" s="868" t="s">
        <v>76</v>
      </c>
      <c r="AY440" s="862" t="s">
        <v>140</v>
      </c>
      <c r="BK440" s="869">
        <f>SUM(BK441:BK455)</f>
        <v>0</v>
      </c>
    </row>
    <row r="441" spans="2:65" s="772" customFormat="1" ht="16.5" customHeight="1">
      <c r="B441" s="771"/>
      <c r="C441" s="872" t="s">
        <v>593</v>
      </c>
      <c r="D441" s="872" t="s">
        <v>143</v>
      </c>
      <c r="E441" s="873" t="s">
        <v>2656</v>
      </c>
      <c r="F441" s="874" t="s">
        <v>2657</v>
      </c>
      <c r="G441" s="875"/>
      <c r="H441" s="876"/>
      <c r="I441" s="877"/>
      <c r="J441" s="877"/>
      <c r="K441" s="874"/>
      <c r="L441" s="771"/>
      <c r="M441" s="878"/>
      <c r="N441" s="879" t="s">
        <v>40</v>
      </c>
      <c r="P441" s="880">
        <f>O441*H441</f>
        <v>0</v>
      </c>
      <c r="Q441" s="880">
        <v>0</v>
      </c>
      <c r="R441" s="880">
        <f>Q441*H441</f>
        <v>0</v>
      </c>
      <c r="S441" s="880">
        <v>0</v>
      </c>
      <c r="T441" s="881">
        <f>S441*H441</f>
        <v>0</v>
      </c>
      <c r="AR441" s="882" t="s">
        <v>276</v>
      </c>
      <c r="AT441" s="882" t="s">
        <v>143</v>
      </c>
      <c r="AU441" s="882" t="s">
        <v>78</v>
      </c>
      <c r="AY441" s="757" t="s">
        <v>140</v>
      </c>
      <c r="BE441" s="883">
        <f>IF(N441="základní",J441,0)</f>
        <v>0</v>
      </c>
      <c r="BF441" s="883">
        <f>IF(N441="snížená",J441,0)</f>
        <v>0</v>
      </c>
      <c r="BG441" s="883">
        <f>IF(N441="zákl. přenesená",J441,0)</f>
        <v>0</v>
      </c>
      <c r="BH441" s="883">
        <f>IF(N441="sníž. přenesená",J441,0)</f>
        <v>0</v>
      </c>
      <c r="BI441" s="883">
        <f>IF(N441="nulová",J441,0)</f>
        <v>0</v>
      </c>
      <c r="BJ441" s="757" t="s">
        <v>76</v>
      </c>
      <c r="BK441" s="883">
        <f>ROUND(I441*H441,2)</f>
        <v>0</v>
      </c>
      <c r="BL441" s="757" t="s">
        <v>276</v>
      </c>
      <c r="BM441" s="882" t="s">
        <v>2658</v>
      </c>
    </row>
    <row r="442" spans="2:65" s="772" customFormat="1" ht="11.25">
      <c r="B442" s="771"/>
      <c r="D442" s="884" t="s">
        <v>150</v>
      </c>
      <c r="F442" s="885" t="s">
        <v>2657</v>
      </c>
      <c r="L442" s="771"/>
      <c r="M442" s="886"/>
      <c r="T442" s="795"/>
      <c r="AT442" s="757" t="s">
        <v>150</v>
      </c>
      <c r="AU442" s="757" t="s">
        <v>78</v>
      </c>
    </row>
    <row r="443" spans="2:65" s="772" customFormat="1" ht="273">
      <c r="B443" s="771"/>
      <c r="D443" s="884" t="s">
        <v>1711</v>
      </c>
      <c r="F443" s="908" t="s">
        <v>2659</v>
      </c>
      <c r="L443" s="771"/>
      <c r="M443" s="886"/>
      <c r="T443" s="795"/>
      <c r="AT443" s="757" t="s">
        <v>1711</v>
      </c>
      <c r="AU443" s="757" t="s">
        <v>78</v>
      </c>
    </row>
    <row r="444" spans="2:65" s="772" customFormat="1" ht="24.2" customHeight="1">
      <c r="B444" s="771"/>
      <c r="C444" s="872" t="s">
        <v>599</v>
      </c>
      <c r="D444" s="872" t="s">
        <v>143</v>
      </c>
      <c r="E444" s="873" t="s">
        <v>2660</v>
      </c>
      <c r="F444" s="874" t="s">
        <v>2661</v>
      </c>
      <c r="G444" s="875" t="s">
        <v>226</v>
      </c>
      <c r="H444" s="876">
        <v>1</v>
      </c>
      <c r="I444" s="73"/>
      <c r="J444" s="877">
        <f>ROUND(I444*H444,2)</f>
        <v>0</v>
      </c>
      <c r="K444" s="874"/>
      <c r="L444" s="771"/>
      <c r="M444" s="878"/>
      <c r="N444" s="879" t="s">
        <v>40</v>
      </c>
      <c r="P444" s="880">
        <f>O444*H444</f>
        <v>0</v>
      </c>
      <c r="Q444" s="880">
        <v>0</v>
      </c>
      <c r="R444" s="880">
        <f>Q444*H444</f>
        <v>0</v>
      </c>
      <c r="S444" s="880">
        <v>0</v>
      </c>
      <c r="T444" s="881">
        <f>S444*H444</f>
        <v>0</v>
      </c>
      <c r="AR444" s="882" t="s">
        <v>276</v>
      </c>
      <c r="AT444" s="882" t="s">
        <v>143</v>
      </c>
      <c r="AU444" s="882" t="s">
        <v>78</v>
      </c>
      <c r="AY444" s="757" t="s">
        <v>140</v>
      </c>
      <c r="BE444" s="883">
        <f>IF(N444="základní",J444,0)</f>
        <v>0</v>
      </c>
      <c r="BF444" s="883">
        <f>IF(N444="snížená",J444,0)</f>
        <v>0</v>
      </c>
      <c r="BG444" s="883">
        <f>IF(N444="zákl. přenesená",J444,0)</f>
        <v>0</v>
      </c>
      <c r="BH444" s="883">
        <f>IF(N444="sníž. přenesená",J444,0)</f>
        <v>0</v>
      </c>
      <c r="BI444" s="883">
        <f>IF(N444="nulová",J444,0)</f>
        <v>0</v>
      </c>
      <c r="BJ444" s="757" t="s">
        <v>76</v>
      </c>
      <c r="BK444" s="883">
        <f>ROUND(I444*H444,2)</f>
        <v>0</v>
      </c>
      <c r="BL444" s="757" t="s">
        <v>276</v>
      </c>
      <c r="BM444" s="882" t="s">
        <v>2662</v>
      </c>
    </row>
    <row r="445" spans="2:65" s="772" customFormat="1" ht="11.25">
      <c r="B445" s="771"/>
      <c r="D445" s="884" t="s">
        <v>150</v>
      </c>
      <c r="F445" s="885" t="s">
        <v>2661</v>
      </c>
      <c r="L445" s="771"/>
      <c r="M445" s="886"/>
      <c r="T445" s="795"/>
      <c r="AT445" s="757" t="s">
        <v>150</v>
      </c>
      <c r="AU445" s="757" t="s">
        <v>78</v>
      </c>
    </row>
    <row r="446" spans="2:65" s="772" customFormat="1" ht="409.5">
      <c r="B446" s="771"/>
      <c r="D446" s="884" t="s">
        <v>1711</v>
      </c>
      <c r="F446" s="909" t="s">
        <v>2663</v>
      </c>
      <c r="L446" s="771"/>
      <c r="M446" s="886"/>
      <c r="T446" s="795"/>
      <c r="AT446" s="757" t="s">
        <v>1711</v>
      </c>
      <c r="AU446" s="757" t="s">
        <v>78</v>
      </c>
    </row>
    <row r="447" spans="2:65" s="895" customFormat="1" ht="11.25">
      <c r="B447" s="894"/>
      <c r="D447" s="884" t="s">
        <v>154</v>
      </c>
      <c r="E447" s="896"/>
      <c r="F447" s="897" t="s">
        <v>2664</v>
      </c>
      <c r="H447" s="898">
        <v>1</v>
      </c>
      <c r="L447" s="894"/>
      <c r="M447" s="899"/>
      <c r="T447" s="900"/>
      <c r="AT447" s="896" t="s">
        <v>154</v>
      </c>
      <c r="AU447" s="896" t="s">
        <v>78</v>
      </c>
      <c r="AV447" s="895" t="s">
        <v>78</v>
      </c>
      <c r="AW447" s="895" t="s">
        <v>30</v>
      </c>
      <c r="AX447" s="895" t="s">
        <v>76</v>
      </c>
      <c r="AY447" s="896" t="s">
        <v>140</v>
      </c>
    </row>
    <row r="448" spans="2:65" s="772" customFormat="1" ht="21.75" customHeight="1">
      <c r="B448" s="771"/>
      <c r="C448" s="872" t="s">
        <v>603</v>
      </c>
      <c r="D448" s="872" t="s">
        <v>143</v>
      </c>
      <c r="E448" s="873" t="s">
        <v>2665</v>
      </c>
      <c r="F448" s="874" t="s">
        <v>2666</v>
      </c>
      <c r="G448" s="875" t="s">
        <v>226</v>
      </c>
      <c r="H448" s="876">
        <v>1</v>
      </c>
      <c r="I448" s="73"/>
      <c r="J448" s="877">
        <f>ROUND(I448*H448,2)</f>
        <v>0</v>
      </c>
      <c r="K448" s="874"/>
      <c r="L448" s="771"/>
      <c r="M448" s="878"/>
      <c r="N448" s="879" t="s">
        <v>40</v>
      </c>
      <c r="P448" s="880">
        <f>O448*H448</f>
        <v>0</v>
      </c>
      <c r="Q448" s="880">
        <v>0</v>
      </c>
      <c r="R448" s="880">
        <f>Q448*H448</f>
        <v>0</v>
      </c>
      <c r="S448" s="880">
        <v>0</v>
      </c>
      <c r="T448" s="881">
        <f>S448*H448</f>
        <v>0</v>
      </c>
      <c r="AR448" s="882" t="s">
        <v>276</v>
      </c>
      <c r="AT448" s="882" t="s">
        <v>143</v>
      </c>
      <c r="AU448" s="882" t="s">
        <v>78</v>
      </c>
      <c r="AY448" s="757" t="s">
        <v>140</v>
      </c>
      <c r="BE448" s="883">
        <f>IF(N448="základní",J448,0)</f>
        <v>0</v>
      </c>
      <c r="BF448" s="883">
        <f>IF(N448="snížená",J448,0)</f>
        <v>0</v>
      </c>
      <c r="BG448" s="883">
        <f>IF(N448="zákl. přenesená",J448,0)</f>
        <v>0</v>
      </c>
      <c r="BH448" s="883">
        <f>IF(N448="sníž. přenesená",J448,0)</f>
        <v>0</v>
      </c>
      <c r="BI448" s="883">
        <f>IF(N448="nulová",J448,0)</f>
        <v>0</v>
      </c>
      <c r="BJ448" s="757" t="s">
        <v>76</v>
      </c>
      <c r="BK448" s="883">
        <f>ROUND(I448*H448,2)</f>
        <v>0</v>
      </c>
      <c r="BL448" s="757" t="s">
        <v>276</v>
      </c>
      <c r="BM448" s="882" t="s">
        <v>2667</v>
      </c>
    </row>
    <row r="449" spans="2:65" s="772" customFormat="1" ht="11.25">
      <c r="B449" s="771"/>
      <c r="D449" s="884" t="s">
        <v>150</v>
      </c>
      <c r="F449" s="885" t="s">
        <v>2666</v>
      </c>
      <c r="L449" s="771"/>
      <c r="M449" s="886"/>
      <c r="T449" s="795"/>
      <c r="AT449" s="757" t="s">
        <v>150</v>
      </c>
      <c r="AU449" s="757" t="s">
        <v>78</v>
      </c>
    </row>
    <row r="450" spans="2:65" s="772" customFormat="1" ht="409.5">
      <c r="B450" s="771"/>
      <c r="D450" s="884" t="s">
        <v>1711</v>
      </c>
      <c r="F450" s="909" t="s">
        <v>2668</v>
      </c>
      <c r="L450" s="771"/>
      <c r="M450" s="886"/>
      <c r="T450" s="795"/>
      <c r="AT450" s="757" t="s">
        <v>1711</v>
      </c>
      <c r="AU450" s="757" t="s">
        <v>78</v>
      </c>
    </row>
    <row r="451" spans="2:65" s="895" customFormat="1" ht="11.25">
      <c r="B451" s="894"/>
      <c r="D451" s="884" t="s">
        <v>154</v>
      </c>
      <c r="E451" s="896"/>
      <c r="F451" s="897" t="s">
        <v>2669</v>
      </c>
      <c r="H451" s="898">
        <v>1</v>
      </c>
      <c r="L451" s="894"/>
      <c r="M451" s="899"/>
      <c r="T451" s="900"/>
      <c r="AT451" s="896" t="s">
        <v>154</v>
      </c>
      <c r="AU451" s="896" t="s">
        <v>78</v>
      </c>
      <c r="AV451" s="895" t="s">
        <v>78</v>
      </c>
      <c r="AW451" s="895" t="s">
        <v>30</v>
      </c>
      <c r="AX451" s="895" t="s">
        <v>76</v>
      </c>
      <c r="AY451" s="896" t="s">
        <v>140</v>
      </c>
    </row>
    <row r="452" spans="2:65" s="772" customFormat="1" ht="21.75" customHeight="1">
      <c r="B452" s="771"/>
      <c r="C452" s="872" t="s">
        <v>609</v>
      </c>
      <c r="D452" s="872" t="s">
        <v>143</v>
      </c>
      <c r="E452" s="873" t="s">
        <v>2670</v>
      </c>
      <c r="F452" s="874" t="s">
        <v>2666</v>
      </c>
      <c r="G452" s="875" t="s">
        <v>226</v>
      </c>
      <c r="H452" s="876">
        <v>1</v>
      </c>
      <c r="I452" s="73"/>
      <c r="J452" s="877">
        <f>ROUND(I452*H452,2)</f>
        <v>0</v>
      </c>
      <c r="K452" s="874"/>
      <c r="L452" s="771"/>
      <c r="M452" s="878"/>
      <c r="N452" s="879" t="s">
        <v>40</v>
      </c>
      <c r="P452" s="880">
        <f>O452*H452</f>
        <v>0</v>
      </c>
      <c r="Q452" s="880">
        <v>0</v>
      </c>
      <c r="R452" s="880">
        <f>Q452*H452</f>
        <v>0</v>
      </c>
      <c r="S452" s="880">
        <v>0</v>
      </c>
      <c r="T452" s="881">
        <f>S452*H452</f>
        <v>0</v>
      </c>
      <c r="AR452" s="882" t="s">
        <v>276</v>
      </c>
      <c r="AT452" s="882" t="s">
        <v>143</v>
      </c>
      <c r="AU452" s="882" t="s">
        <v>78</v>
      </c>
      <c r="AY452" s="757" t="s">
        <v>140</v>
      </c>
      <c r="BE452" s="883">
        <f>IF(N452="základní",J452,0)</f>
        <v>0</v>
      </c>
      <c r="BF452" s="883">
        <f>IF(N452="snížená",J452,0)</f>
        <v>0</v>
      </c>
      <c r="BG452" s="883">
        <f>IF(N452="zákl. přenesená",J452,0)</f>
        <v>0</v>
      </c>
      <c r="BH452" s="883">
        <f>IF(N452="sníž. přenesená",J452,0)</f>
        <v>0</v>
      </c>
      <c r="BI452" s="883">
        <f>IF(N452="nulová",J452,0)</f>
        <v>0</v>
      </c>
      <c r="BJ452" s="757" t="s">
        <v>76</v>
      </c>
      <c r="BK452" s="883">
        <f>ROUND(I452*H452,2)</f>
        <v>0</v>
      </c>
      <c r="BL452" s="757" t="s">
        <v>276</v>
      </c>
      <c r="BM452" s="882" t="s">
        <v>2671</v>
      </c>
    </row>
    <row r="453" spans="2:65" s="772" customFormat="1" ht="11.25">
      <c r="B453" s="771"/>
      <c r="D453" s="884" t="s">
        <v>150</v>
      </c>
      <c r="F453" s="885" t="s">
        <v>2672</v>
      </c>
      <c r="L453" s="771"/>
      <c r="M453" s="886"/>
      <c r="T453" s="795"/>
      <c r="AT453" s="757" t="s">
        <v>150</v>
      </c>
      <c r="AU453" s="757" t="s">
        <v>78</v>
      </c>
    </row>
    <row r="454" spans="2:65" s="772" customFormat="1" ht="409.5">
      <c r="B454" s="771"/>
      <c r="D454" s="884" t="s">
        <v>1711</v>
      </c>
      <c r="F454" s="908" t="s">
        <v>2673</v>
      </c>
      <c r="L454" s="771"/>
      <c r="M454" s="886"/>
      <c r="T454" s="795"/>
      <c r="AT454" s="757" t="s">
        <v>1711</v>
      </c>
      <c r="AU454" s="757" t="s">
        <v>78</v>
      </c>
    </row>
    <row r="455" spans="2:65" s="895" customFormat="1" ht="11.25">
      <c r="B455" s="894"/>
      <c r="D455" s="884" t="s">
        <v>154</v>
      </c>
      <c r="E455" s="896"/>
      <c r="F455" s="897" t="s">
        <v>2669</v>
      </c>
      <c r="H455" s="898">
        <v>1</v>
      </c>
      <c r="L455" s="894"/>
      <c r="M455" s="899"/>
      <c r="T455" s="900"/>
      <c r="AT455" s="896" t="s">
        <v>154</v>
      </c>
      <c r="AU455" s="896" t="s">
        <v>78</v>
      </c>
      <c r="AV455" s="895" t="s">
        <v>78</v>
      </c>
      <c r="AW455" s="895" t="s">
        <v>30</v>
      </c>
      <c r="AX455" s="895" t="s">
        <v>76</v>
      </c>
      <c r="AY455" s="896" t="s">
        <v>140</v>
      </c>
    </row>
    <row r="456" spans="2:65" s="861" customFormat="1" ht="22.9" customHeight="1">
      <c r="B456" s="860"/>
      <c r="D456" s="862" t="s">
        <v>68</v>
      </c>
      <c r="E456" s="870" t="s">
        <v>2674</v>
      </c>
      <c r="F456" s="870" t="s">
        <v>1330</v>
      </c>
      <c r="J456" s="871">
        <f>BK456</f>
        <v>0</v>
      </c>
      <c r="L456" s="860"/>
      <c r="M456" s="865"/>
      <c r="P456" s="866">
        <f>SUM(P457:P471)</f>
        <v>0</v>
      </c>
      <c r="R456" s="866">
        <f>SUM(R457:R471)</f>
        <v>0</v>
      </c>
      <c r="T456" s="867">
        <f>SUM(T457:T471)</f>
        <v>0</v>
      </c>
      <c r="AR456" s="862" t="s">
        <v>78</v>
      </c>
      <c r="AT456" s="868" t="s">
        <v>68</v>
      </c>
      <c r="AU456" s="868" t="s">
        <v>76</v>
      </c>
      <c r="AY456" s="862" t="s">
        <v>140</v>
      </c>
      <c r="BK456" s="869">
        <f>SUM(BK457:BK471)</f>
        <v>0</v>
      </c>
    </row>
    <row r="457" spans="2:65" s="772" customFormat="1" ht="16.5" customHeight="1">
      <c r="B457" s="771"/>
      <c r="C457" s="872" t="s">
        <v>613</v>
      </c>
      <c r="D457" s="872" t="s">
        <v>143</v>
      </c>
      <c r="E457" s="873" t="s">
        <v>2675</v>
      </c>
      <c r="F457" s="874" t="s">
        <v>2527</v>
      </c>
      <c r="G457" s="875"/>
      <c r="H457" s="876"/>
      <c r="I457" s="877"/>
      <c r="J457" s="877"/>
      <c r="K457" s="874"/>
      <c r="L457" s="771"/>
      <c r="M457" s="878"/>
      <c r="N457" s="879" t="s">
        <v>40</v>
      </c>
      <c r="P457" s="880">
        <f>O457*H457</f>
        <v>0</v>
      </c>
      <c r="Q457" s="880">
        <v>0</v>
      </c>
      <c r="R457" s="880">
        <f>Q457*H457</f>
        <v>0</v>
      </c>
      <c r="S457" s="880">
        <v>0</v>
      </c>
      <c r="T457" s="881">
        <f>S457*H457</f>
        <v>0</v>
      </c>
      <c r="AR457" s="882" t="s">
        <v>276</v>
      </c>
      <c r="AT457" s="882" t="s">
        <v>143</v>
      </c>
      <c r="AU457" s="882" t="s">
        <v>78</v>
      </c>
      <c r="AY457" s="757" t="s">
        <v>140</v>
      </c>
      <c r="BE457" s="883">
        <f>IF(N457="základní",J457,0)</f>
        <v>0</v>
      </c>
      <c r="BF457" s="883">
        <f>IF(N457="snížená",J457,0)</f>
        <v>0</v>
      </c>
      <c r="BG457" s="883">
        <f>IF(N457="zákl. přenesená",J457,0)</f>
        <v>0</v>
      </c>
      <c r="BH457" s="883">
        <f>IF(N457="sníž. přenesená",J457,0)</f>
        <v>0</v>
      </c>
      <c r="BI457" s="883">
        <f>IF(N457="nulová",J457,0)</f>
        <v>0</v>
      </c>
      <c r="BJ457" s="757" t="s">
        <v>76</v>
      </c>
      <c r="BK457" s="883">
        <f>ROUND(I457*H457,2)</f>
        <v>0</v>
      </c>
      <c r="BL457" s="757" t="s">
        <v>276</v>
      </c>
      <c r="BM457" s="882" t="s">
        <v>2676</v>
      </c>
    </row>
    <row r="458" spans="2:65" s="772" customFormat="1" ht="11.25">
      <c r="B458" s="771"/>
      <c r="D458" s="884" t="s">
        <v>150</v>
      </c>
      <c r="F458" s="885" t="s">
        <v>2527</v>
      </c>
      <c r="L458" s="771"/>
      <c r="M458" s="886"/>
      <c r="T458" s="795"/>
      <c r="AT458" s="757" t="s">
        <v>150</v>
      </c>
      <c r="AU458" s="757" t="s">
        <v>78</v>
      </c>
    </row>
    <row r="459" spans="2:65" s="772" customFormat="1" ht="146.25">
      <c r="B459" s="771"/>
      <c r="D459" s="884" t="s">
        <v>1711</v>
      </c>
      <c r="F459" s="908" t="s">
        <v>2677</v>
      </c>
      <c r="L459" s="771"/>
      <c r="M459" s="886"/>
      <c r="T459" s="795"/>
      <c r="AT459" s="757" t="s">
        <v>1711</v>
      </c>
      <c r="AU459" s="757" t="s">
        <v>78</v>
      </c>
    </row>
    <row r="460" spans="2:65" s="772" customFormat="1" ht="16.5" customHeight="1">
      <c r="B460" s="771"/>
      <c r="C460" s="872" t="s">
        <v>619</v>
      </c>
      <c r="D460" s="872" t="s">
        <v>143</v>
      </c>
      <c r="E460" s="873" t="s">
        <v>2678</v>
      </c>
      <c r="F460" s="874" t="s">
        <v>2679</v>
      </c>
      <c r="G460" s="875" t="s">
        <v>226</v>
      </c>
      <c r="H460" s="876">
        <v>6</v>
      </c>
      <c r="I460" s="73"/>
      <c r="J460" s="877">
        <f>ROUND(I460*H460,2)</f>
        <v>0</v>
      </c>
      <c r="K460" s="874"/>
      <c r="L460" s="771"/>
      <c r="M460" s="878"/>
      <c r="N460" s="879" t="s">
        <v>40</v>
      </c>
      <c r="P460" s="880">
        <f>O460*H460</f>
        <v>0</v>
      </c>
      <c r="Q460" s="880">
        <v>0</v>
      </c>
      <c r="R460" s="880">
        <f>Q460*H460</f>
        <v>0</v>
      </c>
      <c r="S460" s="880">
        <v>0</v>
      </c>
      <c r="T460" s="881">
        <f>S460*H460</f>
        <v>0</v>
      </c>
      <c r="AR460" s="882" t="s">
        <v>276</v>
      </c>
      <c r="AT460" s="882" t="s">
        <v>143</v>
      </c>
      <c r="AU460" s="882" t="s">
        <v>78</v>
      </c>
      <c r="AY460" s="757" t="s">
        <v>140</v>
      </c>
      <c r="BE460" s="883">
        <f>IF(N460="základní",J460,0)</f>
        <v>0</v>
      </c>
      <c r="BF460" s="883">
        <f>IF(N460="snížená",J460,0)</f>
        <v>0</v>
      </c>
      <c r="BG460" s="883">
        <f>IF(N460="zákl. přenesená",J460,0)</f>
        <v>0</v>
      </c>
      <c r="BH460" s="883">
        <f>IF(N460="sníž. přenesená",J460,0)</f>
        <v>0</v>
      </c>
      <c r="BI460" s="883">
        <f>IF(N460="nulová",J460,0)</f>
        <v>0</v>
      </c>
      <c r="BJ460" s="757" t="s">
        <v>76</v>
      </c>
      <c r="BK460" s="883">
        <f>ROUND(I460*H460,2)</f>
        <v>0</v>
      </c>
      <c r="BL460" s="757" t="s">
        <v>276</v>
      </c>
      <c r="BM460" s="882" t="s">
        <v>2680</v>
      </c>
    </row>
    <row r="461" spans="2:65" s="772" customFormat="1" ht="11.25">
      <c r="B461" s="771"/>
      <c r="D461" s="884" t="s">
        <v>150</v>
      </c>
      <c r="F461" s="885" t="s">
        <v>2679</v>
      </c>
      <c r="L461" s="771"/>
      <c r="M461" s="886"/>
      <c r="T461" s="795"/>
      <c r="AT461" s="757" t="s">
        <v>150</v>
      </c>
      <c r="AU461" s="757" t="s">
        <v>78</v>
      </c>
    </row>
    <row r="462" spans="2:65" s="772" customFormat="1" ht="282.75">
      <c r="B462" s="771"/>
      <c r="D462" s="884" t="s">
        <v>1711</v>
      </c>
      <c r="F462" s="908" t="s">
        <v>2681</v>
      </c>
      <c r="L462" s="771"/>
      <c r="M462" s="886"/>
      <c r="T462" s="795"/>
      <c r="AT462" s="757" t="s">
        <v>1711</v>
      </c>
      <c r="AU462" s="757" t="s">
        <v>78</v>
      </c>
    </row>
    <row r="463" spans="2:65" s="895" customFormat="1" ht="11.25">
      <c r="B463" s="894"/>
      <c r="D463" s="884" t="s">
        <v>154</v>
      </c>
      <c r="E463" s="896"/>
      <c r="F463" s="897" t="s">
        <v>2682</v>
      </c>
      <c r="H463" s="898">
        <v>6</v>
      </c>
      <c r="L463" s="894"/>
      <c r="M463" s="899"/>
      <c r="T463" s="900"/>
      <c r="AT463" s="896" t="s">
        <v>154</v>
      </c>
      <c r="AU463" s="896" t="s">
        <v>78</v>
      </c>
      <c r="AV463" s="895" t="s">
        <v>78</v>
      </c>
      <c r="AW463" s="895" t="s">
        <v>30</v>
      </c>
      <c r="AX463" s="895" t="s">
        <v>76</v>
      </c>
      <c r="AY463" s="896" t="s">
        <v>140</v>
      </c>
    </row>
    <row r="464" spans="2:65" s="772" customFormat="1" ht="21.75" customHeight="1">
      <c r="B464" s="771"/>
      <c r="C464" s="872" t="s">
        <v>624</v>
      </c>
      <c r="D464" s="872" t="s">
        <v>143</v>
      </c>
      <c r="E464" s="873" t="s">
        <v>2683</v>
      </c>
      <c r="F464" s="874" t="s">
        <v>2684</v>
      </c>
      <c r="G464" s="875" t="s">
        <v>226</v>
      </c>
      <c r="H464" s="876">
        <v>1</v>
      </c>
      <c r="I464" s="73"/>
      <c r="J464" s="877">
        <f>ROUND(I464*H464,2)</f>
        <v>0</v>
      </c>
      <c r="K464" s="874"/>
      <c r="L464" s="771"/>
      <c r="M464" s="878"/>
      <c r="N464" s="879" t="s">
        <v>40</v>
      </c>
      <c r="P464" s="880">
        <f>O464*H464</f>
        <v>0</v>
      </c>
      <c r="Q464" s="880">
        <v>0</v>
      </c>
      <c r="R464" s="880">
        <f>Q464*H464</f>
        <v>0</v>
      </c>
      <c r="S464" s="880">
        <v>0</v>
      </c>
      <c r="T464" s="881">
        <f>S464*H464</f>
        <v>0</v>
      </c>
      <c r="AR464" s="882" t="s">
        <v>276</v>
      </c>
      <c r="AT464" s="882" t="s">
        <v>143</v>
      </c>
      <c r="AU464" s="882" t="s">
        <v>78</v>
      </c>
      <c r="AY464" s="757" t="s">
        <v>140</v>
      </c>
      <c r="BE464" s="883">
        <f>IF(N464="základní",J464,0)</f>
        <v>0</v>
      </c>
      <c r="BF464" s="883">
        <f>IF(N464="snížená",J464,0)</f>
        <v>0</v>
      </c>
      <c r="BG464" s="883">
        <f>IF(N464="zákl. přenesená",J464,0)</f>
        <v>0</v>
      </c>
      <c r="BH464" s="883">
        <f>IF(N464="sníž. přenesená",J464,0)</f>
        <v>0</v>
      </c>
      <c r="BI464" s="883">
        <f>IF(N464="nulová",J464,0)</f>
        <v>0</v>
      </c>
      <c r="BJ464" s="757" t="s">
        <v>76</v>
      </c>
      <c r="BK464" s="883">
        <f>ROUND(I464*H464,2)</f>
        <v>0</v>
      </c>
      <c r="BL464" s="757" t="s">
        <v>276</v>
      </c>
      <c r="BM464" s="882" t="s">
        <v>2685</v>
      </c>
    </row>
    <row r="465" spans="2:65" s="772" customFormat="1" ht="11.25">
      <c r="B465" s="771"/>
      <c r="D465" s="884" t="s">
        <v>150</v>
      </c>
      <c r="F465" s="885" t="s">
        <v>2684</v>
      </c>
      <c r="L465" s="771"/>
      <c r="M465" s="886"/>
      <c r="T465" s="795"/>
      <c r="AT465" s="757" t="s">
        <v>150</v>
      </c>
      <c r="AU465" s="757" t="s">
        <v>78</v>
      </c>
    </row>
    <row r="466" spans="2:65" s="772" customFormat="1" ht="360.75">
      <c r="B466" s="771"/>
      <c r="D466" s="884" t="s">
        <v>1711</v>
      </c>
      <c r="E466" s="772" t="s">
        <v>2686</v>
      </c>
      <c r="F466" s="908" t="s">
        <v>2687</v>
      </c>
      <c r="L466" s="771"/>
      <c r="M466" s="886"/>
      <c r="T466" s="795"/>
      <c r="AT466" s="757" t="s">
        <v>1711</v>
      </c>
      <c r="AU466" s="757" t="s">
        <v>78</v>
      </c>
    </row>
    <row r="467" spans="2:65" s="895" customFormat="1" ht="11.25">
      <c r="B467" s="894"/>
      <c r="D467" s="884" t="s">
        <v>154</v>
      </c>
      <c r="E467" s="896"/>
      <c r="F467" s="897" t="s">
        <v>76</v>
      </c>
      <c r="H467" s="898">
        <v>1</v>
      </c>
      <c r="L467" s="894"/>
      <c r="M467" s="899"/>
      <c r="T467" s="900"/>
      <c r="AT467" s="896" t="s">
        <v>154</v>
      </c>
      <c r="AU467" s="896" t="s">
        <v>78</v>
      </c>
      <c r="AV467" s="895" t="s">
        <v>78</v>
      </c>
      <c r="AW467" s="895" t="s">
        <v>30</v>
      </c>
      <c r="AX467" s="895" t="s">
        <v>76</v>
      </c>
      <c r="AY467" s="896" t="s">
        <v>140</v>
      </c>
    </row>
    <row r="468" spans="2:65" s="772" customFormat="1" ht="24.2" customHeight="1">
      <c r="B468" s="771"/>
      <c r="C468" s="872" t="s">
        <v>633</v>
      </c>
      <c r="D468" s="872" t="s">
        <v>143</v>
      </c>
      <c r="E468" s="873" t="s">
        <v>2688</v>
      </c>
      <c r="F468" s="874" t="s">
        <v>2689</v>
      </c>
      <c r="G468" s="875" t="s">
        <v>226</v>
      </c>
      <c r="H468" s="876">
        <v>1</v>
      </c>
      <c r="I468" s="73"/>
      <c r="J468" s="877">
        <f>ROUND(I468*H468,2)</f>
        <v>0</v>
      </c>
      <c r="K468" s="874"/>
      <c r="L468" s="771"/>
      <c r="M468" s="878"/>
      <c r="N468" s="879" t="s">
        <v>40</v>
      </c>
      <c r="P468" s="880">
        <f>O468*H468</f>
        <v>0</v>
      </c>
      <c r="Q468" s="880">
        <v>0</v>
      </c>
      <c r="R468" s="880">
        <f>Q468*H468</f>
        <v>0</v>
      </c>
      <c r="S468" s="880">
        <v>0</v>
      </c>
      <c r="T468" s="881">
        <f>S468*H468</f>
        <v>0</v>
      </c>
      <c r="AR468" s="882" t="s">
        <v>276</v>
      </c>
      <c r="AT468" s="882" t="s">
        <v>143</v>
      </c>
      <c r="AU468" s="882" t="s">
        <v>78</v>
      </c>
      <c r="AY468" s="757" t="s">
        <v>140</v>
      </c>
      <c r="BE468" s="883">
        <f>IF(N468="základní",J468,0)</f>
        <v>0</v>
      </c>
      <c r="BF468" s="883">
        <f>IF(N468="snížená",J468,0)</f>
        <v>0</v>
      </c>
      <c r="BG468" s="883">
        <f>IF(N468="zákl. přenesená",J468,0)</f>
        <v>0</v>
      </c>
      <c r="BH468" s="883">
        <f>IF(N468="sníž. přenesená",J468,0)</f>
        <v>0</v>
      </c>
      <c r="BI468" s="883">
        <f>IF(N468="nulová",J468,0)</f>
        <v>0</v>
      </c>
      <c r="BJ468" s="757" t="s">
        <v>76</v>
      </c>
      <c r="BK468" s="883">
        <f>ROUND(I468*H468,2)</f>
        <v>0</v>
      </c>
      <c r="BL468" s="757" t="s">
        <v>276</v>
      </c>
      <c r="BM468" s="882" t="s">
        <v>2690</v>
      </c>
    </row>
    <row r="469" spans="2:65" s="772" customFormat="1" ht="11.25">
      <c r="B469" s="771"/>
      <c r="D469" s="884" t="s">
        <v>150</v>
      </c>
      <c r="F469" s="885" t="s">
        <v>2689</v>
      </c>
      <c r="L469" s="771"/>
      <c r="M469" s="886"/>
      <c r="T469" s="795"/>
      <c r="AT469" s="757" t="s">
        <v>150</v>
      </c>
      <c r="AU469" s="757" t="s">
        <v>78</v>
      </c>
    </row>
    <row r="470" spans="2:65" s="772" customFormat="1" ht="204.75">
      <c r="B470" s="771"/>
      <c r="D470" s="884" t="s">
        <v>1711</v>
      </c>
      <c r="F470" s="908" t="s">
        <v>2691</v>
      </c>
      <c r="L470" s="771"/>
      <c r="M470" s="886"/>
      <c r="T470" s="795"/>
      <c r="AT470" s="757" t="s">
        <v>1711</v>
      </c>
      <c r="AU470" s="757" t="s">
        <v>78</v>
      </c>
    </row>
    <row r="471" spans="2:65" s="895" customFormat="1" ht="11.25">
      <c r="B471" s="894"/>
      <c r="D471" s="884" t="s">
        <v>154</v>
      </c>
      <c r="E471" s="896"/>
      <c r="F471" s="897" t="s">
        <v>76</v>
      </c>
      <c r="H471" s="898">
        <v>1</v>
      </c>
      <c r="L471" s="894"/>
      <c r="M471" s="917"/>
      <c r="N471" s="918"/>
      <c r="O471" s="918"/>
      <c r="P471" s="918"/>
      <c r="Q471" s="918"/>
      <c r="R471" s="918"/>
      <c r="S471" s="918"/>
      <c r="T471" s="919"/>
      <c r="AT471" s="896" t="s">
        <v>154</v>
      </c>
      <c r="AU471" s="896" t="s">
        <v>78</v>
      </c>
      <c r="AV471" s="895" t="s">
        <v>78</v>
      </c>
      <c r="AW471" s="895" t="s">
        <v>30</v>
      </c>
      <c r="AX471" s="895" t="s">
        <v>76</v>
      </c>
      <c r="AY471" s="896" t="s">
        <v>140</v>
      </c>
    </row>
    <row r="472" spans="2:65" s="772" customFormat="1" ht="6.95" customHeight="1">
      <c r="B472" s="824"/>
      <c r="C472" s="783"/>
      <c r="D472" s="783"/>
      <c r="E472" s="783"/>
      <c r="F472" s="783"/>
      <c r="G472" s="783"/>
      <c r="H472" s="783"/>
      <c r="I472" s="783"/>
      <c r="J472" s="783"/>
      <c r="K472" s="783"/>
      <c r="L472" s="771"/>
    </row>
  </sheetData>
  <sheetProtection algorithmName="SHA-512" hashValue="ZjGT20VQbKvfk3QfolZSQX4Uref5G79IblO6nPDIXRfTT9KfSSewDVKXwQLyEP7ofDKbrCKg1p6tOs00tSOu4A==" saltValue="XEKBZqVitPiUoe9TZ969iw==" spinCount="100000" sheet="1" autoFilter="0"/>
  <mergeCells count="9">
    <mergeCell ref="E50:H50"/>
    <mergeCell ref="E83:H83"/>
    <mergeCell ref="E85:H85"/>
    <mergeCell ref="L2:V2"/>
    <mergeCell ref="E7:H7"/>
    <mergeCell ref="E9:H9"/>
    <mergeCell ref="E18:H18"/>
    <mergeCell ref="E27:H27"/>
    <mergeCell ref="E48:H48"/>
  </mergeCells>
  <hyperlinks>
    <hyperlink ref="F98" r:id="rId1" xr:uid="{00000000-0004-0000-0A00-000000000000}"/>
    <hyperlink ref="F103" r:id="rId2" xr:uid="{00000000-0004-0000-0A00-000001000000}"/>
    <hyperlink ref="F109" r:id="rId3" xr:uid="{00000000-0004-0000-0A00-000002000000}"/>
    <hyperlink ref="F117" r:id="rId4" xr:uid="{00000000-0004-0000-0A00-000003000000}"/>
    <hyperlink ref="F122" r:id="rId5" xr:uid="{00000000-0004-0000-0A00-000004000000}"/>
    <hyperlink ref="F126" r:id="rId6" xr:uid="{00000000-0004-0000-0A00-000005000000}"/>
    <hyperlink ref="F131" r:id="rId7" xr:uid="{00000000-0004-0000-0A00-000006000000}"/>
    <hyperlink ref="F138" r:id="rId8" xr:uid="{00000000-0004-0000-0A00-000007000000}"/>
    <hyperlink ref="F143" r:id="rId9" xr:uid="{00000000-0004-0000-0A00-000008000000}"/>
    <hyperlink ref="F151" r:id="rId10" xr:uid="{00000000-0004-0000-0A00-000009000000}"/>
    <hyperlink ref="F158" r:id="rId11" xr:uid="{00000000-0004-0000-0A00-00000A000000}"/>
    <hyperlink ref="F163" r:id="rId12" xr:uid="{00000000-0004-0000-0A00-00000B000000}"/>
    <hyperlink ref="F169" r:id="rId13" xr:uid="{00000000-0004-0000-0A00-00000C000000}"/>
    <hyperlink ref="F172" r:id="rId14" xr:uid="{00000000-0004-0000-0A00-00000D000000}"/>
    <hyperlink ref="F175" r:id="rId15" xr:uid="{00000000-0004-0000-0A00-00000E000000}"/>
    <hyperlink ref="F179" r:id="rId16" xr:uid="{00000000-0004-0000-0A00-00000F000000}"/>
    <hyperlink ref="F183" r:id="rId17" xr:uid="{00000000-0004-0000-0A00-000010000000}"/>
    <hyperlink ref="F188" r:id="rId18" xr:uid="{00000000-0004-0000-0A00-000011000000}"/>
    <hyperlink ref="F195" r:id="rId19" xr:uid="{00000000-0004-0000-0A00-000012000000}"/>
    <hyperlink ref="F201" r:id="rId20" xr:uid="{00000000-0004-0000-0A00-000013000000}"/>
    <hyperlink ref="F208" r:id="rId21" xr:uid="{00000000-0004-0000-0A00-000014000000}"/>
    <hyperlink ref="F215" r:id="rId22" xr:uid="{00000000-0004-0000-0A00-000015000000}"/>
    <hyperlink ref="F244" r:id="rId23" xr:uid="{00000000-0004-0000-0A00-000016000000}"/>
    <hyperlink ref="F248" r:id="rId24" xr:uid="{00000000-0004-0000-0A00-000017000000}"/>
    <hyperlink ref="F260" r:id="rId25" xr:uid="{00000000-0004-0000-0A00-000018000000}"/>
    <hyperlink ref="F266" r:id="rId26" xr:uid="{00000000-0004-0000-0A00-000019000000}"/>
    <hyperlink ref="F270" r:id="rId27" xr:uid="{00000000-0004-0000-0A00-00001A000000}"/>
    <hyperlink ref="F281" r:id="rId28" xr:uid="{00000000-0004-0000-0A00-00001B000000}"/>
    <hyperlink ref="F295" r:id="rId29" xr:uid="{00000000-0004-0000-0A00-00001C000000}"/>
    <hyperlink ref="F299" r:id="rId30" xr:uid="{00000000-0004-0000-0A00-00001D000000}"/>
    <hyperlink ref="F305" r:id="rId31" xr:uid="{00000000-0004-0000-0A00-00001E000000}"/>
    <hyperlink ref="F310" r:id="rId32" xr:uid="{00000000-0004-0000-0A00-00001F000000}"/>
    <hyperlink ref="F328" r:id="rId33" xr:uid="{00000000-0004-0000-0A00-000020000000}"/>
    <hyperlink ref="F342" r:id="rId34" xr:uid="{00000000-0004-0000-0A00-000021000000}"/>
    <hyperlink ref="F347" r:id="rId35" xr:uid="{00000000-0004-0000-0A00-000022000000}"/>
    <hyperlink ref="F376" r:id="rId36" xr:uid="{00000000-0004-0000-0A00-000023000000}"/>
    <hyperlink ref="F381" r:id="rId37" xr:uid="{00000000-0004-0000-0A00-000024000000}"/>
    <hyperlink ref="F385" r:id="rId38" xr:uid="{00000000-0004-0000-0A00-000025000000}"/>
    <hyperlink ref="F390" r:id="rId39" xr:uid="{00000000-0004-0000-0A00-000026000000}"/>
    <hyperlink ref="F395" r:id="rId40" xr:uid="{00000000-0004-0000-0A00-000027000000}"/>
    <hyperlink ref="F400" r:id="rId41" xr:uid="{00000000-0004-0000-0A00-000028000000}"/>
    <hyperlink ref="F424" r:id="rId42" xr:uid="{00000000-0004-0000-0A00-000029000000}"/>
    <hyperlink ref="F431" r:id="rId43" xr:uid="{00000000-0004-0000-0A00-00002A000000}"/>
  </hyperlinks>
  <pageMargins left="0.39374999999999999" right="0.39374999999999999" top="0.39374999999999999" bottom="0.39374999999999999" header="0.511811023622047" footer="0"/>
  <pageSetup paperSize="9" fitToHeight="100" orientation="portrait" horizontalDpi="300" verticalDpi="300"/>
  <headerFooter>
    <oddFooter>&amp;CStrana &amp;P z &amp;N</oddFooter>
  </headerFooter>
  <drawing r:id="rId4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pageSetUpPr fitToPage="1"/>
  </sheetPr>
  <dimension ref="A2:BM345"/>
  <sheetViews>
    <sheetView showGridLines="0" zoomScaleNormal="100" workbookViewId="0">
      <selection activeCell="F24" sqref="F24"/>
    </sheetView>
  </sheetViews>
  <sheetFormatPr defaultColWidth="8.5" defaultRowHeight="11.25"/>
  <cols>
    <col min="1" max="1" width="8.33203125" style="756" customWidth="1"/>
    <col min="2" max="2" width="1.1640625" style="756" customWidth="1"/>
    <col min="3" max="3" width="4.1640625" style="756" customWidth="1"/>
    <col min="4" max="4" width="4.33203125" style="756" customWidth="1"/>
    <col min="5" max="5" width="17.1640625" style="756" customWidth="1"/>
    <col min="6" max="6" width="50.83203125" style="756" customWidth="1"/>
    <col min="7" max="7" width="7.5" style="756" customWidth="1"/>
    <col min="8" max="8" width="14" style="756" customWidth="1"/>
    <col min="9" max="9" width="15.83203125" style="756" customWidth="1"/>
    <col min="10" max="11" width="22.33203125" style="756" customWidth="1"/>
    <col min="12" max="12" width="9.33203125" style="756" customWidth="1"/>
    <col min="13" max="13" width="10.83203125" style="756" hidden="1" customWidth="1"/>
    <col min="14" max="14" width="9.33203125" style="756" hidden="1" customWidth="1"/>
    <col min="15" max="20" width="14.1640625" style="756" hidden="1" customWidth="1"/>
    <col min="21" max="21" width="16.33203125" style="756" hidden="1" customWidth="1"/>
    <col min="22" max="22" width="12.33203125" style="756" customWidth="1"/>
    <col min="23" max="23" width="16.33203125" style="756" customWidth="1"/>
    <col min="24" max="24" width="12.33203125" style="756" customWidth="1"/>
    <col min="25" max="25" width="15" style="756" customWidth="1"/>
    <col min="26" max="26" width="11" style="756" customWidth="1"/>
    <col min="27" max="27" width="15" style="756" customWidth="1"/>
    <col min="28" max="28" width="16.33203125" style="756" customWidth="1"/>
    <col min="29" max="29" width="11" style="756" customWidth="1"/>
    <col min="30" max="30" width="15" style="756" customWidth="1"/>
    <col min="31" max="31" width="16.33203125" style="756" customWidth="1"/>
    <col min="32" max="43" width="8.5" style="756"/>
    <col min="44" max="65" width="9.33203125" style="756" hidden="1" customWidth="1"/>
    <col min="66" max="16384" width="8.5" style="756"/>
  </cols>
  <sheetData>
    <row r="2" spans="2:46">
      <c r="L2" s="1333"/>
      <c r="M2" s="1333"/>
      <c r="N2" s="1333"/>
      <c r="O2" s="1333"/>
      <c r="P2" s="1333"/>
      <c r="Q2" s="1333"/>
      <c r="R2" s="1333"/>
      <c r="S2" s="1333"/>
      <c r="T2" s="1333"/>
      <c r="U2" s="1333"/>
      <c r="V2" s="1333"/>
      <c r="AT2" s="757" t="s">
        <v>2322</v>
      </c>
    </row>
    <row r="3" spans="2:46">
      <c r="B3" s="920"/>
      <c r="C3" s="921"/>
      <c r="D3" s="921"/>
      <c r="E3" s="921"/>
      <c r="F3" s="921"/>
      <c r="G3" s="921"/>
      <c r="H3" s="921"/>
      <c r="I3" s="921"/>
      <c r="J3" s="921"/>
      <c r="K3" s="921"/>
      <c r="L3" s="922"/>
      <c r="AT3" s="757" t="s">
        <v>78</v>
      </c>
    </row>
    <row r="4" spans="2:46" ht="18">
      <c r="B4" s="922"/>
      <c r="D4" s="923" t="s">
        <v>93</v>
      </c>
      <c r="L4" s="922"/>
      <c r="M4" s="924" t="s">
        <v>11</v>
      </c>
      <c r="AT4" s="757" t="s">
        <v>4</v>
      </c>
    </row>
    <row r="5" spans="2:46">
      <c r="B5" s="922"/>
      <c r="L5" s="922"/>
    </row>
    <row r="6" spans="2:46" ht="12" customHeight="1">
      <c r="B6" s="760"/>
      <c r="D6" s="768" t="s">
        <v>15</v>
      </c>
      <c r="L6" s="760"/>
    </row>
    <row r="7" spans="2:46" ht="16.5" customHeight="1">
      <c r="B7" s="760"/>
      <c r="E7" s="1341" t="s">
        <v>2284</v>
      </c>
      <c r="F7" s="1341"/>
      <c r="G7" s="1341"/>
      <c r="H7" s="1341"/>
      <c r="L7" s="760"/>
    </row>
    <row r="8" spans="2:46" s="772" customFormat="1" ht="12" customHeight="1">
      <c r="B8" s="771"/>
      <c r="D8" s="768" t="s">
        <v>94</v>
      </c>
      <c r="L8" s="771"/>
    </row>
    <row r="9" spans="2:46" s="772" customFormat="1" ht="30" customHeight="1">
      <c r="B9" s="771"/>
      <c r="E9" s="1329" t="s">
        <v>2692</v>
      </c>
      <c r="F9" s="1329"/>
      <c r="G9" s="1329"/>
      <c r="H9" s="1329"/>
      <c r="L9" s="771"/>
    </row>
    <row r="10" spans="2:46" s="772" customFormat="1" ht="12.75">
      <c r="B10" s="925"/>
      <c r="D10" s="926" t="s">
        <v>16</v>
      </c>
      <c r="F10" s="927" t="s">
        <v>3</v>
      </c>
      <c r="I10" s="926" t="s">
        <v>17</v>
      </c>
      <c r="J10" s="927" t="s">
        <v>3</v>
      </c>
      <c r="L10" s="925"/>
    </row>
    <row r="11" spans="2:46" s="772" customFormat="1" ht="12.75">
      <c r="B11" s="925"/>
      <c r="D11" s="926" t="s">
        <v>18</v>
      </c>
      <c r="F11" s="765" t="s">
        <v>2305</v>
      </c>
      <c r="I11" s="926" t="s">
        <v>20</v>
      </c>
      <c r="J11" s="928" t="s">
        <v>3019</v>
      </c>
      <c r="L11" s="925"/>
    </row>
    <row r="12" spans="2:46" s="772" customFormat="1">
      <c r="B12" s="925"/>
      <c r="L12" s="925"/>
    </row>
    <row r="13" spans="2:46" s="772" customFormat="1" ht="12.75">
      <c r="B13" s="925"/>
      <c r="D13" s="926" t="s">
        <v>22</v>
      </c>
      <c r="I13" s="926" t="s">
        <v>23</v>
      </c>
      <c r="J13" s="927" t="s">
        <v>3</v>
      </c>
      <c r="L13" s="925"/>
    </row>
    <row r="14" spans="2:46" s="772" customFormat="1" ht="12.75">
      <c r="B14" s="925"/>
      <c r="E14" s="927" t="s">
        <v>27</v>
      </c>
      <c r="I14" s="926" t="s">
        <v>25</v>
      </c>
      <c r="J14" s="927" t="s">
        <v>3</v>
      </c>
      <c r="L14" s="925"/>
    </row>
    <row r="15" spans="2:46" s="772" customFormat="1">
      <c r="B15" s="925"/>
      <c r="L15" s="925"/>
    </row>
    <row r="16" spans="2:46" s="772" customFormat="1" ht="12.75">
      <c r="B16" s="925"/>
      <c r="D16" s="926" t="s">
        <v>2306</v>
      </c>
      <c r="I16" s="926" t="s">
        <v>23</v>
      </c>
      <c r="J16" s="92" t="s">
        <v>2307</v>
      </c>
      <c r="L16" s="925"/>
    </row>
    <row r="17" spans="1:22" s="772" customFormat="1" ht="12.75">
      <c r="B17" s="925"/>
      <c r="E17" s="1362" t="s">
        <v>2307</v>
      </c>
      <c r="F17" s="1343"/>
      <c r="G17" s="1343"/>
      <c r="H17" s="1343"/>
      <c r="I17" s="926" t="s">
        <v>25</v>
      </c>
      <c r="J17" s="92" t="s">
        <v>2307</v>
      </c>
      <c r="L17" s="925"/>
    </row>
    <row r="18" spans="1:22" s="772" customFormat="1">
      <c r="B18" s="925"/>
      <c r="L18" s="925"/>
    </row>
    <row r="19" spans="1:22" s="772" customFormat="1" ht="12.75">
      <c r="B19" s="925"/>
      <c r="D19" s="926" t="s">
        <v>28</v>
      </c>
      <c r="I19" s="926" t="s">
        <v>23</v>
      </c>
      <c r="J19" s="927" t="s">
        <v>3</v>
      </c>
      <c r="L19" s="925"/>
    </row>
    <row r="20" spans="1:22" s="772" customFormat="1" ht="12.75">
      <c r="B20" s="925"/>
      <c r="E20" s="927" t="s">
        <v>27</v>
      </c>
      <c r="I20" s="926" t="s">
        <v>25</v>
      </c>
      <c r="J20" s="927" t="s">
        <v>3</v>
      </c>
      <c r="L20" s="925"/>
    </row>
    <row r="21" spans="1:22" s="772" customFormat="1">
      <c r="B21" s="925"/>
      <c r="L21" s="925"/>
    </row>
    <row r="22" spans="1:22" s="772" customFormat="1" ht="12.75">
      <c r="B22" s="925"/>
      <c r="D22" s="926" t="s">
        <v>31</v>
      </c>
      <c r="I22" s="926" t="s">
        <v>23</v>
      </c>
      <c r="J22" s="927" t="s">
        <v>3</v>
      </c>
      <c r="L22" s="925"/>
    </row>
    <row r="23" spans="1:22" s="772" customFormat="1" ht="12.75">
      <c r="B23" s="925"/>
      <c r="E23" s="927" t="s">
        <v>2693</v>
      </c>
      <c r="I23" s="926" t="s">
        <v>25</v>
      </c>
      <c r="J23" s="927" t="s">
        <v>3</v>
      </c>
      <c r="L23" s="925"/>
    </row>
    <row r="24" spans="1:22" s="772" customFormat="1">
      <c r="B24" s="925"/>
      <c r="L24" s="925"/>
    </row>
    <row r="25" spans="1:22" s="772" customFormat="1" ht="12.75">
      <c r="B25" s="925"/>
      <c r="D25" s="926" t="s">
        <v>33</v>
      </c>
      <c r="L25" s="925"/>
    </row>
    <row r="26" spans="1:22" s="772" customFormat="1" ht="12.75">
      <c r="A26" s="827"/>
      <c r="B26" s="929"/>
      <c r="C26" s="827"/>
      <c r="D26" s="827"/>
      <c r="E26" s="1344" t="s">
        <v>34</v>
      </c>
      <c r="F26" s="1344"/>
      <c r="G26" s="1344"/>
      <c r="H26" s="1344"/>
      <c r="I26" s="827"/>
      <c r="J26" s="827"/>
      <c r="K26" s="827"/>
      <c r="L26" s="929"/>
      <c r="M26" s="827"/>
      <c r="N26" s="827"/>
      <c r="O26" s="827"/>
      <c r="P26" s="827"/>
      <c r="Q26" s="827"/>
      <c r="R26" s="827"/>
      <c r="S26" s="827"/>
      <c r="T26" s="827"/>
      <c r="U26" s="827"/>
      <c r="V26" s="827"/>
    </row>
    <row r="27" spans="1:22" s="772" customFormat="1">
      <c r="B27" s="925"/>
      <c r="L27" s="925"/>
    </row>
    <row r="28" spans="1:22" s="827" customFormat="1">
      <c r="A28" s="772"/>
      <c r="B28" s="925"/>
      <c r="C28" s="772"/>
      <c r="D28" s="793"/>
      <c r="E28" s="793"/>
      <c r="F28" s="793"/>
      <c r="G28" s="793"/>
      <c r="H28" s="793"/>
      <c r="I28" s="793"/>
      <c r="J28" s="793"/>
      <c r="K28" s="793"/>
      <c r="L28" s="925"/>
      <c r="M28" s="772"/>
      <c r="N28" s="772"/>
      <c r="O28" s="772"/>
      <c r="P28" s="772"/>
      <c r="Q28" s="772"/>
      <c r="R28" s="772"/>
      <c r="S28" s="772"/>
      <c r="T28" s="772"/>
      <c r="U28" s="772"/>
      <c r="V28" s="772"/>
    </row>
    <row r="29" spans="1:22" s="772" customFormat="1" ht="15.75">
      <c r="B29" s="925"/>
      <c r="D29" s="931" t="s">
        <v>35</v>
      </c>
      <c r="J29" s="932">
        <f>ROUND(J85, 1)</f>
        <v>0</v>
      </c>
      <c r="L29" s="925"/>
    </row>
    <row r="30" spans="1:22" s="772" customFormat="1">
      <c r="B30" s="925"/>
      <c r="D30" s="793"/>
      <c r="E30" s="793"/>
      <c r="F30" s="793"/>
      <c r="G30" s="793"/>
      <c r="H30" s="793"/>
      <c r="I30" s="793"/>
      <c r="J30" s="793"/>
      <c r="K30" s="793"/>
      <c r="L30" s="925"/>
    </row>
    <row r="31" spans="1:22" s="772" customFormat="1" ht="12.75">
      <c r="B31" s="925"/>
      <c r="F31" s="933" t="s">
        <v>37</v>
      </c>
      <c r="I31" s="933" t="s">
        <v>36</v>
      </c>
      <c r="J31" s="933" t="s">
        <v>38</v>
      </c>
      <c r="L31" s="925"/>
    </row>
    <row r="32" spans="1:22" s="772" customFormat="1" ht="12.75">
      <c r="B32" s="925"/>
      <c r="D32" s="934" t="s">
        <v>39</v>
      </c>
      <c r="E32" s="926" t="s">
        <v>40</v>
      </c>
      <c r="F32" s="935">
        <f>J29</f>
        <v>0</v>
      </c>
      <c r="I32" s="936">
        <v>0.21</v>
      </c>
      <c r="J32" s="935">
        <f>F32*I32</f>
        <v>0</v>
      </c>
      <c r="L32" s="925"/>
    </row>
    <row r="33" spans="1:22" s="772" customFormat="1" ht="12.75">
      <c r="B33" s="925"/>
      <c r="E33" s="926" t="s">
        <v>41</v>
      </c>
      <c r="F33" s="935">
        <f>ROUND((SUM(BF85:BF344)),  1)</f>
        <v>0</v>
      </c>
      <c r="I33" s="936">
        <v>0.12</v>
      </c>
      <c r="J33" s="935">
        <f>ROUND(((SUM(BF85:BF344))*I33),  1)</f>
        <v>0</v>
      </c>
      <c r="L33" s="925"/>
    </row>
    <row r="34" spans="1:22" s="772" customFormat="1" ht="12.75">
      <c r="B34" s="925"/>
      <c r="E34" s="926" t="s">
        <v>42</v>
      </c>
      <c r="F34" s="935">
        <f>ROUND((SUM(BG85:BG344)),  1)</f>
        <v>0</v>
      </c>
      <c r="I34" s="936">
        <v>0.21</v>
      </c>
      <c r="J34" s="935">
        <f>0</f>
        <v>0</v>
      </c>
      <c r="L34" s="925"/>
    </row>
    <row r="35" spans="1:22" s="772" customFormat="1" ht="12.75">
      <c r="B35" s="925"/>
      <c r="E35" s="926" t="s">
        <v>43</v>
      </c>
      <c r="F35" s="935">
        <f>ROUND((SUM(BH85:BH344)),  1)</f>
        <v>0</v>
      </c>
      <c r="I35" s="936">
        <v>0.12</v>
      </c>
      <c r="J35" s="935">
        <f>0</f>
        <v>0</v>
      </c>
      <c r="L35" s="925"/>
    </row>
    <row r="36" spans="1:22" s="772" customFormat="1" ht="12.75">
      <c r="B36" s="925"/>
      <c r="E36" s="926" t="s">
        <v>44</v>
      </c>
      <c r="F36" s="935">
        <f>ROUND((SUM(BI85:BI344)),  1)</f>
        <v>0</v>
      </c>
      <c r="I36" s="936">
        <v>0</v>
      </c>
      <c r="J36" s="935">
        <f>0</f>
        <v>0</v>
      </c>
      <c r="L36" s="925"/>
    </row>
    <row r="37" spans="1:22" s="772" customFormat="1">
      <c r="B37" s="925"/>
      <c r="L37" s="925"/>
    </row>
    <row r="38" spans="1:22" s="772" customFormat="1" ht="15.75">
      <c r="B38" s="925"/>
      <c r="C38" s="937"/>
      <c r="D38" s="938" t="s">
        <v>45</v>
      </c>
      <c r="E38" s="939"/>
      <c r="F38" s="939"/>
      <c r="G38" s="940" t="s">
        <v>46</v>
      </c>
      <c r="H38" s="941" t="s">
        <v>47</v>
      </c>
      <c r="I38" s="939"/>
      <c r="J38" s="942">
        <f>SUM(J29:J36)</f>
        <v>0</v>
      </c>
      <c r="K38" s="943"/>
      <c r="L38" s="925"/>
    </row>
    <row r="39" spans="1:22" s="772" customFormat="1">
      <c r="B39" s="944"/>
      <c r="C39" s="945"/>
      <c r="D39" s="945"/>
      <c r="E39" s="945"/>
      <c r="F39" s="945"/>
      <c r="G39" s="945"/>
      <c r="H39" s="945"/>
      <c r="I39" s="945"/>
      <c r="J39" s="945"/>
      <c r="K39" s="945"/>
      <c r="L39" s="925"/>
    </row>
    <row r="40" spans="1:22" s="772" customFormat="1">
      <c r="A40" s="756"/>
      <c r="B40" s="756"/>
      <c r="C40" s="756"/>
      <c r="D40" s="756"/>
      <c r="E40" s="756"/>
      <c r="F40" s="756"/>
      <c r="G40" s="756"/>
      <c r="H40" s="756"/>
      <c r="I40" s="756"/>
      <c r="J40" s="756"/>
      <c r="K40" s="756"/>
      <c r="L40" s="756"/>
      <c r="M40" s="756"/>
      <c r="N40" s="756"/>
      <c r="O40" s="756"/>
      <c r="P40" s="756"/>
      <c r="Q40" s="756"/>
      <c r="R40" s="756"/>
      <c r="S40" s="756"/>
      <c r="T40" s="756"/>
      <c r="U40" s="756"/>
      <c r="V40" s="756"/>
    </row>
    <row r="41" spans="1:22" s="772" customFormat="1">
      <c r="A41" s="756"/>
      <c r="B41" s="756"/>
      <c r="C41" s="756"/>
      <c r="D41" s="756"/>
      <c r="E41" s="756"/>
      <c r="F41" s="756"/>
      <c r="G41" s="756"/>
      <c r="H41" s="756"/>
      <c r="I41" s="756"/>
      <c r="J41" s="756"/>
      <c r="K41" s="756"/>
      <c r="L41" s="756"/>
      <c r="M41" s="756"/>
      <c r="N41" s="756"/>
      <c r="O41" s="756"/>
      <c r="P41" s="756"/>
      <c r="Q41" s="756"/>
      <c r="R41" s="756"/>
      <c r="S41" s="756"/>
      <c r="T41" s="756"/>
      <c r="U41" s="756"/>
      <c r="V41" s="756"/>
    </row>
    <row r="43" spans="1:22">
      <c r="A43" s="772"/>
      <c r="B43" s="946"/>
      <c r="C43" s="947"/>
      <c r="D43" s="947"/>
      <c r="E43" s="947"/>
      <c r="F43" s="947"/>
      <c r="G43" s="947"/>
      <c r="H43" s="947"/>
      <c r="I43" s="947"/>
      <c r="J43" s="947"/>
      <c r="K43" s="947"/>
      <c r="L43" s="925"/>
      <c r="M43" s="772"/>
      <c r="N43" s="772"/>
      <c r="O43" s="772"/>
      <c r="P43" s="772"/>
      <c r="Q43" s="772"/>
      <c r="R43" s="772"/>
      <c r="S43" s="772"/>
      <c r="T43" s="772"/>
      <c r="U43" s="772"/>
      <c r="V43" s="772"/>
    </row>
    <row r="44" spans="1:22" ht="18">
      <c r="A44" s="772"/>
      <c r="B44" s="925"/>
      <c r="C44" s="923" t="s">
        <v>95</v>
      </c>
      <c r="D44" s="772"/>
      <c r="E44" s="772"/>
      <c r="F44" s="772"/>
      <c r="G44" s="772"/>
      <c r="H44" s="772"/>
      <c r="I44" s="772"/>
      <c r="J44" s="772"/>
      <c r="K44" s="772"/>
      <c r="L44" s="925"/>
      <c r="M44" s="772"/>
      <c r="N44" s="772"/>
      <c r="O44" s="772"/>
      <c r="P44" s="772"/>
      <c r="Q44" s="772"/>
      <c r="R44" s="772"/>
      <c r="S44" s="772"/>
      <c r="T44" s="772"/>
      <c r="U44" s="772"/>
      <c r="V44" s="772"/>
    </row>
    <row r="45" spans="1:22" s="772" customFormat="1">
      <c r="B45" s="925"/>
      <c r="L45" s="925"/>
    </row>
    <row r="46" spans="1:22" s="772" customFormat="1" ht="12.75">
      <c r="B46" s="925"/>
      <c r="C46" s="926" t="s">
        <v>15</v>
      </c>
      <c r="L46" s="925"/>
    </row>
    <row r="47" spans="1:22" ht="16.5" customHeight="1">
      <c r="B47" s="760"/>
      <c r="E47" s="1341" t="str">
        <f>E7</f>
        <v>"PdF/UPOL – Rekonstrukce prostor děkanátu v objektu Žižkovo nám. 5“</v>
      </c>
      <c r="F47" s="1341"/>
      <c r="G47" s="1341"/>
      <c r="H47" s="1341"/>
      <c r="L47" s="760"/>
    </row>
    <row r="48" spans="1:22" s="772" customFormat="1" ht="12.75">
      <c r="B48" s="925"/>
      <c r="C48" s="768" t="s">
        <v>94</v>
      </c>
      <c r="L48" s="925"/>
    </row>
    <row r="49" spans="1:47" s="772" customFormat="1" ht="35.25" customHeight="1">
      <c r="B49" s="925"/>
      <c r="E49" s="1329" t="s">
        <v>2692</v>
      </c>
      <c r="F49" s="1329"/>
      <c r="G49" s="1329"/>
      <c r="H49" s="1329"/>
      <c r="I49" s="1329"/>
      <c r="J49" s="1329"/>
      <c r="L49" s="925"/>
    </row>
    <row r="50" spans="1:47" s="772" customFormat="1" ht="12.75">
      <c r="B50" s="925"/>
      <c r="C50" s="926" t="s">
        <v>18</v>
      </c>
      <c r="F50" s="927" t="str">
        <f>F11</f>
        <v>Žižkovo nám. 951/5</v>
      </c>
      <c r="I50" s="926" t="s">
        <v>20</v>
      </c>
      <c r="J50" s="928" t="str">
        <f>IF(J11="","",J11)</f>
        <v>23. 10. 2025</v>
      </c>
      <c r="L50" s="925"/>
    </row>
    <row r="51" spans="1:47" s="772" customFormat="1">
      <c r="B51" s="925"/>
      <c r="L51" s="925"/>
    </row>
    <row r="52" spans="1:47" s="772" customFormat="1" ht="12.75">
      <c r="B52" s="925"/>
      <c r="C52" s="926" t="s">
        <v>22</v>
      </c>
      <c r="F52" s="927" t="str">
        <f>E14</f>
        <v xml:space="preserve"> </v>
      </c>
      <c r="I52" s="926" t="s">
        <v>28</v>
      </c>
      <c r="J52" s="930" t="str">
        <f>E20</f>
        <v xml:space="preserve"> </v>
      </c>
      <c r="L52" s="925"/>
    </row>
    <row r="53" spans="1:47" s="772" customFormat="1" ht="12.75">
      <c r="B53" s="925"/>
      <c r="C53" s="926" t="s">
        <v>2306</v>
      </c>
      <c r="F53" s="927" t="str">
        <f>IF(E17="","",E17)</f>
        <v>Vyplň údaj</v>
      </c>
      <c r="I53" s="926" t="s">
        <v>31</v>
      </c>
      <c r="J53" s="930" t="str">
        <f>E23</f>
        <v>Radek Vyroubal</v>
      </c>
      <c r="L53" s="925"/>
    </row>
    <row r="54" spans="1:47" s="772" customFormat="1">
      <c r="B54" s="925"/>
      <c r="L54" s="925"/>
    </row>
    <row r="55" spans="1:47" s="772" customFormat="1" ht="12">
      <c r="B55" s="925"/>
      <c r="C55" s="948" t="s">
        <v>96</v>
      </c>
      <c r="D55" s="937"/>
      <c r="E55" s="937"/>
      <c r="F55" s="937"/>
      <c r="G55" s="937"/>
      <c r="H55" s="937"/>
      <c r="I55" s="937"/>
      <c r="J55" s="949" t="s">
        <v>97</v>
      </c>
      <c r="K55" s="937"/>
      <c r="L55" s="925"/>
    </row>
    <row r="56" spans="1:47" s="772" customFormat="1">
      <c r="B56" s="925"/>
      <c r="L56" s="925"/>
    </row>
    <row r="57" spans="1:47" s="772" customFormat="1" ht="15.75">
      <c r="B57" s="925"/>
      <c r="C57" s="950" t="s">
        <v>67</v>
      </c>
      <c r="J57" s="932">
        <f>J85</f>
        <v>0</v>
      </c>
      <c r="L57" s="925"/>
    </row>
    <row r="58" spans="1:47" s="772" customFormat="1" ht="15">
      <c r="A58" s="951"/>
      <c r="B58" s="952"/>
      <c r="C58" s="951"/>
      <c r="D58" s="953" t="s">
        <v>99</v>
      </c>
      <c r="E58" s="954"/>
      <c r="F58" s="954"/>
      <c r="G58" s="954"/>
      <c r="H58" s="954"/>
      <c r="I58" s="954"/>
      <c r="J58" s="955">
        <f>J86</f>
        <v>0</v>
      </c>
      <c r="K58" s="951"/>
      <c r="L58" s="952"/>
      <c r="M58" s="951"/>
      <c r="N58" s="951"/>
      <c r="O58" s="951"/>
      <c r="P58" s="951"/>
      <c r="Q58" s="951"/>
      <c r="R58" s="951"/>
      <c r="S58" s="951"/>
      <c r="T58" s="951"/>
      <c r="U58" s="951"/>
      <c r="V58" s="951"/>
    </row>
    <row r="59" spans="1:47" s="772" customFormat="1" ht="12.75">
      <c r="A59" s="956"/>
      <c r="B59" s="957"/>
      <c r="C59" s="956"/>
      <c r="D59" s="958" t="s">
        <v>100</v>
      </c>
      <c r="E59" s="959"/>
      <c r="F59" s="959"/>
      <c r="G59" s="959"/>
      <c r="H59" s="959"/>
      <c r="I59" s="959"/>
      <c r="J59" s="960">
        <f>J87</f>
        <v>0</v>
      </c>
      <c r="K59" s="956"/>
      <c r="L59" s="957"/>
      <c r="M59" s="956"/>
      <c r="N59" s="956"/>
      <c r="O59" s="956"/>
      <c r="P59" s="956"/>
      <c r="Q59" s="956"/>
      <c r="R59" s="956"/>
      <c r="S59" s="956"/>
      <c r="T59" s="956"/>
      <c r="U59" s="956"/>
      <c r="V59" s="956"/>
    </row>
    <row r="60" spans="1:47" s="772" customFormat="1" ht="12.75">
      <c r="A60" s="956"/>
      <c r="B60" s="957"/>
      <c r="C60" s="956"/>
      <c r="D60" s="958" t="s">
        <v>103</v>
      </c>
      <c r="E60" s="959"/>
      <c r="F60" s="959"/>
      <c r="G60" s="959"/>
      <c r="H60" s="959"/>
      <c r="I60" s="959"/>
      <c r="J60" s="960">
        <f>J94</f>
        <v>0</v>
      </c>
      <c r="K60" s="956"/>
      <c r="L60" s="957"/>
      <c r="M60" s="956"/>
      <c r="N60" s="956"/>
      <c r="O60" s="956"/>
      <c r="P60" s="956"/>
      <c r="Q60" s="956"/>
      <c r="R60" s="956"/>
      <c r="S60" s="956"/>
      <c r="T60" s="956"/>
      <c r="U60" s="956"/>
      <c r="V60" s="956"/>
    </row>
    <row r="61" spans="1:47" s="772" customFormat="1" ht="12.75">
      <c r="A61" s="956"/>
      <c r="B61" s="957"/>
      <c r="C61" s="956"/>
      <c r="D61" s="958" t="s">
        <v>2331</v>
      </c>
      <c r="E61" s="959"/>
      <c r="F61" s="959"/>
      <c r="G61" s="959"/>
      <c r="H61" s="959"/>
      <c r="I61" s="959"/>
      <c r="J61" s="960">
        <f>J126</f>
        <v>0</v>
      </c>
      <c r="K61" s="956"/>
      <c r="L61" s="957"/>
      <c r="M61" s="956"/>
      <c r="N61" s="956"/>
      <c r="O61" s="956"/>
      <c r="P61" s="956"/>
      <c r="Q61" s="956"/>
      <c r="R61" s="956"/>
      <c r="S61" s="956"/>
      <c r="T61" s="956"/>
      <c r="U61" s="956"/>
      <c r="V61" s="956"/>
      <c r="AU61" s="757" t="s">
        <v>98</v>
      </c>
    </row>
    <row r="62" spans="1:47" s="842" customFormat="1" ht="15">
      <c r="A62" s="951"/>
      <c r="B62" s="952"/>
      <c r="C62" s="951"/>
      <c r="D62" s="953" t="s">
        <v>106</v>
      </c>
      <c r="E62" s="954"/>
      <c r="F62" s="954"/>
      <c r="G62" s="954"/>
      <c r="H62" s="954"/>
      <c r="I62" s="954"/>
      <c r="J62" s="955">
        <f>J136</f>
        <v>0</v>
      </c>
      <c r="K62" s="951"/>
      <c r="L62" s="952"/>
      <c r="M62" s="951"/>
      <c r="N62" s="951"/>
      <c r="O62" s="951"/>
      <c r="P62" s="951"/>
      <c r="Q62" s="951"/>
      <c r="R62" s="951"/>
      <c r="S62" s="951"/>
      <c r="T62" s="951"/>
      <c r="U62" s="951"/>
      <c r="V62" s="951"/>
    </row>
    <row r="63" spans="1:47" s="847" customFormat="1" ht="12.75">
      <c r="A63" s="956"/>
      <c r="B63" s="957"/>
      <c r="C63" s="956"/>
      <c r="D63" s="958" t="s">
        <v>2694</v>
      </c>
      <c r="E63" s="959"/>
      <c r="F63" s="959"/>
      <c r="G63" s="959"/>
      <c r="H63" s="959"/>
      <c r="I63" s="959"/>
      <c r="J63" s="960">
        <f>J137</f>
        <v>0</v>
      </c>
      <c r="K63" s="956"/>
      <c r="L63" s="957"/>
      <c r="M63" s="956"/>
      <c r="N63" s="956"/>
      <c r="O63" s="956"/>
      <c r="P63" s="956"/>
      <c r="Q63" s="956"/>
      <c r="R63" s="956"/>
      <c r="S63" s="956"/>
      <c r="T63" s="956"/>
      <c r="U63" s="956"/>
      <c r="V63" s="956"/>
    </row>
    <row r="64" spans="1:47" s="772" customFormat="1" ht="12.75">
      <c r="A64" s="956"/>
      <c r="B64" s="957"/>
      <c r="C64" s="956"/>
      <c r="D64" s="958" t="s">
        <v>2695</v>
      </c>
      <c r="E64" s="959"/>
      <c r="F64" s="959"/>
      <c r="G64" s="959"/>
      <c r="H64" s="959"/>
      <c r="I64" s="959"/>
      <c r="J64" s="960">
        <f>J283</f>
        <v>0</v>
      </c>
      <c r="K64" s="956"/>
      <c r="L64" s="957"/>
      <c r="M64" s="956"/>
      <c r="N64" s="956"/>
      <c r="O64" s="956"/>
      <c r="P64" s="956"/>
      <c r="Q64" s="956"/>
      <c r="R64" s="956"/>
      <c r="S64" s="956"/>
      <c r="T64" s="956"/>
      <c r="U64" s="956"/>
      <c r="V64" s="956"/>
    </row>
    <row r="65" spans="1:22" s="772" customFormat="1" ht="12.75">
      <c r="A65" s="956"/>
      <c r="B65" s="957"/>
      <c r="C65" s="956"/>
      <c r="D65" s="958" t="s">
        <v>2696</v>
      </c>
      <c r="E65" s="959"/>
      <c r="F65" s="959"/>
      <c r="G65" s="959"/>
      <c r="H65" s="959"/>
      <c r="I65" s="959"/>
      <c r="J65" s="960">
        <f>J304</f>
        <v>0</v>
      </c>
      <c r="K65" s="956"/>
      <c r="L65" s="957"/>
      <c r="M65" s="956"/>
      <c r="N65" s="956"/>
      <c r="O65" s="956"/>
      <c r="P65" s="956"/>
      <c r="Q65" s="956"/>
      <c r="R65" s="956"/>
      <c r="S65" s="956"/>
      <c r="T65" s="956"/>
      <c r="U65" s="956"/>
      <c r="V65" s="956"/>
    </row>
    <row r="66" spans="1:22" ht="15">
      <c r="A66" s="951"/>
      <c r="B66" s="952"/>
      <c r="C66" s="951"/>
      <c r="D66" s="953" t="s">
        <v>2697</v>
      </c>
      <c r="E66" s="954"/>
      <c r="F66" s="954"/>
      <c r="G66" s="954"/>
      <c r="H66" s="954"/>
      <c r="I66" s="954"/>
      <c r="J66" s="955">
        <f>J335</f>
        <v>0</v>
      </c>
      <c r="K66" s="951"/>
      <c r="L66" s="952"/>
      <c r="M66" s="951"/>
      <c r="N66" s="951"/>
      <c r="O66" s="951"/>
      <c r="P66" s="951"/>
      <c r="Q66" s="951"/>
      <c r="R66" s="951"/>
      <c r="S66" s="951"/>
      <c r="T66" s="951"/>
      <c r="U66" s="951"/>
      <c r="V66" s="951"/>
    </row>
    <row r="67" spans="1:22">
      <c r="A67" s="772"/>
      <c r="B67" s="925"/>
      <c r="C67" s="772"/>
      <c r="D67" s="772"/>
      <c r="E67" s="772"/>
      <c r="F67" s="772"/>
      <c r="G67" s="772"/>
      <c r="H67" s="772"/>
      <c r="I67" s="772"/>
      <c r="J67" s="772"/>
      <c r="K67" s="772"/>
      <c r="L67" s="925"/>
      <c r="M67" s="772"/>
      <c r="N67" s="772"/>
      <c r="O67" s="772"/>
      <c r="P67" s="772"/>
      <c r="Q67" s="772"/>
      <c r="R67" s="772"/>
      <c r="S67" s="772"/>
      <c r="T67" s="772"/>
      <c r="U67" s="772"/>
      <c r="V67" s="772"/>
    </row>
    <row r="68" spans="1:22">
      <c r="A68" s="772"/>
      <c r="B68" s="944"/>
      <c r="C68" s="945"/>
      <c r="D68" s="945"/>
      <c r="E68" s="945"/>
      <c r="F68" s="945"/>
      <c r="G68" s="945"/>
      <c r="H68" s="945"/>
      <c r="I68" s="945"/>
      <c r="J68" s="945"/>
      <c r="K68" s="945"/>
      <c r="L68" s="925"/>
      <c r="M68" s="772"/>
      <c r="N68" s="772"/>
      <c r="O68" s="772"/>
      <c r="P68" s="772"/>
      <c r="Q68" s="772"/>
      <c r="R68" s="772"/>
      <c r="S68" s="772"/>
      <c r="T68" s="772"/>
      <c r="U68" s="772"/>
      <c r="V68" s="772"/>
    </row>
    <row r="69" spans="1:22" s="772" customFormat="1">
      <c r="A69" s="756"/>
      <c r="B69" s="756"/>
      <c r="C69" s="756"/>
      <c r="D69" s="756"/>
      <c r="E69" s="756"/>
      <c r="F69" s="756"/>
      <c r="G69" s="756"/>
      <c r="H69" s="756"/>
      <c r="I69" s="756"/>
      <c r="J69" s="756"/>
      <c r="K69" s="756"/>
      <c r="L69" s="756"/>
      <c r="M69" s="756"/>
      <c r="N69" s="756"/>
      <c r="O69" s="756"/>
      <c r="P69" s="756"/>
      <c r="Q69" s="756"/>
      <c r="R69" s="756"/>
      <c r="S69" s="756"/>
      <c r="T69" s="756"/>
      <c r="U69" s="756"/>
      <c r="V69" s="756"/>
    </row>
    <row r="70" spans="1:22" s="772" customFormat="1">
      <c r="A70" s="756"/>
      <c r="B70" s="756"/>
      <c r="C70" s="756"/>
      <c r="D70" s="756"/>
      <c r="E70" s="756"/>
      <c r="F70" s="756"/>
      <c r="G70" s="756"/>
      <c r="H70" s="756"/>
      <c r="I70" s="756"/>
      <c r="J70" s="756"/>
      <c r="K70" s="756"/>
      <c r="L70" s="756"/>
      <c r="M70" s="756"/>
      <c r="N70" s="756"/>
      <c r="O70" s="756"/>
      <c r="P70" s="756"/>
      <c r="Q70" s="756"/>
      <c r="R70" s="756"/>
      <c r="S70" s="756"/>
      <c r="T70" s="756"/>
      <c r="U70" s="756"/>
      <c r="V70" s="756"/>
    </row>
    <row r="71" spans="1:22" s="772" customFormat="1">
      <c r="A71" s="756"/>
      <c r="B71" s="756"/>
      <c r="C71" s="756"/>
      <c r="D71" s="756"/>
      <c r="E71" s="756"/>
      <c r="F71" s="756"/>
      <c r="G71" s="756"/>
      <c r="H71" s="756"/>
      <c r="I71" s="756"/>
      <c r="J71" s="756"/>
      <c r="K71" s="756"/>
      <c r="L71" s="756"/>
      <c r="M71" s="756"/>
      <c r="N71" s="756"/>
      <c r="O71" s="756"/>
      <c r="P71" s="756"/>
      <c r="Q71" s="756"/>
      <c r="R71" s="756"/>
      <c r="S71" s="756"/>
      <c r="T71" s="756"/>
      <c r="U71" s="756"/>
      <c r="V71" s="756"/>
    </row>
    <row r="72" spans="1:22" s="772" customFormat="1">
      <c r="B72" s="946"/>
      <c r="C72" s="947"/>
      <c r="D72" s="947"/>
      <c r="E72" s="947"/>
      <c r="F72" s="947"/>
      <c r="G72" s="947"/>
      <c r="H72" s="947"/>
      <c r="I72" s="947"/>
      <c r="J72" s="947"/>
      <c r="K72" s="947"/>
      <c r="L72" s="925"/>
    </row>
    <row r="73" spans="1:22" s="772" customFormat="1" ht="18">
      <c r="B73" s="925"/>
      <c r="C73" s="923" t="s">
        <v>125</v>
      </c>
      <c r="L73" s="925"/>
    </row>
    <row r="74" spans="1:22" s="772" customFormat="1">
      <c r="B74" s="925"/>
      <c r="L74" s="925"/>
    </row>
    <row r="75" spans="1:22" s="772" customFormat="1" ht="12.75">
      <c r="B75" s="925"/>
      <c r="C75" s="926" t="s">
        <v>15</v>
      </c>
      <c r="L75" s="925"/>
    </row>
    <row r="76" spans="1:22" ht="16.5" customHeight="1">
      <c r="B76" s="760"/>
      <c r="E76" s="1341" t="str">
        <f>E7</f>
        <v>"PdF/UPOL – Rekonstrukce prostor děkanátu v objektu Žižkovo nám. 5“</v>
      </c>
      <c r="F76" s="1341"/>
      <c r="G76" s="1341"/>
      <c r="H76" s="1341"/>
      <c r="L76" s="760"/>
    </row>
    <row r="77" spans="1:22" s="772" customFormat="1" ht="12.75">
      <c r="B77" s="925"/>
      <c r="C77" s="768" t="s">
        <v>94</v>
      </c>
      <c r="L77" s="925"/>
    </row>
    <row r="78" spans="1:22" s="772" customFormat="1" ht="35.25" customHeight="1">
      <c r="B78" s="925"/>
      <c r="E78" s="1329" t="s">
        <v>2692</v>
      </c>
      <c r="F78" s="1329"/>
      <c r="G78" s="1329"/>
      <c r="H78" s="1329"/>
      <c r="I78" s="1329"/>
      <c r="J78" s="1329"/>
      <c r="L78" s="925"/>
    </row>
    <row r="79" spans="1:22" s="772" customFormat="1" ht="12.75">
      <c r="B79" s="925"/>
      <c r="C79" s="926" t="s">
        <v>18</v>
      </c>
      <c r="F79" s="927" t="str">
        <f>F11</f>
        <v>Žižkovo nám. 951/5</v>
      </c>
      <c r="I79" s="926" t="s">
        <v>20</v>
      </c>
      <c r="J79" s="928" t="str">
        <f>IF(J11="","",J11)</f>
        <v>23. 10. 2025</v>
      </c>
      <c r="L79" s="925"/>
    </row>
    <row r="80" spans="1:22" s="772" customFormat="1">
      <c r="B80" s="925"/>
      <c r="L80" s="925"/>
    </row>
    <row r="81" spans="1:65" s="772" customFormat="1" ht="12.75">
      <c r="B81" s="925"/>
      <c r="C81" s="926" t="s">
        <v>22</v>
      </c>
      <c r="F81" s="927" t="str">
        <f>E14</f>
        <v xml:space="preserve"> </v>
      </c>
      <c r="I81" s="926" t="s">
        <v>28</v>
      </c>
      <c r="J81" s="930" t="str">
        <f>E20</f>
        <v xml:space="preserve"> </v>
      </c>
      <c r="L81" s="925"/>
    </row>
    <row r="82" spans="1:65" s="772" customFormat="1" ht="12.75">
      <c r="B82" s="925"/>
      <c r="C82" s="926" t="s">
        <v>2306</v>
      </c>
      <c r="F82" s="927" t="str">
        <f>IF(E17="","",E17)</f>
        <v>Vyplň údaj</v>
      </c>
      <c r="I82" s="926" t="s">
        <v>31</v>
      </c>
      <c r="J82" s="930" t="str">
        <f>E23</f>
        <v>Radek Vyroubal</v>
      </c>
      <c r="L82" s="925"/>
    </row>
    <row r="83" spans="1:65" s="855" customFormat="1">
      <c r="A83" s="772"/>
      <c r="B83" s="925"/>
      <c r="C83" s="772"/>
      <c r="D83" s="772"/>
      <c r="E83" s="772"/>
      <c r="F83" s="772"/>
      <c r="G83" s="772"/>
      <c r="H83" s="772"/>
      <c r="I83" s="772"/>
      <c r="J83" s="772"/>
      <c r="K83" s="772"/>
      <c r="L83" s="925"/>
      <c r="M83" s="772"/>
      <c r="N83" s="772"/>
      <c r="O83" s="772"/>
      <c r="P83" s="772"/>
      <c r="Q83" s="772"/>
      <c r="R83" s="772"/>
      <c r="S83" s="772"/>
      <c r="T83" s="772"/>
      <c r="U83" s="772"/>
      <c r="V83" s="772"/>
    </row>
    <row r="84" spans="1:65" s="772" customFormat="1" ht="24">
      <c r="A84" s="855"/>
      <c r="B84" s="961"/>
      <c r="C84" s="962" t="s">
        <v>126</v>
      </c>
      <c r="D84" s="963" t="s">
        <v>54</v>
      </c>
      <c r="E84" s="963" t="s">
        <v>50</v>
      </c>
      <c r="F84" s="963" t="s">
        <v>51</v>
      </c>
      <c r="G84" s="963" t="s">
        <v>127</v>
      </c>
      <c r="H84" s="963" t="s">
        <v>128</v>
      </c>
      <c r="I84" s="963" t="s">
        <v>129</v>
      </c>
      <c r="J84" s="963" t="s">
        <v>97</v>
      </c>
      <c r="K84" s="964" t="s">
        <v>130</v>
      </c>
      <c r="L84" s="961"/>
      <c r="M84" s="965" t="s">
        <v>3</v>
      </c>
      <c r="N84" s="966" t="s">
        <v>39</v>
      </c>
      <c r="O84" s="966" t="s">
        <v>131</v>
      </c>
      <c r="P84" s="966" t="s">
        <v>132</v>
      </c>
      <c r="Q84" s="966" t="s">
        <v>133</v>
      </c>
      <c r="R84" s="966" t="s">
        <v>134</v>
      </c>
      <c r="S84" s="966" t="s">
        <v>135</v>
      </c>
      <c r="T84" s="967" t="s">
        <v>136</v>
      </c>
      <c r="U84" s="855"/>
      <c r="V84" s="855"/>
      <c r="AT84" s="757" t="s">
        <v>68</v>
      </c>
      <c r="AU84" s="757" t="s">
        <v>98</v>
      </c>
      <c r="BK84" s="859">
        <f>BK85</f>
        <v>0</v>
      </c>
    </row>
    <row r="85" spans="1:65" s="861" customFormat="1" ht="15.75">
      <c r="A85" s="772"/>
      <c r="B85" s="925"/>
      <c r="C85" s="968" t="s">
        <v>137</v>
      </c>
      <c r="D85" s="772"/>
      <c r="E85" s="772"/>
      <c r="F85" s="772"/>
      <c r="G85" s="772"/>
      <c r="H85" s="772"/>
      <c r="I85" s="772"/>
      <c r="J85" s="969">
        <f>J86+J136+J335</f>
        <v>0</v>
      </c>
      <c r="K85" s="772"/>
      <c r="L85" s="925"/>
      <c r="M85" s="801"/>
      <c r="N85" s="793"/>
      <c r="O85" s="793"/>
      <c r="P85" s="970">
        <f>P86+P136+P335</f>
        <v>0</v>
      </c>
      <c r="Q85" s="793"/>
      <c r="R85" s="970">
        <f>R86+R136+R335</f>
        <v>0.16790099999999999</v>
      </c>
      <c r="S85" s="793"/>
      <c r="T85" s="971">
        <f>T86+T136+T335</f>
        <v>1.1212</v>
      </c>
      <c r="U85" s="772"/>
      <c r="V85" s="772"/>
      <c r="AR85" s="862" t="s">
        <v>78</v>
      </c>
      <c r="AT85" s="868" t="s">
        <v>68</v>
      </c>
      <c r="AU85" s="868" t="s">
        <v>69</v>
      </c>
      <c r="AY85" s="862" t="s">
        <v>140</v>
      </c>
      <c r="BK85" s="869">
        <f>BK86</f>
        <v>0</v>
      </c>
    </row>
    <row r="86" spans="1:65" s="861" customFormat="1" ht="15">
      <c r="A86" s="972"/>
      <c r="B86" s="973"/>
      <c r="C86" s="972"/>
      <c r="D86" s="974" t="s">
        <v>68</v>
      </c>
      <c r="E86" s="975" t="s">
        <v>138</v>
      </c>
      <c r="F86" s="975" t="s">
        <v>139</v>
      </c>
      <c r="G86" s="972"/>
      <c r="H86" s="972"/>
      <c r="I86" s="972"/>
      <c r="J86" s="976">
        <f>J87+J94+J126</f>
        <v>0</v>
      </c>
      <c r="K86" s="972"/>
      <c r="L86" s="973"/>
      <c r="M86" s="977"/>
      <c r="N86" s="972"/>
      <c r="O86" s="972"/>
      <c r="P86" s="978">
        <f>P87+P94+P126</f>
        <v>0</v>
      </c>
      <c r="Q86" s="972"/>
      <c r="R86" s="978">
        <f>R87+R94+R126</f>
        <v>6.6879999999999995E-2</v>
      </c>
      <c r="S86" s="972"/>
      <c r="T86" s="979">
        <f>T87+T94+T126</f>
        <v>1.1212</v>
      </c>
      <c r="U86" s="972"/>
      <c r="V86" s="972"/>
      <c r="AR86" s="862" t="s">
        <v>78</v>
      </c>
      <c r="AT86" s="868" t="s">
        <v>68</v>
      </c>
      <c r="AU86" s="868" t="s">
        <v>76</v>
      </c>
      <c r="AY86" s="862" t="s">
        <v>140</v>
      </c>
      <c r="BK86" s="869">
        <f>SUM(BK87:BK88)</f>
        <v>0</v>
      </c>
    </row>
    <row r="87" spans="1:65" s="772" customFormat="1" ht="12.75">
      <c r="A87" s="972"/>
      <c r="B87" s="973"/>
      <c r="C87" s="972"/>
      <c r="D87" s="974" t="s">
        <v>68</v>
      </c>
      <c r="E87" s="980" t="s">
        <v>141</v>
      </c>
      <c r="F87" s="980" t="s">
        <v>142</v>
      </c>
      <c r="G87" s="972"/>
      <c r="H87" s="972"/>
      <c r="I87" s="972"/>
      <c r="J87" s="981">
        <f>SUM(J88:J93)</f>
        <v>0</v>
      </c>
      <c r="K87" s="972"/>
      <c r="L87" s="973"/>
      <c r="M87" s="977"/>
      <c r="N87" s="972"/>
      <c r="O87" s="972"/>
      <c r="P87" s="978">
        <f>SUM(P88:P93)</f>
        <v>0</v>
      </c>
      <c r="Q87" s="972"/>
      <c r="R87" s="978">
        <f>SUM(R88:R93)</f>
        <v>6.6879999999999995E-2</v>
      </c>
      <c r="S87" s="972"/>
      <c r="T87" s="979">
        <f>SUM(T88:T93)</f>
        <v>0</v>
      </c>
      <c r="U87" s="972"/>
      <c r="V87" s="972"/>
      <c r="AR87" s="882" t="s">
        <v>276</v>
      </c>
      <c r="AT87" s="882" t="s">
        <v>143</v>
      </c>
      <c r="AU87" s="882" t="s">
        <v>78</v>
      </c>
      <c r="AY87" s="757" t="s">
        <v>140</v>
      </c>
      <c r="BE87" s="883">
        <f>IF(N87="základní",J87,0)</f>
        <v>0</v>
      </c>
      <c r="BF87" s="883">
        <f>IF(N87="snížená",J87,0)</f>
        <v>0</v>
      </c>
      <c r="BG87" s="883">
        <f>IF(N87="zákl. přenesená",J87,0)</f>
        <v>0</v>
      </c>
      <c r="BH87" s="883">
        <f>IF(N87="sníž. přenesená",J87,0)</f>
        <v>0</v>
      </c>
      <c r="BI87" s="883">
        <f>IF(N87="nulová",J87,0)</f>
        <v>0</v>
      </c>
      <c r="BJ87" s="757" t="s">
        <v>76</v>
      </c>
      <c r="BK87" s="883">
        <f>ROUND(I87*H87,2)</f>
        <v>0</v>
      </c>
      <c r="BL87" s="757" t="s">
        <v>276</v>
      </c>
      <c r="BM87" s="882" t="s">
        <v>2698</v>
      </c>
    </row>
    <row r="88" spans="1:65" s="772" customFormat="1" ht="36">
      <c r="B88" s="925"/>
      <c r="C88" s="982" t="s">
        <v>76</v>
      </c>
      <c r="D88" s="982" t="s">
        <v>143</v>
      </c>
      <c r="E88" s="983" t="s">
        <v>2699</v>
      </c>
      <c r="F88" s="984" t="s">
        <v>2700</v>
      </c>
      <c r="G88" s="985" t="s">
        <v>226</v>
      </c>
      <c r="H88" s="986">
        <v>1</v>
      </c>
      <c r="I88" s="75"/>
      <c r="J88" s="987">
        <f>ROUND(I88*H88,1)</f>
        <v>0</v>
      </c>
      <c r="K88" s="984" t="s">
        <v>147</v>
      </c>
      <c r="L88" s="925"/>
      <c r="M88" s="988" t="s">
        <v>3</v>
      </c>
      <c r="N88" s="989" t="s">
        <v>40</v>
      </c>
      <c r="P88" s="990">
        <f>O88*H88</f>
        <v>0</v>
      </c>
      <c r="Q88" s="990">
        <v>2.588E-2</v>
      </c>
      <c r="R88" s="990">
        <f>Q88*H88</f>
        <v>2.588E-2</v>
      </c>
      <c r="S88" s="990">
        <v>0</v>
      </c>
      <c r="T88" s="991">
        <f>S88*H88</f>
        <v>0</v>
      </c>
      <c r="AT88" s="757" t="s">
        <v>150</v>
      </c>
      <c r="AU88" s="757" t="s">
        <v>78</v>
      </c>
    </row>
    <row r="89" spans="1:65" s="772" customFormat="1">
      <c r="B89" s="925"/>
      <c r="D89" s="992" t="s">
        <v>152</v>
      </c>
      <c r="F89" s="76" t="s">
        <v>2701</v>
      </c>
      <c r="L89" s="925"/>
      <c r="M89" s="886"/>
      <c r="T89" s="795"/>
    </row>
    <row r="90" spans="1:65">
      <c r="A90" s="993"/>
      <c r="B90" s="994"/>
      <c r="C90" s="993"/>
      <c r="D90" s="995" t="s">
        <v>154</v>
      </c>
      <c r="E90" s="996" t="s">
        <v>3</v>
      </c>
      <c r="F90" s="997" t="s">
        <v>2702</v>
      </c>
      <c r="G90" s="993"/>
      <c r="H90" s="996" t="s">
        <v>3</v>
      </c>
      <c r="I90" s="993"/>
      <c r="J90" s="993"/>
      <c r="K90" s="993"/>
      <c r="L90" s="994"/>
      <c r="M90" s="998"/>
      <c r="N90" s="993"/>
      <c r="O90" s="993"/>
      <c r="P90" s="993"/>
      <c r="Q90" s="993"/>
      <c r="R90" s="993"/>
      <c r="S90" s="993"/>
      <c r="T90" s="999"/>
      <c r="U90" s="993"/>
      <c r="V90" s="993"/>
    </row>
    <row r="91" spans="1:65">
      <c r="A91" s="993"/>
      <c r="B91" s="994"/>
      <c r="C91" s="993"/>
      <c r="D91" s="995" t="s">
        <v>154</v>
      </c>
      <c r="E91" s="996" t="s">
        <v>3</v>
      </c>
      <c r="F91" s="997" t="s">
        <v>2703</v>
      </c>
      <c r="G91" s="993"/>
      <c r="H91" s="996" t="s">
        <v>3</v>
      </c>
      <c r="I91" s="993"/>
      <c r="J91" s="993"/>
      <c r="K91" s="993"/>
      <c r="L91" s="994"/>
      <c r="M91" s="998"/>
      <c r="N91" s="993"/>
      <c r="O91" s="993"/>
      <c r="P91" s="993"/>
      <c r="Q91" s="993"/>
      <c r="R91" s="993"/>
      <c r="S91" s="993"/>
      <c r="T91" s="999"/>
      <c r="U91" s="993"/>
      <c r="V91" s="993"/>
    </row>
    <row r="92" spans="1:65">
      <c r="A92" s="1000"/>
      <c r="B92" s="1001"/>
      <c r="C92" s="1000"/>
      <c r="D92" s="995" t="s">
        <v>154</v>
      </c>
      <c r="E92" s="1002" t="s">
        <v>3</v>
      </c>
      <c r="F92" s="1003" t="s">
        <v>76</v>
      </c>
      <c r="G92" s="1000"/>
      <c r="H92" s="1004">
        <v>1</v>
      </c>
      <c r="I92" s="1000"/>
      <c r="J92" s="1000"/>
      <c r="K92" s="1000"/>
      <c r="L92" s="1001"/>
      <c r="M92" s="1005"/>
      <c r="N92" s="1000"/>
      <c r="O92" s="1000"/>
      <c r="P92" s="1000"/>
      <c r="Q92" s="1000"/>
      <c r="R92" s="1000"/>
      <c r="S92" s="1000"/>
      <c r="T92" s="1006"/>
      <c r="U92" s="1000"/>
      <c r="V92" s="1000"/>
    </row>
    <row r="93" spans="1:65" ht="24">
      <c r="A93" s="772"/>
      <c r="B93" s="925"/>
      <c r="C93" s="1007" t="s">
        <v>78</v>
      </c>
      <c r="D93" s="1007" t="s">
        <v>289</v>
      </c>
      <c r="E93" s="1008" t="s">
        <v>2704</v>
      </c>
      <c r="F93" s="1009" t="s">
        <v>2705</v>
      </c>
      <c r="G93" s="1010" t="s">
        <v>226</v>
      </c>
      <c r="H93" s="1011">
        <v>1</v>
      </c>
      <c r="I93" s="77"/>
      <c r="J93" s="1012">
        <f>ROUND(I93*H93,1)</f>
        <v>0</v>
      </c>
      <c r="K93" s="1009" t="s">
        <v>147</v>
      </c>
      <c r="L93" s="1013"/>
      <c r="M93" s="1014" t="s">
        <v>3</v>
      </c>
      <c r="N93" s="1015" t="s">
        <v>40</v>
      </c>
      <c r="O93" s="772"/>
      <c r="P93" s="990">
        <f>O93*H93</f>
        <v>0</v>
      </c>
      <c r="Q93" s="990">
        <v>4.1000000000000002E-2</v>
      </c>
      <c r="R93" s="990">
        <f>Q93*H93</f>
        <v>4.1000000000000002E-2</v>
      </c>
      <c r="S93" s="990">
        <v>0</v>
      </c>
      <c r="T93" s="991">
        <f>S93*H93</f>
        <v>0</v>
      </c>
      <c r="U93" s="772"/>
      <c r="V93" s="772"/>
    </row>
    <row r="94" spans="1:65" ht="12.75">
      <c r="A94" s="972"/>
      <c r="B94" s="973"/>
      <c r="C94" s="972"/>
      <c r="D94" s="974" t="s">
        <v>68</v>
      </c>
      <c r="E94" s="980" t="s">
        <v>230</v>
      </c>
      <c r="F94" s="980" t="s">
        <v>282</v>
      </c>
      <c r="G94" s="972"/>
      <c r="H94" s="972"/>
      <c r="I94" s="972"/>
      <c r="J94" s="981">
        <f>SUM(J95:J125)</f>
        <v>0</v>
      </c>
      <c r="K94" s="972"/>
      <c r="L94" s="973"/>
      <c r="M94" s="977"/>
      <c r="N94" s="972"/>
      <c r="O94" s="972"/>
      <c r="P94" s="978">
        <f>SUM(P95:P125)</f>
        <v>0</v>
      </c>
      <c r="Q94" s="972"/>
      <c r="R94" s="978">
        <f>SUM(R95:R125)</f>
        <v>0</v>
      </c>
      <c r="S94" s="972"/>
      <c r="T94" s="979">
        <f>SUM(T95:T125)</f>
        <v>1.1212</v>
      </c>
      <c r="U94" s="972"/>
      <c r="V94" s="972"/>
    </row>
    <row r="95" spans="1:65" ht="36">
      <c r="A95" s="772"/>
      <c r="B95" s="925"/>
      <c r="C95" s="982" t="s">
        <v>141</v>
      </c>
      <c r="D95" s="982" t="s">
        <v>143</v>
      </c>
      <c r="E95" s="983" t="s">
        <v>2706</v>
      </c>
      <c r="F95" s="984" t="s">
        <v>2707</v>
      </c>
      <c r="G95" s="985" t="s">
        <v>292</v>
      </c>
      <c r="H95" s="986">
        <v>103</v>
      </c>
      <c r="I95" s="75"/>
      <c r="J95" s="987">
        <f>ROUND(I95*H95,1)</f>
        <v>0</v>
      </c>
      <c r="K95" s="984" t="s">
        <v>147</v>
      </c>
      <c r="L95" s="925"/>
      <c r="M95" s="988" t="s">
        <v>3</v>
      </c>
      <c r="N95" s="989" t="s">
        <v>40</v>
      </c>
      <c r="O95" s="772"/>
      <c r="P95" s="990">
        <f>O95*H95</f>
        <v>0</v>
      </c>
      <c r="Q95" s="990">
        <v>0</v>
      </c>
      <c r="R95" s="990">
        <f>Q95*H95</f>
        <v>0</v>
      </c>
      <c r="S95" s="990">
        <v>0</v>
      </c>
      <c r="T95" s="991">
        <f>S95*H95</f>
        <v>0</v>
      </c>
      <c r="U95" s="772"/>
      <c r="V95" s="772"/>
    </row>
    <row r="96" spans="1:65">
      <c r="A96" s="772"/>
      <c r="B96" s="925"/>
      <c r="C96" s="772"/>
      <c r="D96" s="992" t="s">
        <v>152</v>
      </c>
      <c r="E96" s="772"/>
      <c r="F96" s="76" t="s">
        <v>2708</v>
      </c>
      <c r="G96" s="772"/>
      <c r="H96" s="772"/>
      <c r="I96" s="772"/>
      <c r="J96" s="772"/>
      <c r="K96" s="772"/>
      <c r="L96" s="925"/>
      <c r="M96" s="886"/>
      <c r="N96" s="772"/>
      <c r="O96" s="772"/>
      <c r="P96" s="772"/>
      <c r="Q96" s="772"/>
      <c r="R96" s="772"/>
      <c r="S96" s="772"/>
      <c r="T96" s="795"/>
      <c r="U96" s="772"/>
      <c r="V96" s="772"/>
    </row>
    <row r="97" spans="1:22">
      <c r="A97" s="993"/>
      <c r="B97" s="994"/>
      <c r="C97" s="993"/>
      <c r="D97" s="995" t="s">
        <v>154</v>
      </c>
      <c r="E97" s="996" t="s">
        <v>3</v>
      </c>
      <c r="F97" s="997" t="s">
        <v>2709</v>
      </c>
      <c r="G97" s="993"/>
      <c r="H97" s="996" t="s">
        <v>3</v>
      </c>
      <c r="I97" s="993"/>
      <c r="J97" s="993"/>
      <c r="K97" s="993"/>
      <c r="L97" s="994"/>
      <c r="M97" s="998"/>
      <c r="N97" s="993"/>
      <c r="O97" s="993"/>
      <c r="P97" s="993"/>
      <c r="Q97" s="993"/>
      <c r="R97" s="993"/>
      <c r="S97" s="993"/>
      <c r="T97" s="999"/>
      <c r="U97" s="993"/>
      <c r="V97" s="993"/>
    </row>
    <row r="98" spans="1:22">
      <c r="A98" s="1000"/>
      <c r="B98" s="1001"/>
      <c r="C98" s="1000"/>
      <c r="D98" s="995" t="s">
        <v>154</v>
      </c>
      <c r="E98" s="1002" t="s">
        <v>3</v>
      </c>
      <c r="F98" s="1003" t="s">
        <v>2710</v>
      </c>
      <c r="G98" s="1000"/>
      <c r="H98" s="1004">
        <v>103</v>
      </c>
      <c r="I98" s="1000"/>
      <c r="J98" s="1000"/>
      <c r="K98" s="1000"/>
      <c r="L98" s="1001"/>
      <c r="M98" s="1005"/>
      <c r="N98" s="1000"/>
      <c r="O98" s="1000"/>
      <c r="P98" s="1000"/>
      <c r="Q98" s="1000"/>
      <c r="R98" s="1000"/>
      <c r="S98" s="1000"/>
      <c r="T98" s="1006"/>
      <c r="U98" s="1000"/>
      <c r="V98" s="1000"/>
    </row>
    <row r="99" spans="1:22" ht="36">
      <c r="A99" s="772"/>
      <c r="B99" s="925"/>
      <c r="C99" s="982" t="s">
        <v>148</v>
      </c>
      <c r="D99" s="982" t="s">
        <v>143</v>
      </c>
      <c r="E99" s="983" t="s">
        <v>2711</v>
      </c>
      <c r="F99" s="984" t="s">
        <v>2712</v>
      </c>
      <c r="G99" s="985" t="s">
        <v>226</v>
      </c>
      <c r="H99" s="986">
        <v>1</v>
      </c>
      <c r="I99" s="75"/>
      <c r="J99" s="987">
        <f>ROUND(I99*H99,1)</f>
        <v>0</v>
      </c>
      <c r="K99" s="984" t="s">
        <v>147</v>
      </c>
      <c r="L99" s="925"/>
      <c r="M99" s="988" t="s">
        <v>3</v>
      </c>
      <c r="N99" s="989" t="s">
        <v>40</v>
      </c>
      <c r="O99" s="772"/>
      <c r="P99" s="990">
        <f>O99*H99</f>
        <v>0</v>
      </c>
      <c r="Q99" s="990">
        <v>0</v>
      </c>
      <c r="R99" s="990">
        <f>Q99*H99</f>
        <v>0</v>
      </c>
      <c r="S99" s="990">
        <v>0</v>
      </c>
      <c r="T99" s="991">
        <f>S99*H99</f>
        <v>0</v>
      </c>
      <c r="U99" s="772"/>
      <c r="V99" s="772"/>
    </row>
    <row r="100" spans="1:22">
      <c r="A100" s="772"/>
      <c r="B100" s="925"/>
      <c r="C100" s="772"/>
      <c r="D100" s="992" t="s">
        <v>152</v>
      </c>
      <c r="E100" s="772"/>
      <c r="F100" s="76" t="s">
        <v>2713</v>
      </c>
      <c r="G100" s="772"/>
      <c r="H100" s="772"/>
      <c r="I100" s="772"/>
      <c r="J100" s="772"/>
      <c r="K100" s="772"/>
      <c r="L100" s="925"/>
      <c r="M100" s="886"/>
      <c r="N100" s="772"/>
      <c r="O100" s="772"/>
      <c r="P100" s="772"/>
      <c r="Q100" s="772"/>
      <c r="R100" s="772"/>
      <c r="S100" s="772"/>
      <c r="T100" s="795"/>
      <c r="U100" s="772"/>
      <c r="V100" s="772"/>
    </row>
    <row r="101" spans="1:22">
      <c r="A101" s="993"/>
      <c r="B101" s="994"/>
      <c r="C101" s="993"/>
      <c r="D101" s="995" t="s">
        <v>154</v>
      </c>
      <c r="E101" s="996" t="s">
        <v>3</v>
      </c>
      <c r="F101" s="997" t="s">
        <v>155</v>
      </c>
      <c r="G101" s="993"/>
      <c r="H101" s="996" t="s">
        <v>3</v>
      </c>
      <c r="I101" s="993"/>
      <c r="J101" s="993"/>
      <c r="K101" s="993"/>
      <c r="L101" s="994"/>
      <c r="M101" s="998"/>
      <c r="N101" s="993"/>
      <c r="O101" s="993"/>
      <c r="P101" s="993"/>
      <c r="Q101" s="993"/>
      <c r="R101" s="993"/>
      <c r="S101" s="993"/>
      <c r="T101" s="999"/>
      <c r="U101" s="993"/>
      <c r="V101" s="993"/>
    </row>
    <row r="102" spans="1:22">
      <c r="A102" s="1000"/>
      <c r="B102" s="1001"/>
      <c r="C102" s="1000"/>
      <c r="D102" s="995" t="s">
        <v>154</v>
      </c>
      <c r="E102" s="1002" t="s">
        <v>3</v>
      </c>
      <c r="F102" s="1003" t="s">
        <v>76</v>
      </c>
      <c r="G102" s="1000"/>
      <c r="H102" s="1004">
        <v>1</v>
      </c>
      <c r="I102" s="1000"/>
      <c r="J102" s="1000"/>
      <c r="K102" s="1000"/>
      <c r="L102" s="1001"/>
      <c r="M102" s="1005"/>
      <c r="N102" s="1000"/>
      <c r="O102" s="1000"/>
      <c r="P102" s="1000"/>
      <c r="Q102" s="1000"/>
      <c r="R102" s="1000"/>
      <c r="S102" s="1000"/>
      <c r="T102" s="1006"/>
      <c r="U102" s="1000"/>
      <c r="V102" s="1000"/>
    </row>
    <row r="103" spans="1:22" ht="48">
      <c r="A103" s="772"/>
      <c r="B103" s="925"/>
      <c r="C103" s="982" t="s">
        <v>181</v>
      </c>
      <c r="D103" s="982" t="s">
        <v>143</v>
      </c>
      <c r="E103" s="983" t="s">
        <v>2714</v>
      </c>
      <c r="F103" s="984" t="s">
        <v>2715</v>
      </c>
      <c r="G103" s="985" t="s">
        <v>226</v>
      </c>
      <c r="H103" s="986">
        <v>7</v>
      </c>
      <c r="I103" s="75"/>
      <c r="J103" s="987">
        <f>ROUND(I103*H103,1)</f>
        <v>0</v>
      </c>
      <c r="K103" s="984" t="s">
        <v>147</v>
      </c>
      <c r="L103" s="925"/>
      <c r="M103" s="988" t="s">
        <v>3</v>
      </c>
      <c r="N103" s="989" t="s">
        <v>40</v>
      </c>
      <c r="O103" s="772"/>
      <c r="P103" s="990">
        <f>O103*H103</f>
        <v>0</v>
      </c>
      <c r="Q103" s="990">
        <v>0</v>
      </c>
      <c r="R103" s="990">
        <f>Q103*H103</f>
        <v>0</v>
      </c>
      <c r="S103" s="990">
        <v>0</v>
      </c>
      <c r="T103" s="991">
        <f>S103*H103</f>
        <v>0</v>
      </c>
      <c r="U103" s="772"/>
      <c r="V103" s="772"/>
    </row>
    <row r="104" spans="1:22">
      <c r="A104" s="772"/>
      <c r="B104" s="925"/>
      <c r="C104" s="772"/>
      <c r="D104" s="992" t="s">
        <v>152</v>
      </c>
      <c r="E104" s="772"/>
      <c r="F104" s="76" t="s">
        <v>2716</v>
      </c>
      <c r="G104" s="772"/>
      <c r="H104" s="772"/>
      <c r="I104" s="772"/>
      <c r="J104" s="772"/>
      <c r="K104" s="772"/>
      <c r="L104" s="925"/>
      <c r="M104" s="886"/>
      <c r="N104" s="772"/>
      <c r="O104" s="772"/>
      <c r="P104" s="772"/>
      <c r="Q104" s="772"/>
      <c r="R104" s="772"/>
      <c r="S104" s="772"/>
      <c r="T104" s="795"/>
      <c r="U104" s="772"/>
      <c r="V104" s="772"/>
    </row>
    <row r="105" spans="1:22">
      <c r="A105" s="993"/>
      <c r="B105" s="994"/>
      <c r="C105" s="993"/>
      <c r="D105" s="995" t="s">
        <v>154</v>
      </c>
      <c r="E105" s="996" t="s">
        <v>3</v>
      </c>
      <c r="F105" s="997" t="s">
        <v>155</v>
      </c>
      <c r="G105" s="993"/>
      <c r="H105" s="996" t="s">
        <v>3</v>
      </c>
      <c r="I105" s="993"/>
      <c r="J105" s="993"/>
      <c r="K105" s="993"/>
      <c r="L105" s="994"/>
      <c r="M105" s="998"/>
      <c r="N105" s="993"/>
      <c r="O105" s="993"/>
      <c r="P105" s="993"/>
      <c r="Q105" s="993"/>
      <c r="R105" s="993"/>
      <c r="S105" s="993"/>
      <c r="T105" s="999"/>
      <c r="U105" s="993"/>
      <c r="V105" s="993"/>
    </row>
    <row r="106" spans="1:22">
      <c r="A106" s="1000"/>
      <c r="B106" s="1001"/>
      <c r="C106" s="1000"/>
      <c r="D106" s="995" t="s">
        <v>154</v>
      </c>
      <c r="E106" s="1002" t="s">
        <v>3</v>
      </c>
      <c r="F106" s="1003" t="s">
        <v>2717</v>
      </c>
      <c r="G106" s="1000"/>
      <c r="H106" s="1004">
        <v>7</v>
      </c>
      <c r="I106" s="1000"/>
      <c r="J106" s="1000"/>
      <c r="K106" s="1000"/>
      <c r="L106" s="1001"/>
      <c r="M106" s="1005"/>
      <c r="N106" s="1000"/>
      <c r="O106" s="1000"/>
      <c r="P106" s="1000"/>
      <c r="Q106" s="1000"/>
      <c r="R106" s="1000"/>
      <c r="S106" s="1000"/>
      <c r="T106" s="1006"/>
      <c r="U106" s="1000"/>
      <c r="V106" s="1000"/>
    </row>
    <row r="107" spans="1:22" ht="48">
      <c r="A107" s="772"/>
      <c r="B107" s="925"/>
      <c r="C107" s="982" t="s">
        <v>204</v>
      </c>
      <c r="D107" s="982" t="s">
        <v>143</v>
      </c>
      <c r="E107" s="983" t="s">
        <v>2718</v>
      </c>
      <c r="F107" s="984" t="s">
        <v>2719</v>
      </c>
      <c r="G107" s="985" t="s">
        <v>226</v>
      </c>
      <c r="H107" s="986">
        <v>1</v>
      </c>
      <c r="I107" s="75"/>
      <c r="J107" s="987">
        <f>ROUND(I107*H107,1)</f>
        <v>0</v>
      </c>
      <c r="K107" s="984" t="s">
        <v>147</v>
      </c>
      <c r="L107" s="925"/>
      <c r="M107" s="988" t="s">
        <v>3</v>
      </c>
      <c r="N107" s="989" t="s">
        <v>40</v>
      </c>
      <c r="O107" s="772"/>
      <c r="P107" s="990">
        <f>O107*H107</f>
        <v>0</v>
      </c>
      <c r="Q107" s="990">
        <v>0</v>
      </c>
      <c r="R107" s="990">
        <f>Q107*H107</f>
        <v>0</v>
      </c>
      <c r="S107" s="990">
        <v>0</v>
      </c>
      <c r="T107" s="991">
        <f>S107*H107</f>
        <v>0</v>
      </c>
      <c r="U107" s="772"/>
      <c r="V107" s="772"/>
    </row>
    <row r="108" spans="1:22">
      <c r="A108" s="772"/>
      <c r="B108" s="925"/>
      <c r="C108" s="772"/>
      <c r="D108" s="992" t="s">
        <v>152</v>
      </c>
      <c r="E108" s="772"/>
      <c r="F108" s="76" t="s">
        <v>2720</v>
      </c>
      <c r="G108" s="772"/>
      <c r="H108" s="772"/>
      <c r="I108" s="772"/>
      <c r="J108" s="772"/>
      <c r="K108" s="772"/>
      <c r="L108" s="925"/>
      <c r="M108" s="886"/>
      <c r="N108" s="772"/>
      <c r="O108" s="772"/>
      <c r="P108" s="772"/>
      <c r="Q108" s="772"/>
      <c r="R108" s="772"/>
      <c r="S108" s="772"/>
      <c r="T108" s="795"/>
      <c r="U108" s="772"/>
      <c r="V108" s="772"/>
    </row>
    <row r="109" spans="1:22">
      <c r="A109" s="993"/>
      <c r="B109" s="994"/>
      <c r="C109" s="993"/>
      <c r="D109" s="995" t="s">
        <v>154</v>
      </c>
      <c r="E109" s="996" t="s">
        <v>3</v>
      </c>
      <c r="F109" s="997" t="s">
        <v>155</v>
      </c>
      <c r="G109" s="993"/>
      <c r="H109" s="996" t="s">
        <v>3</v>
      </c>
      <c r="I109" s="993"/>
      <c r="J109" s="993"/>
      <c r="K109" s="993"/>
      <c r="L109" s="994"/>
      <c r="M109" s="998"/>
      <c r="N109" s="993"/>
      <c r="O109" s="993"/>
      <c r="P109" s="993"/>
      <c r="Q109" s="993"/>
      <c r="R109" s="993"/>
      <c r="S109" s="993"/>
      <c r="T109" s="999"/>
      <c r="U109" s="993"/>
      <c r="V109" s="993"/>
    </row>
    <row r="110" spans="1:22">
      <c r="A110" s="1000"/>
      <c r="B110" s="1001"/>
      <c r="C110" s="1000"/>
      <c r="D110" s="995" t="s">
        <v>154</v>
      </c>
      <c r="E110" s="1002" t="s">
        <v>3</v>
      </c>
      <c r="F110" s="1003" t="s">
        <v>76</v>
      </c>
      <c r="G110" s="1000"/>
      <c r="H110" s="1004">
        <v>1</v>
      </c>
      <c r="I110" s="1000"/>
      <c r="J110" s="1000"/>
      <c r="K110" s="1000"/>
      <c r="L110" s="1001"/>
      <c r="M110" s="1005"/>
      <c r="N110" s="1000"/>
      <c r="O110" s="1000"/>
      <c r="P110" s="1000"/>
      <c r="Q110" s="1000"/>
      <c r="R110" s="1000"/>
      <c r="S110" s="1000"/>
      <c r="T110" s="1006"/>
      <c r="U110" s="1000"/>
      <c r="V110" s="1000"/>
    </row>
    <row r="111" spans="1:22" ht="36">
      <c r="A111" s="772"/>
      <c r="B111" s="925"/>
      <c r="C111" s="982" t="s">
        <v>214</v>
      </c>
      <c r="D111" s="982" t="s">
        <v>143</v>
      </c>
      <c r="E111" s="983" t="s">
        <v>2407</v>
      </c>
      <c r="F111" s="984" t="s">
        <v>2410</v>
      </c>
      <c r="G111" s="985" t="s">
        <v>169</v>
      </c>
      <c r="H111" s="986">
        <v>9.9000000000000005E-2</v>
      </c>
      <c r="I111" s="75"/>
      <c r="J111" s="987">
        <f>ROUND(I111*H111,1)</f>
        <v>0</v>
      </c>
      <c r="K111" s="984" t="s">
        <v>147</v>
      </c>
      <c r="L111" s="925"/>
      <c r="M111" s="988" t="s">
        <v>3</v>
      </c>
      <c r="N111" s="989" t="s">
        <v>40</v>
      </c>
      <c r="O111" s="772"/>
      <c r="P111" s="990">
        <f>O111*H111</f>
        <v>0</v>
      </c>
      <c r="Q111" s="990">
        <v>0</v>
      </c>
      <c r="R111" s="990">
        <f>Q111*H111</f>
        <v>0</v>
      </c>
      <c r="S111" s="990">
        <v>1.8</v>
      </c>
      <c r="T111" s="991">
        <f>S111*H111</f>
        <v>0.17820000000000003</v>
      </c>
      <c r="U111" s="772"/>
      <c r="V111" s="772"/>
    </row>
    <row r="112" spans="1:22">
      <c r="A112" s="772"/>
      <c r="B112" s="925"/>
      <c r="C112" s="772"/>
      <c r="D112" s="992" t="s">
        <v>152</v>
      </c>
      <c r="E112" s="772"/>
      <c r="F112" s="76" t="s">
        <v>2411</v>
      </c>
      <c r="G112" s="772"/>
      <c r="H112" s="772"/>
      <c r="I112" s="772"/>
      <c r="J112" s="772"/>
      <c r="K112" s="772"/>
      <c r="L112" s="925"/>
      <c r="M112" s="886"/>
      <c r="N112" s="772"/>
      <c r="O112" s="772"/>
      <c r="P112" s="772"/>
      <c r="Q112" s="772"/>
      <c r="R112" s="772"/>
      <c r="S112" s="772"/>
      <c r="T112" s="795"/>
      <c r="U112" s="772"/>
      <c r="V112" s="772"/>
    </row>
    <row r="113" spans="1:22">
      <c r="A113" s="993"/>
      <c r="B113" s="994"/>
      <c r="C113" s="993"/>
      <c r="D113" s="995" t="s">
        <v>154</v>
      </c>
      <c r="E113" s="996" t="s">
        <v>3</v>
      </c>
      <c r="F113" s="997" t="s">
        <v>2721</v>
      </c>
      <c r="G113" s="993"/>
      <c r="H113" s="996" t="s">
        <v>3</v>
      </c>
      <c r="I113" s="993"/>
      <c r="J113" s="993"/>
      <c r="K113" s="993"/>
      <c r="L113" s="994"/>
      <c r="M113" s="998"/>
      <c r="N113" s="993"/>
      <c r="O113" s="993"/>
      <c r="P113" s="993"/>
      <c r="Q113" s="993"/>
      <c r="R113" s="993"/>
      <c r="S113" s="993"/>
      <c r="T113" s="999"/>
      <c r="U113" s="993"/>
      <c r="V113" s="993"/>
    </row>
    <row r="114" spans="1:22">
      <c r="A114" s="993"/>
      <c r="B114" s="994"/>
      <c r="C114" s="993"/>
      <c r="D114" s="995" t="s">
        <v>154</v>
      </c>
      <c r="E114" s="996" t="s">
        <v>3</v>
      </c>
      <c r="F114" s="997" t="s">
        <v>2703</v>
      </c>
      <c r="G114" s="993"/>
      <c r="H114" s="996" t="s">
        <v>3</v>
      </c>
      <c r="I114" s="993"/>
      <c r="J114" s="993"/>
      <c r="K114" s="993"/>
      <c r="L114" s="994"/>
      <c r="M114" s="998"/>
      <c r="N114" s="993"/>
      <c r="O114" s="993"/>
      <c r="P114" s="993"/>
      <c r="Q114" s="993"/>
      <c r="R114" s="993"/>
      <c r="S114" s="993"/>
      <c r="T114" s="999"/>
      <c r="U114" s="993"/>
      <c r="V114" s="993"/>
    </row>
    <row r="115" spans="1:22">
      <c r="A115" s="1000"/>
      <c r="B115" s="1001"/>
      <c r="C115" s="1000"/>
      <c r="D115" s="995" t="s">
        <v>154</v>
      </c>
      <c r="E115" s="1002" t="s">
        <v>3</v>
      </c>
      <c r="F115" s="1003" t="s">
        <v>2722</v>
      </c>
      <c r="G115" s="1000"/>
      <c r="H115" s="1004">
        <v>9.9000000000000005E-2</v>
      </c>
      <c r="I115" s="1000"/>
      <c r="J115" s="1000"/>
      <c r="K115" s="1000"/>
      <c r="L115" s="1001"/>
      <c r="M115" s="1005"/>
      <c r="N115" s="1000"/>
      <c r="O115" s="1000"/>
      <c r="P115" s="1000"/>
      <c r="Q115" s="1000"/>
      <c r="R115" s="1000"/>
      <c r="S115" s="1000"/>
      <c r="T115" s="1006"/>
      <c r="U115" s="1000"/>
      <c r="V115" s="1000"/>
    </row>
    <row r="116" spans="1:22" ht="36">
      <c r="A116" s="772"/>
      <c r="B116" s="925"/>
      <c r="C116" s="982" t="s">
        <v>223</v>
      </c>
      <c r="D116" s="982" t="s">
        <v>143</v>
      </c>
      <c r="E116" s="983" t="s">
        <v>2723</v>
      </c>
      <c r="F116" s="984" t="s">
        <v>2724</v>
      </c>
      <c r="G116" s="985" t="s">
        <v>226</v>
      </c>
      <c r="H116" s="986">
        <v>49</v>
      </c>
      <c r="I116" s="75"/>
      <c r="J116" s="987">
        <f>ROUND(I116*H116,1)</f>
        <v>0</v>
      </c>
      <c r="K116" s="984" t="s">
        <v>147</v>
      </c>
      <c r="L116" s="925"/>
      <c r="M116" s="988" t="s">
        <v>3</v>
      </c>
      <c r="N116" s="989" t="s">
        <v>40</v>
      </c>
      <c r="O116" s="772"/>
      <c r="P116" s="990">
        <f>O116*H116</f>
        <v>0</v>
      </c>
      <c r="Q116" s="990">
        <v>0</v>
      </c>
      <c r="R116" s="990">
        <f>Q116*H116</f>
        <v>0</v>
      </c>
      <c r="S116" s="990">
        <v>0</v>
      </c>
      <c r="T116" s="991">
        <f>S116*H116</f>
        <v>0</v>
      </c>
      <c r="U116" s="772"/>
      <c r="V116" s="772"/>
    </row>
    <row r="117" spans="1:22">
      <c r="A117" s="772"/>
      <c r="B117" s="925"/>
      <c r="C117" s="772"/>
      <c r="D117" s="992" t="s">
        <v>152</v>
      </c>
      <c r="E117" s="772"/>
      <c r="F117" s="76" t="s">
        <v>2725</v>
      </c>
      <c r="G117" s="772"/>
      <c r="H117" s="772"/>
      <c r="I117" s="772"/>
      <c r="J117" s="772"/>
      <c r="K117" s="772"/>
      <c r="L117" s="925"/>
      <c r="M117" s="886"/>
      <c r="N117" s="772"/>
      <c r="O117" s="772"/>
      <c r="P117" s="772"/>
      <c r="Q117" s="772"/>
      <c r="R117" s="772"/>
      <c r="S117" s="772"/>
      <c r="T117" s="795"/>
      <c r="U117" s="772"/>
      <c r="V117" s="772"/>
    </row>
    <row r="118" spans="1:22" ht="36">
      <c r="A118" s="772"/>
      <c r="B118" s="925"/>
      <c r="C118" s="982" t="s">
        <v>230</v>
      </c>
      <c r="D118" s="982" t="s">
        <v>143</v>
      </c>
      <c r="E118" s="983" t="s">
        <v>2726</v>
      </c>
      <c r="F118" s="984" t="s">
        <v>2727</v>
      </c>
      <c r="G118" s="985" t="s">
        <v>292</v>
      </c>
      <c r="H118" s="986">
        <v>44</v>
      </c>
      <c r="I118" s="75"/>
      <c r="J118" s="987">
        <f>ROUND(I118*H118,1)</f>
        <v>0</v>
      </c>
      <c r="K118" s="984" t="s">
        <v>147</v>
      </c>
      <c r="L118" s="925"/>
      <c r="M118" s="988" t="s">
        <v>3</v>
      </c>
      <c r="N118" s="989" t="s">
        <v>40</v>
      </c>
      <c r="O118" s="772"/>
      <c r="P118" s="990">
        <f>O118*H118</f>
        <v>0</v>
      </c>
      <c r="Q118" s="990">
        <v>0</v>
      </c>
      <c r="R118" s="990">
        <f>Q118*H118</f>
        <v>0</v>
      </c>
      <c r="S118" s="990">
        <v>4.0000000000000001E-3</v>
      </c>
      <c r="T118" s="991">
        <f>S118*H118</f>
        <v>0.17599999999999999</v>
      </c>
      <c r="U118" s="772"/>
      <c r="V118" s="772"/>
    </row>
    <row r="119" spans="1:22">
      <c r="A119" s="772"/>
      <c r="B119" s="925"/>
      <c r="C119" s="772"/>
      <c r="D119" s="992" t="s">
        <v>152</v>
      </c>
      <c r="E119" s="772"/>
      <c r="F119" s="76" t="s">
        <v>2728</v>
      </c>
      <c r="G119" s="772"/>
      <c r="H119" s="772"/>
      <c r="I119" s="772"/>
      <c r="J119" s="772"/>
      <c r="K119" s="772"/>
      <c r="L119" s="925"/>
      <c r="M119" s="886"/>
      <c r="N119" s="772"/>
      <c r="O119" s="772"/>
      <c r="P119" s="772"/>
      <c r="Q119" s="772"/>
      <c r="R119" s="772"/>
      <c r="S119" s="772"/>
      <c r="T119" s="795"/>
      <c r="U119" s="772"/>
      <c r="V119" s="772"/>
    </row>
    <row r="120" spans="1:22">
      <c r="A120" s="993"/>
      <c r="B120" s="994"/>
      <c r="C120" s="993"/>
      <c r="D120" s="995" t="s">
        <v>154</v>
      </c>
      <c r="E120" s="996" t="s">
        <v>3</v>
      </c>
      <c r="F120" s="997" t="s">
        <v>2729</v>
      </c>
      <c r="G120" s="993"/>
      <c r="H120" s="996" t="s">
        <v>3</v>
      </c>
      <c r="I120" s="993"/>
      <c r="J120" s="993"/>
      <c r="K120" s="993"/>
      <c r="L120" s="994"/>
      <c r="M120" s="998"/>
      <c r="N120" s="993"/>
      <c r="O120" s="993"/>
      <c r="P120" s="993"/>
      <c r="Q120" s="993"/>
      <c r="R120" s="993"/>
      <c r="S120" s="993"/>
      <c r="T120" s="999"/>
      <c r="U120" s="993"/>
      <c r="V120" s="993"/>
    </row>
    <row r="121" spans="1:22">
      <c r="A121" s="1000"/>
      <c r="B121" s="1001"/>
      <c r="C121" s="1000"/>
      <c r="D121" s="995" t="s">
        <v>154</v>
      </c>
      <c r="E121" s="1002" t="s">
        <v>3</v>
      </c>
      <c r="F121" s="1003" t="s">
        <v>521</v>
      </c>
      <c r="G121" s="1000"/>
      <c r="H121" s="1004">
        <v>44</v>
      </c>
      <c r="I121" s="1000"/>
      <c r="J121" s="1000"/>
      <c r="K121" s="1000"/>
      <c r="L121" s="1001"/>
      <c r="M121" s="1005"/>
      <c r="N121" s="1000"/>
      <c r="O121" s="1000"/>
      <c r="P121" s="1000"/>
      <c r="Q121" s="1000"/>
      <c r="R121" s="1000"/>
      <c r="S121" s="1000"/>
      <c r="T121" s="1006"/>
      <c r="U121" s="1000"/>
      <c r="V121" s="1000"/>
    </row>
    <row r="122" spans="1:22" ht="36">
      <c r="A122" s="772"/>
      <c r="B122" s="925"/>
      <c r="C122" s="982" t="s">
        <v>238</v>
      </c>
      <c r="D122" s="982" t="s">
        <v>143</v>
      </c>
      <c r="E122" s="983" t="s">
        <v>2730</v>
      </c>
      <c r="F122" s="984" t="s">
        <v>2731</v>
      </c>
      <c r="G122" s="985" t="s">
        <v>292</v>
      </c>
      <c r="H122" s="986">
        <v>59</v>
      </c>
      <c r="I122" s="75"/>
      <c r="J122" s="987">
        <f>ROUND(I122*H122,1)</f>
        <v>0</v>
      </c>
      <c r="K122" s="984" t="s">
        <v>147</v>
      </c>
      <c r="L122" s="925"/>
      <c r="M122" s="988" t="s">
        <v>3</v>
      </c>
      <c r="N122" s="989" t="s">
        <v>40</v>
      </c>
      <c r="O122" s="772"/>
      <c r="P122" s="990">
        <f>O122*H122</f>
        <v>0</v>
      </c>
      <c r="Q122" s="990">
        <v>0</v>
      </c>
      <c r="R122" s="990">
        <f>Q122*H122</f>
        <v>0</v>
      </c>
      <c r="S122" s="990">
        <v>1.2999999999999999E-2</v>
      </c>
      <c r="T122" s="991">
        <f>S122*H122</f>
        <v>0.76700000000000002</v>
      </c>
      <c r="U122" s="772"/>
      <c r="V122" s="772"/>
    </row>
    <row r="123" spans="1:22">
      <c r="A123" s="772"/>
      <c r="B123" s="925"/>
      <c r="C123" s="772"/>
      <c r="D123" s="992" t="s">
        <v>152</v>
      </c>
      <c r="E123" s="772"/>
      <c r="F123" s="76" t="s">
        <v>2732</v>
      </c>
      <c r="G123" s="772"/>
      <c r="H123" s="772"/>
      <c r="I123" s="772"/>
      <c r="J123" s="772"/>
      <c r="K123" s="772"/>
      <c r="L123" s="925"/>
      <c r="M123" s="886"/>
      <c r="N123" s="772"/>
      <c r="O123" s="772"/>
      <c r="P123" s="772"/>
      <c r="Q123" s="772"/>
      <c r="R123" s="772"/>
      <c r="S123" s="772"/>
      <c r="T123" s="795"/>
      <c r="U123" s="772"/>
      <c r="V123" s="772"/>
    </row>
    <row r="124" spans="1:22">
      <c r="A124" s="993"/>
      <c r="B124" s="994"/>
      <c r="C124" s="993"/>
      <c r="D124" s="995" t="s">
        <v>154</v>
      </c>
      <c r="E124" s="996" t="s">
        <v>3</v>
      </c>
      <c r="F124" s="997" t="s">
        <v>2729</v>
      </c>
      <c r="G124" s="993"/>
      <c r="H124" s="996" t="s">
        <v>3</v>
      </c>
      <c r="I124" s="993"/>
      <c r="J124" s="993"/>
      <c r="K124" s="993"/>
      <c r="L124" s="994"/>
      <c r="M124" s="998"/>
      <c r="N124" s="993"/>
      <c r="O124" s="993"/>
      <c r="P124" s="993"/>
      <c r="Q124" s="993"/>
      <c r="R124" s="993"/>
      <c r="S124" s="993"/>
      <c r="T124" s="999"/>
      <c r="U124" s="993"/>
      <c r="V124" s="993"/>
    </row>
    <row r="125" spans="1:22">
      <c r="A125" s="1000"/>
      <c r="B125" s="1001"/>
      <c r="C125" s="1000"/>
      <c r="D125" s="995" t="s">
        <v>154</v>
      </c>
      <c r="E125" s="1002" t="s">
        <v>3</v>
      </c>
      <c r="F125" s="1003" t="s">
        <v>609</v>
      </c>
      <c r="G125" s="1000"/>
      <c r="H125" s="1004">
        <v>59</v>
      </c>
      <c r="I125" s="1000"/>
      <c r="J125" s="1000"/>
      <c r="K125" s="1000"/>
      <c r="L125" s="1001"/>
      <c r="M125" s="1005"/>
      <c r="N125" s="1000"/>
      <c r="O125" s="1000"/>
      <c r="P125" s="1000"/>
      <c r="Q125" s="1000"/>
      <c r="R125" s="1000"/>
      <c r="S125" s="1000"/>
      <c r="T125" s="1006"/>
      <c r="U125" s="1000"/>
      <c r="V125" s="1000"/>
    </row>
    <row r="126" spans="1:22" ht="12.75">
      <c r="A126" s="972"/>
      <c r="B126" s="973"/>
      <c r="C126" s="972"/>
      <c r="D126" s="974" t="s">
        <v>68</v>
      </c>
      <c r="E126" s="980" t="s">
        <v>441</v>
      </c>
      <c r="F126" s="980" t="s">
        <v>2413</v>
      </c>
      <c r="G126" s="972"/>
      <c r="H126" s="972"/>
      <c r="I126" s="972"/>
      <c r="J126" s="981">
        <f>SUM(J127:J135)</f>
        <v>0</v>
      </c>
      <c r="K126" s="972"/>
      <c r="L126" s="973"/>
      <c r="M126" s="977"/>
      <c r="N126" s="972"/>
      <c r="O126" s="972"/>
      <c r="P126" s="978">
        <f>SUM(P127:P135)</f>
        <v>0</v>
      </c>
      <c r="Q126" s="972"/>
      <c r="R126" s="978">
        <f>SUM(R127:R135)</f>
        <v>0</v>
      </c>
      <c r="S126" s="972"/>
      <c r="T126" s="979">
        <f>SUM(T127:T135)</f>
        <v>0</v>
      </c>
      <c r="U126" s="972"/>
      <c r="V126" s="972"/>
    </row>
    <row r="127" spans="1:22" ht="36">
      <c r="A127" s="772"/>
      <c r="B127" s="925"/>
      <c r="C127" s="982" t="s">
        <v>246</v>
      </c>
      <c r="D127" s="982" t="s">
        <v>143</v>
      </c>
      <c r="E127" s="983" t="s">
        <v>2414</v>
      </c>
      <c r="F127" s="984" t="s">
        <v>2417</v>
      </c>
      <c r="G127" s="985" t="s">
        <v>184</v>
      </c>
      <c r="H127" s="986">
        <v>1.121</v>
      </c>
      <c r="I127" s="75"/>
      <c r="J127" s="987">
        <f>ROUND(I127*H127,1)</f>
        <v>0</v>
      </c>
      <c r="K127" s="984" t="s">
        <v>147</v>
      </c>
      <c r="L127" s="925"/>
      <c r="M127" s="988" t="s">
        <v>3</v>
      </c>
      <c r="N127" s="989" t="s">
        <v>40</v>
      </c>
      <c r="O127" s="772"/>
      <c r="P127" s="990">
        <f>O127*H127</f>
        <v>0</v>
      </c>
      <c r="Q127" s="990">
        <v>0</v>
      </c>
      <c r="R127" s="990">
        <f>Q127*H127</f>
        <v>0</v>
      </c>
      <c r="S127" s="990">
        <v>0</v>
      </c>
      <c r="T127" s="991">
        <f>S127*H127</f>
        <v>0</v>
      </c>
      <c r="U127" s="772"/>
      <c r="V127" s="772"/>
    </row>
    <row r="128" spans="1:22">
      <c r="A128" s="772"/>
      <c r="B128" s="925"/>
      <c r="C128" s="772"/>
      <c r="D128" s="992" t="s">
        <v>152</v>
      </c>
      <c r="E128" s="772"/>
      <c r="F128" s="76" t="s">
        <v>2418</v>
      </c>
      <c r="G128" s="772"/>
      <c r="H128" s="772"/>
      <c r="I128" s="772"/>
      <c r="J128" s="772"/>
      <c r="K128" s="772"/>
      <c r="L128" s="925"/>
      <c r="M128" s="886"/>
      <c r="N128" s="772"/>
      <c r="O128" s="772"/>
      <c r="P128" s="772"/>
      <c r="Q128" s="772"/>
      <c r="R128" s="772"/>
      <c r="S128" s="772"/>
      <c r="T128" s="795"/>
      <c r="U128" s="772"/>
      <c r="V128" s="772"/>
    </row>
    <row r="129" spans="1:22" ht="24">
      <c r="A129" s="772"/>
      <c r="B129" s="925"/>
      <c r="C129" s="982" t="s">
        <v>9</v>
      </c>
      <c r="D129" s="982" t="s">
        <v>143</v>
      </c>
      <c r="E129" s="983" t="s">
        <v>2419</v>
      </c>
      <c r="F129" s="984" t="s">
        <v>2422</v>
      </c>
      <c r="G129" s="985" t="s">
        <v>184</v>
      </c>
      <c r="H129" s="986">
        <v>1.121</v>
      </c>
      <c r="I129" s="75"/>
      <c r="J129" s="987">
        <f>ROUND(I129*H129,1)</f>
        <v>0</v>
      </c>
      <c r="K129" s="984" t="s">
        <v>147</v>
      </c>
      <c r="L129" s="925"/>
      <c r="M129" s="988" t="s">
        <v>3</v>
      </c>
      <c r="N129" s="989" t="s">
        <v>40</v>
      </c>
      <c r="O129" s="772"/>
      <c r="P129" s="990">
        <f>O129*H129</f>
        <v>0</v>
      </c>
      <c r="Q129" s="990">
        <v>0</v>
      </c>
      <c r="R129" s="990">
        <f>Q129*H129</f>
        <v>0</v>
      </c>
      <c r="S129" s="990">
        <v>0</v>
      </c>
      <c r="T129" s="991">
        <f>S129*H129</f>
        <v>0</v>
      </c>
      <c r="U129" s="772"/>
      <c r="V129" s="772"/>
    </row>
    <row r="130" spans="1:22">
      <c r="A130" s="772"/>
      <c r="B130" s="925"/>
      <c r="C130" s="772"/>
      <c r="D130" s="992" t="s">
        <v>152</v>
      </c>
      <c r="E130" s="772"/>
      <c r="F130" s="76" t="s">
        <v>2423</v>
      </c>
      <c r="G130" s="772"/>
      <c r="H130" s="772"/>
      <c r="I130" s="772"/>
      <c r="J130" s="772"/>
      <c r="K130" s="772"/>
      <c r="L130" s="925"/>
      <c r="M130" s="886"/>
      <c r="N130" s="772"/>
      <c r="O130" s="772"/>
      <c r="P130" s="772"/>
      <c r="Q130" s="772"/>
      <c r="R130" s="772"/>
      <c r="S130" s="772"/>
      <c r="T130" s="795"/>
      <c r="U130" s="772"/>
      <c r="V130" s="772"/>
    </row>
    <row r="131" spans="1:22" ht="36">
      <c r="A131" s="772"/>
      <c r="B131" s="925"/>
      <c r="C131" s="982" t="s">
        <v>258</v>
      </c>
      <c r="D131" s="982" t="s">
        <v>143</v>
      </c>
      <c r="E131" s="983" t="s">
        <v>450</v>
      </c>
      <c r="F131" s="984" t="s">
        <v>453</v>
      </c>
      <c r="G131" s="985" t="s">
        <v>184</v>
      </c>
      <c r="H131" s="986">
        <v>11.21</v>
      </c>
      <c r="I131" s="75"/>
      <c r="J131" s="987">
        <f>ROUND(I131*H131,1)</f>
        <v>0</v>
      </c>
      <c r="K131" s="984" t="s">
        <v>147</v>
      </c>
      <c r="L131" s="925"/>
      <c r="M131" s="988" t="s">
        <v>3</v>
      </c>
      <c r="N131" s="989" t="s">
        <v>40</v>
      </c>
      <c r="O131" s="772"/>
      <c r="P131" s="990">
        <f>O131*H131</f>
        <v>0</v>
      </c>
      <c r="Q131" s="990">
        <v>0</v>
      </c>
      <c r="R131" s="990">
        <f>Q131*H131</f>
        <v>0</v>
      </c>
      <c r="S131" s="990">
        <v>0</v>
      </c>
      <c r="T131" s="991">
        <f>S131*H131</f>
        <v>0</v>
      </c>
      <c r="U131" s="772"/>
      <c r="V131" s="772"/>
    </row>
    <row r="132" spans="1:22">
      <c r="A132" s="772"/>
      <c r="B132" s="925"/>
      <c r="C132" s="772"/>
      <c r="D132" s="992" t="s">
        <v>152</v>
      </c>
      <c r="E132" s="772"/>
      <c r="F132" s="76" t="s">
        <v>454</v>
      </c>
      <c r="G132" s="772"/>
      <c r="H132" s="772"/>
      <c r="I132" s="772"/>
      <c r="J132" s="772"/>
      <c r="K132" s="772"/>
      <c r="L132" s="925"/>
      <c r="M132" s="886"/>
      <c r="N132" s="772"/>
      <c r="O132" s="772"/>
      <c r="P132" s="772"/>
      <c r="Q132" s="772"/>
      <c r="R132" s="772"/>
      <c r="S132" s="772"/>
      <c r="T132" s="795"/>
      <c r="U132" s="772"/>
      <c r="V132" s="772"/>
    </row>
    <row r="133" spans="1:22">
      <c r="A133" s="1000"/>
      <c r="B133" s="1001"/>
      <c r="C133" s="1000"/>
      <c r="D133" s="995" t="s">
        <v>154</v>
      </c>
      <c r="E133" s="1000"/>
      <c r="F133" s="1003" t="s">
        <v>2733</v>
      </c>
      <c r="G133" s="1000"/>
      <c r="H133" s="1004">
        <v>11.21</v>
      </c>
      <c r="I133" s="1000"/>
      <c r="J133" s="1000"/>
      <c r="K133" s="1000"/>
      <c r="L133" s="1001"/>
      <c r="M133" s="1005"/>
      <c r="N133" s="1000"/>
      <c r="O133" s="1000"/>
      <c r="P133" s="1000"/>
      <c r="Q133" s="1000"/>
      <c r="R133" s="1000"/>
      <c r="S133" s="1000"/>
      <c r="T133" s="1006"/>
      <c r="U133" s="1000"/>
      <c r="V133" s="1000"/>
    </row>
    <row r="134" spans="1:22" ht="48">
      <c r="A134" s="772"/>
      <c r="B134" s="925"/>
      <c r="C134" s="982" t="s">
        <v>265</v>
      </c>
      <c r="D134" s="982" t="s">
        <v>143</v>
      </c>
      <c r="E134" s="983" t="s">
        <v>2734</v>
      </c>
      <c r="F134" s="984" t="s">
        <v>2735</v>
      </c>
      <c r="G134" s="985" t="s">
        <v>184</v>
      </c>
      <c r="H134" s="986">
        <v>1.121</v>
      </c>
      <c r="I134" s="75"/>
      <c r="J134" s="987">
        <f>ROUND(I134*H134,1)</f>
        <v>0</v>
      </c>
      <c r="K134" s="984" t="s">
        <v>147</v>
      </c>
      <c r="L134" s="925"/>
      <c r="M134" s="988" t="s">
        <v>3</v>
      </c>
      <c r="N134" s="989" t="s">
        <v>40</v>
      </c>
      <c r="O134" s="772"/>
      <c r="P134" s="990">
        <f>O134*H134</f>
        <v>0</v>
      </c>
      <c r="Q134" s="990">
        <v>0</v>
      </c>
      <c r="R134" s="990">
        <f>Q134*H134</f>
        <v>0</v>
      </c>
      <c r="S134" s="990">
        <v>0</v>
      </c>
      <c r="T134" s="991">
        <f>S134*H134</f>
        <v>0</v>
      </c>
      <c r="U134" s="772"/>
      <c r="V134" s="772"/>
    </row>
    <row r="135" spans="1:22">
      <c r="A135" s="772"/>
      <c r="B135" s="925"/>
      <c r="C135" s="772"/>
      <c r="D135" s="992" t="s">
        <v>152</v>
      </c>
      <c r="E135" s="772"/>
      <c r="F135" s="76" t="s">
        <v>2736</v>
      </c>
      <c r="G135" s="772"/>
      <c r="H135" s="772"/>
      <c r="I135" s="772"/>
      <c r="J135" s="772"/>
      <c r="K135" s="772"/>
      <c r="L135" s="925"/>
      <c r="M135" s="886"/>
      <c r="N135" s="772"/>
      <c r="O135" s="772"/>
      <c r="P135" s="772"/>
      <c r="Q135" s="772"/>
      <c r="R135" s="772"/>
      <c r="S135" s="772"/>
      <c r="T135" s="795"/>
      <c r="U135" s="772"/>
      <c r="V135" s="772"/>
    </row>
    <row r="136" spans="1:22" ht="15">
      <c r="A136" s="972"/>
      <c r="B136" s="973"/>
      <c r="C136" s="972"/>
      <c r="D136" s="974" t="s">
        <v>68</v>
      </c>
      <c r="E136" s="975" t="s">
        <v>489</v>
      </c>
      <c r="F136" s="975" t="s">
        <v>506</v>
      </c>
      <c r="G136" s="972"/>
      <c r="H136" s="972"/>
      <c r="I136" s="972"/>
      <c r="J136" s="976">
        <f>J137+J283+J304</f>
        <v>0</v>
      </c>
      <c r="K136" s="972"/>
      <c r="L136" s="973"/>
      <c r="M136" s="977"/>
      <c r="N136" s="972"/>
      <c r="O136" s="972"/>
      <c r="P136" s="978">
        <f>P137+P283+P304</f>
        <v>0</v>
      </c>
      <c r="Q136" s="972"/>
      <c r="R136" s="978">
        <f>R137+R283+R304</f>
        <v>0.101021</v>
      </c>
      <c r="S136" s="972"/>
      <c r="T136" s="979">
        <f>T137+T283+T304</f>
        <v>0</v>
      </c>
      <c r="U136" s="972"/>
      <c r="V136" s="972"/>
    </row>
    <row r="137" spans="1:22" ht="12.75">
      <c r="A137" s="972"/>
      <c r="B137" s="973"/>
      <c r="C137" s="972"/>
      <c r="D137" s="974" t="s">
        <v>68</v>
      </c>
      <c r="E137" s="980" t="s">
        <v>2737</v>
      </c>
      <c r="F137" s="980" t="s">
        <v>2738</v>
      </c>
      <c r="G137" s="972"/>
      <c r="H137" s="972"/>
      <c r="I137" s="972"/>
      <c r="J137" s="981">
        <f>SUM(J138:J282)</f>
        <v>0</v>
      </c>
      <c r="K137" s="972"/>
      <c r="L137" s="973"/>
      <c r="M137" s="977"/>
      <c r="N137" s="972"/>
      <c r="O137" s="972"/>
      <c r="P137" s="978">
        <f>SUM(P138:P282)</f>
        <v>0</v>
      </c>
      <c r="Q137" s="972"/>
      <c r="R137" s="978">
        <f>SUM(R138:R282)</f>
        <v>9.7611000000000003E-2</v>
      </c>
      <c r="S137" s="972"/>
      <c r="T137" s="979">
        <f>SUM(T138:T282)</f>
        <v>0</v>
      </c>
      <c r="U137" s="972"/>
      <c r="V137" s="972"/>
    </row>
    <row r="138" spans="1:22" ht="36">
      <c r="A138" s="772"/>
      <c r="B138" s="925"/>
      <c r="C138" s="982" t="s">
        <v>273</v>
      </c>
      <c r="D138" s="982" t="s">
        <v>143</v>
      </c>
      <c r="E138" s="983" t="s">
        <v>2739</v>
      </c>
      <c r="F138" s="984" t="s">
        <v>2740</v>
      </c>
      <c r="G138" s="985" t="s">
        <v>292</v>
      </c>
      <c r="H138" s="986">
        <v>17</v>
      </c>
      <c r="I138" s="75"/>
      <c r="J138" s="987">
        <f>ROUND(I138*H138,1)</f>
        <v>0</v>
      </c>
      <c r="K138" s="984" t="s">
        <v>147</v>
      </c>
      <c r="L138" s="925"/>
      <c r="M138" s="988" t="s">
        <v>3</v>
      </c>
      <c r="N138" s="989" t="s">
        <v>40</v>
      </c>
      <c r="O138" s="772"/>
      <c r="P138" s="990">
        <f>O138*H138</f>
        <v>0</v>
      </c>
      <c r="Q138" s="990">
        <v>0</v>
      </c>
      <c r="R138" s="990">
        <f>Q138*H138</f>
        <v>0</v>
      </c>
      <c r="S138" s="990">
        <v>0</v>
      </c>
      <c r="T138" s="991">
        <f>S138*H138</f>
        <v>0</v>
      </c>
      <c r="U138" s="772"/>
      <c r="V138" s="772"/>
    </row>
    <row r="139" spans="1:22">
      <c r="A139" s="772"/>
      <c r="B139" s="925"/>
      <c r="C139" s="772"/>
      <c r="D139" s="992" t="s">
        <v>152</v>
      </c>
      <c r="E139" s="772"/>
      <c r="F139" s="76" t="s">
        <v>2741</v>
      </c>
      <c r="G139" s="772"/>
      <c r="H139" s="772"/>
      <c r="I139" s="772"/>
      <c r="J139" s="772"/>
      <c r="K139" s="772"/>
      <c r="L139" s="925"/>
      <c r="M139" s="886"/>
      <c r="N139" s="772"/>
      <c r="O139" s="772"/>
      <c r="P139" s="772"/>
      <c r="Q139" s="772"/>
      <c r="R139" s="772"/>
      <c r="S139" s="772"/>
      <c r="T139" s="795"/>
      <c r="U139" s="772"/>
      <c r="V139" s="772"/>
    </row>
    <row r="140" spans="1:22">
      <c r="A140" s="993"/>
      <c r="B140" s="994"/>
      <c r="C140" s="993"/>
      <c r="D140" s="995" t="s">
        <v>154</v>
      </c>
      <c r="E140" s="996" t="s">
        <v>3</v>
      </c>
      <c r="F140" s="997" t="s">
        <v>2729</v>
      </c>
      <c r="G140" s="993"/>
      <c r="H140" s="996" t="s">
        <v>3</v>
      </c>
      <c r="I140" s="993"/>
      <c r="J140" s="993"/>
      <c r="K140" s="993"/>
      <c r="L140" s="994"/>
      <c r="M140" s="998"/>
      <c r="N140" s="993"/>
      <c r="O140" s="993"/>
      <c r="P140" s="993"/>
      <c r="Q140" s="993"/>
      <c r="R140" s="993"/>
      <c r="S140" s="993"/>
      <c r="T140" s="999"/>
      <c r="U140" s="993"/>
      <c r="V140" s="993"/>
    </row>
    <row r="141" spans="1:22">
      <c r="A141" s="993"/>
      <c r="B141" s="994"/>
      <c r="C141" s="993"/>
      <c r="D141" s="995" t="s">
        <v>154</v>
      </c>
      <c r="E141" s="996" t="s">
        <v>3</v>
      </c>
      <c r="F141" s="997" t="s">
        <v>2742</v>
      </c>
      <c r="G141" s="993"/>
      <c r="H141" s="996" t="s">
        <v>3</v>
      </c>
      <c r="I141" s="993"/>
      <c r="J141" s="993"/>
      <c r="K141" s="993"/>
      <c r="L141" s="994"/>
      <c r="M141" s="998"/>
      <c r="N141" s="993"/>
      <c r="O141" s="993"/>
      <c r="P141" s="993"/>
      <c r="Q141" s="993"/>
      <c r="R141" s="993"/>
      <c r="S141" s="993"/>
      <c r="T141" s="999"/>
      <c r="U141" s="993"/>
      <c r="V141" s="993"/>
    </row>
    <row r="142" spans="1:22">
      <c r="A142" s="1000"/>
      <c r="B142" s="1001"/>
      <c r="C142" s="1000"/>
      <c r="D142" s="995" t="s">
        <v>154</v>
      </c>
      <c r="E142" s="1002" t="s">
        <v>3</v>
      </c>
      <c r="F142" s="1003" t="s">
        <v>2743</v>
      </c>
      <c r="G142" s="1000"/>
      <c r="H142" s="1004">
        <v>17</v>
      </c>
      <c r="I142" s="1000"/>
      <c r="J142" s="1000"/>
      <c r="K142" s="1000"/>
      <c r="L142" s="1001"/>
      <c r="M142" s="1005"/>
      <c r="N142" s="1000"/>
      <c r="O142" s="1000"/>
      <c r="P142" s="1000"/>
      <c r="Q142" s="1000"/>
      <c r="R142" s="1000"/>
      <c r="S142" s="1000"/>
      <c r="T142" s="1006"/>
      <c r="U142" s="1000"/>
      <c r="V142" s="1000"/>
    </row>
    <row r="143" spans="1:22" ht="24">
      <c r="A143" s="772"/>
      <c r="B143" s="925"/>
      <c r="C143" s="1007" t="s">
        <v>276</v>
      </c>
      <c r="D143" s="1007" t="s">
        <v>289</v>
      </c>
      <c r="E143" s="1008" t="s">
        <v>2744</v>
      </c>
      <c r="F143" s="1009" t="s">
        <v>2745</v>
      </c>
      <c r="G143" s="1010" t="s">
        <v>292</v>
      </c>
      <c r="H143" s="1011">
        <v>18.7</v>
      </c>
      <c r="I143" s="77"/>
      <c r="J143" s="1012">
        <f>ROUND(I143*H143,1)</f>
        <v>0</v>
      </c>
      <c r="K143" s="1009" t="s">
        <v>147</v>
      </c>
      <c r="L143" s="1013"/>
      <c r="M143" s="1014" t="s">
        <v>3</v>
      </c>
      <c r="N143" s="1015" t="s">
        <v>40</v>
      </c>
      <c r="O143" s="772"/>
      <c r="P143" s="990">
        <f>O143*H143</f>
        <v>0</v>
      </c>
      <c r="Q143" s="990">
        <v>6.9999999999999994E-5</v>
      </c>
      <c r="R143" s="990">
        <f>Q143*H143</f>
        <v>1.3089999999999998E-3</v>
      </c>
      <c r="S143" s="990">
        <v>0</v>
      </c>
      <c r="T143" s="991">
        <f>S143*H143</f>
        <v>0</v>
      </c>
      <c r="U143" s="772"/>
      <c r="V143" s="772"/>
    </row>
    <row r="144" spans="1:22">
      <c r="A144" s="1000"/>
      <c r="B144" s="1001"/>
      <c r="C144" s="1000"/>
      <c r="D144" s="995" t="s">
        <v>154</v>
      </c>
      <c r="E144" s="1000"/>
      <c r="F144" s="1003" t="s">
        <v>2746</v>
      </c>
      <c r="G144" s="1000"/>
      <c r="H144" s="1004">
        <v>18.7</v>
      </c>
      <c r="I144" s="1000"/>
      <c r="J144" s="1000"/>
      <c r="K144" s="1000"/>
      <c r="L144" s="1001"/>
      <c r="M144" s="1005"/>
      <c r="N144" s="1000"/>
      <c r="O144" s="1000"/>
      <c r="P144" s="1000"/>
      <c r="Q144" s="1000"/>
      <c r="R144" s="1000"/>
      <c r="S144" s="1000"/>
      <c r="T144" s="1006"/>
      <c r="U144" s="1000"/>
      <c r="V144" s="1000"/>
    </row>
    <row r="145" spans="1:22" ht="48">
      <c r="A145" s="772"/>
      <c r="B145" s="925"/>
      <c r="C145" s="982" t="s">
        <v>288</v>
      </c>
      <c r="D145" s="982" t="s">
        <v>143</v>
      </c>
      <c r="E145" s="983" t="s">
        <v>2747</v>
      </c>
      <c r="F145" s="984" t="s">
        <v>2748</v>
      </c>
      <c r="G145" s="985" t="s">
        <v>226</v>
      </c>
      <c r="H145" s="986">
        <v>49</v>
      </c>
      <c r="I145" s="75"/>
      <c r="J145" s="987">
        <f>ROUND(I145*H145,1)</f>
        <v>0</v>
      </c>
      <c r="K145" s="984" t="s">
        <v>147</v>
      </c>
      <c r="L145" s="925"/>
      <c r="M145" s="988" t="s">
        <v>3</v>
      </c>
      <c r="N145" s="989" t="s">
        <v>40</v>
      </c>
      <c r="O145" s="772"/>
      <c r="P145" s="990">
        <f>O145*H145</f>
        <v>0</v>
      </c>
      <c r="Q145" s="990">
        <v>0</v>
      </c>
      <c r="R145" s="990">
        <f>Q145*H145</f>
        <v>0</v>
      </c>
      <c r="S145" s="990">
        <v>0</v>
      </c>
      <c r="T145" s="991">
        <f>S145*H145</f>
        <v>0</v>
      </c>
      <c r="U145" s="772"/>
      <c r="V145" s="772"/>
    </row>
    <row r="146" spans="1:22">
      <c r="A146" s="772"/>
      <c r="B146" s="925"/>
      <c r="C146" s="772"/>
      <c r="D146" s="992" t="s">
        <v>152</v>
      </c>
      <c r="E146" s="772"/>
      <c r="F146" s="76" t="s">
        <v>2749</v>
      </c>
      <c r="G146" s="772"/>
      <c r="H146" s="772"/>
      <c r="I146" s="772"/>
      <c r="J146" s="772"/>
      <c r="K146" s="772"/>
      <c r="L146" s="925"/>
      <c r="M146" s="886"/>
      <c r="N146" s="772"/>
      <c r="O146" s="772"/>
      <c r="P146" s="772"/>
      <c r="Q146" s="772"/>
      <c r="R146" s="772"/>
      <c r="S146" s="772"/>
      <c r="T146" s="795"/>
      <c r="U146" s="772"/>
      <c r="V146" s="772"/>
    </row>
    <row r="147" spans="1:22" ht="22.5">
      <c r="A147" s="993"/>
      <c r="B147" s="994"/>
      <c r="C147" s="993"/>
      <c r="D147" s="995" t="s">
        <v>154</v>
      </c>
      <c r="E147" s="996" t="s">
        <v>3</v>
      </c>
      <c r="F147" s="997" t="s">
        <v>2750</v>
      </c>
      <c r="G147" s="993"/>
      <c r="H147" s="996" t="s">
        <v>3</v>
      </c>
      <c r="I147" s="993"/>
      <c r="J147" s="993"/>
      <c r="K147" s="993"/>
      <c r="L147" s="994"/>
      <c r="M147" s="998"/>
      <c r="N147" s="993"/>
      <c r="O147" s="993"/>
      <c r="P147" s="993"/>
      <c r="Q147" s="993"/>
      <c r="R147" s="993"/>
      <c r="S147" s="993"/>
      <c r="T147" s="999"/>
      <c r="U147" s="993"/>
      <c r="V147" s="993"/>
    </row>
    <row r="148" spans="1:22">
      <c r="A148" s="1000"/>
      <c r="B148" s="1001"/>
      <c r="C148" s="1000"/>
      <c r="D148" s="995" t="s">
        <v>154</v>
      </c>
      <c r="E148" s="1002" t="s">
        <v>3</v>
      </c>
      <c r="F148" s="1003" t="s">
        <v>2751</v>
      </c>
      <c r="G148" s="1000"/>
      <c r="H148" s="1004">
        <v>49</v>
      </c>
      <c r="I148" s="1000"/>
      <c r="J148" s="1000"/>
      <c r="K148" s="1000"/>
      <c r="L148" s="1001"/>
      <c r="M148" s="1005"/>
      <c r="N148" s="1000"/>
      <c r="O148" s="1000"/>
      <c r="P148" s="1000"/>
      <c r="Q148" s="1000"/>
      <c r="R148" s="1000"/>
      <c r="S148" s="1000"/>
      <c r="T148" s="1006"/>
      <c r="U148" s="1000"/>
      <c r="V148" s="1000"/>
    </row>
    <row r="149" spans="1:22" ht="24">
      <c r="A149" s="772"/>
      <c r="B149" s="925"/>
      <c r="C149" s="1007" t="s">
        <v>295</v>
      </c>
      <c r="D149" s="1007" t="s">
        <v>289</v>
      </c>
      <c r="E149" s="1008" t="s">
        <v>2752</v>
      </c>
      <c r="F149" s="1009" t="s">
        <v>2753</v>
      </c>
      <c r="G149" s="1010" t="s">
        <v>226</v>
      </c>
      <c r="H149" s="1011">
        <v>49</v>
      </c>
      <c r="I149" s="77"/>
      <c r="J149" s="1012">
        <f>ROUND(I149*H149,1)</f>
        <v>0</v>
      </c>
      <c r="K149" s="1009" t="s">
        <v>147</v>
      </c>
      <c r="L149" s="1013"/>
      <c r="M149" s="1014" t="s">
        <v>3</v>
      </c>
      <c r="N149" s="1015" t="s">
        <v>40</v>
      </c>
      <c r="O149" s="772"/>
      <c r="P149" s="990">
        <f>O149*H149</f>
        <v>0</v>
      </c>
      <c r="Q149" s="990">
        <v>5.0000000000000002E-5</v>
      </c>
      <c r="R149" s="990">
        <f>Q149*H149</f>
        <v>2.4499999999999999E-3</v>
      </c>
      <c r="S149" s="990">
        <v>0</v>
      </c>
      <c r="T149" s="991">
        <f>S149*H149</f>
        <v>0</v>
      </c>
      <c r="U149" s="772"/>
      <c r="V149" s="772"/>
    </row>
    <row r="150" spans="1:22" ht="48">
      <c r="A150" s="772"/>
      <c r="B150" s="925"/>
      <c r="C150" s="982" t="s">
        <v>303</v>
      </c>
      <c r="D150" s="982" t="s">
        <v>143</v>
      </c>
      <c r="E150" s="983" t="s">
        <v>2754</v>
      </c>
      <c r="F150" s="984" t="s">
        <v>2755</v>
      </c>
      <c r="G150" s="985" t="s">
        <v>292</v>
      </c>
      <c r="H150" s="986">
        <v>34</v>
      </c>
      <c r="I150" s="75"/>
      <c r="J150" s="987">
        <f>ROUND(I150*H150,1)</f>
        <v>0</v>
      </c>
      <c r="K150" s="984" t="s">
        <v>147</v>
      </c>
      <c r="L150" s="925"/>
      <c r="M150" s="988" t="s">
        <v>3</v>
      </c>
      <c r="N150" s="989" t="s">
        <v>40</v>
      </c>
      <c r="O150" s="772"/>
      <c r="P150" s="990">
        <f>O150*H150</f>
        <v>0</v>
      </c>
      <c r="Q150" s="990">
        <v>0</v>
      </c>
      <c r="R150" s="990">
        <f>Q150*H150</f>
        <v>0</v>
      </c>
      <c r="S150" s="990">
        <v>0</v>
      </c>
      <c r="T150" s="991">
        <f>S150*H150</f>
        <v>0</v>
      </c>
      <c r="U150" s="772"/>
      <c r="V150" s="772"/>
    </row>
    <row r="151" spans="1:22">
      <c r="A151" s="772"/>
      <c r="B151" s="925"/>
      <c r="C151" s="772"/>
      <c r="D151" s="992" t="s">
        <v>152</v>
      </c>
      <c r="E151" s="772"/>
      <c r="F151" s="76" t="s">
        <v>2756</v>
      </c>
      <c r="G151" s="772"/>
      <c r="H151" s="772"/>
      <c r="I151" s="772"/>
      <c r="J151" s="772"/>
      <c r="K151" s="772"/>
      <c r="L151" s="925"/>
      <c r="M151" s="886"/>
      <c r="N151" s="772"/>
      <c r="O151" s="772"/>
      <c r="P151" s="772"/>
      <c r="Q151" s="772"/>
      <c r="R151" s="772"/>
      <c r="S151" s="772"/>
      <c r="T151" s="795"/>
      <c r="U151" s="772"/>
      <c r="V151" s="772"/>
    </row>
    <row r="152" spans="1:22">
      <c r="A152" s="993"/>
      <c r="B152" s="994"/>
      <c r="C152" s="993"/>
      <c r="D152" s="995" t="s">
        <v>154</v>
      </c>
      <c r="E152" s="996" t="s">
        <v>3</v>
      </c>
      <c r="F152" s="997" t="s">
        <v>2757</v>
      </c>
      <c r="G152" s="993"/>
      <c r="H152" s="996" t="s">
        <v>3</v>
      </c>
      <c r="I152" s="993"/>
      <c r="J152" s="993"/>
      <c r="K152" s="993"/>
      <c r="L152" s="994"/>
      <c r="M152" s="998"/>
      <c r="N152" s="993"/>
      <c r="O152" s="993"/>
      <c r="P152" s="993"/>
      <c r="Q152" s="993"/>
      <c r="R152" s="993"/>
      <c r="S152" s="993"/>
      <c r="T152" s="999"/>
      <c r="U152" s="993"/>
      <c r="V152" s="993"/>
    </row>
    <row r="153" spans="1:22">
      <c r="A153" s="993"/>
      <c r="B153" s="994"/>
      <c r="C153" s="993"/>
      <c r="D153" s="995" t="s">
        <v>154</v>
      </c>
      <c r="E153" s="996" t="s">
        <v>3</v>
      </c>
      <c r="F153" s="997" t="s">
        <v>2758</v>
      </c>
      <c r="G153" s="993"/>
      <c r="H153" s="996" t="s">
        <v>3</v>
      </c>
      <c r="I153" s="993"/>
      <c r="J153" s="993"/>
      <c r="K153" s="993"/>
      <c r="L153" s="994"/>
      <c r="M153" s="998"/>
      <c r="N153" s="993"/>
      <c r="O153" s="993"/>
      <c r="P153" s="993"/>
      <c r="Q153" s="993"/>
      <c r="R153" s="993"/>
      <c r="S153" s="993"/>
      <c r="T153" s="999"/>
      <c r="U153" s="993"/>
      <c r="V153" s="993"/>
    </row>
    <row r="154" spans="1:22">
      <c r="A154" s="1000"/>
      <c r="B154" s="1001"/>
      <c r="C154" s="1000"/>
      <c r="D154" s="995" t="s">
        <v>154</v>
      </c>
      <c r="E154" s="1002" t="s">
        <v>3</v>
      </c>
      <c r="F154" s="1003" t="s">
        <v>295</v>
      </c>
      <c r="G154" s="1000"/>
      <c r="H154" s="1004">
        <v>18</v>
      </c>
      <c r="I154" s="1000"/>
      <c r="J154" s="1000"/>
      <c r="K154" s="1000"/>
      <c r="L154" s="1001"/>
      <c r="M154" s="1005"/>
      <c r="N154" s="1000"/>
      <c r="O154" s="1000"/>
      <c r="P154" s="1000"/>
      <c r="Q154" s="1000"/>
      <c r="R154" s="1000"/>
      <c r="S154" s="1000"/>
      <c r="T154" s="1006"/>
      <c r="U154" s="1000"/>
      <c r="V154" s="1000"/>
    </row>
    <row r="155" spans="1:22">
      <c r="A155" s="993"/>
      <c r="B155" s="994"/>
      <c r="C155" s="993"/>
      <c r="D155" s="995" t="s">
        <v>154</v>
      </c>
      <c r="E155" s="996" t="s">
        <v>3</v>
      </c>
      <c r="F155" s="997" t="s">
        <v>2759</v>
      </c>
      <c r="G155" s="993"/>
      <c r="H155" s="996" t="s">
        <v>3</v>
      </c>
      <c r="I155" s="993"/>
      <c r="J155" s="993"/>
      <c r="K155" s="993"/>
      <c r="L155" s="994"/>
      <c r="M155" s="998"/>
      <c r="N155" s="993"/>
      <c r="O155" s="993"/>
      <c r="P155" s="993"/>
      <c r="Q155" s="993"/>
      <c r="R155" s="993"/>
      <c r="S155" s="993"/>
      <c r="T155" s="999"/>
      <c r="U155" s="993"/>
      <c r="V155" s="993"/>
    </row>
    <row r="156" spans="1:22">
      <c r="A156" s="1000"/>
      <c r="B156" s="1001"/>
      <c r="C156" s="1000"/>
      <c r="D156" s="995" t="s">
        <v>154</v>
      </c>
      <c r="E156" s="1002" t="s">
        <v>3</v>
      </c>
      <c r="F156" s="1003" t="s">
        <v>276</v>
      </c>
      <c r="G156" s="1000"/>
      <c r="H156" s="1004">
        <v>16</v>
      </c>
      <c r="I156" s="1000"/>
      <c r="J156" s="1000"/>
      <c r="K156" s="1000"/>
      <c r="L156" s="1001"/>
      <c r="M156" s="1005"/>
      <c r="N156" s="1000"/>
      <c r="O156" s="1000"/>
      <c r="P156" s="1000"/>
      <c r="Q156" s="1000"/>
      <c r="R156" s="1000"/>
      <c r="S156" s="1000"/>
      <c r="T156" s="1006"/>
      <c r="U156" s="1000"/>
      <c r="V156" s="1000"/>
    </row>
    <row r="157" spans="1:22">
      <c r="A157" s="1016"/>
      <c r="B157" s="1017"/>
      <c r="C157" s="1016"/>
      <c r="D157" s="995" t="s">
        <v>154</v>
      </c>
      <c r="E157" s="1018" t="s">
        <v>3</v>
      </c>
      <c r="F157" s="1019" t="s">
        <v>159</v>
      </c>
      <c r="G157" s="1016"/>
      <c r="H157" s="1020">
        <v>34</v>
      </c>
      <c r="I157" s="1016"/>
      <c r="J157" s="1016"/>
      <c r="K157" s="1016"/>
      <c r="L157" s="1017"/>
      <c r="M157" s="1021"/>
      <c r="N157" s="1016"/>
      <c r="O157" s="1016"/>
      <c r="P157" s="1016"/>
      <c r="Q157" s="1016"/>
      <c r="R157" s="1016"/>
      <c r="S157" s="1016"/>
      <c r="T157" s="1022"/>
      <c r="U157" s="1016"/>
      <c r="V157" s="1016"/>
    </row>
    <row r="158" spans="1:22" ht="24">
      <c r="A158" s="772"/>
      <c r="B158" s="925"/>
      <c r="C158" s="1007" t="s">
        <v>313</v>
      </c>
      <c r="D158" s="1007" t="s">
        <v>289</v>
      </c>
      <c r="E158" s="1008" t="s">
        <v>2760</v>
      </c>
      <c r="F158" s="1009" t="s">
        <v>2761</v>
      </c>
      <c r="G158" s="1010" t="s">
        <v>292</v>
      </c>
      <c r="H158" s="1011">
        <v>37.4</v>
      </c>
      <c r="I158" s="77"/>
      <c r="J158" s="1012">
        <f>ROUND(I158*H158,1)</f>
        <v>0</v>
      </c>
      <c r="K158" s="1009" t="s">
        <v>3</v>
      </c>
      <c r="L158" s="1013"/>
      <c r="M158" s="1014" t="s">
        <v>3</v>
      </c>
      <c r="N158" s="1015" t="s">
        <v>40</v>
      </c>
      <c r="O158" s="772"/>
      <c r="P158" s="990">
        <f>O158*H158</f>
        <v>0</v>
      </c>
      <c r="Q158" s="990">
        <v>4.0999999999999999E-4</v>
      </c>
      <c r="R158" s="990">
        <f>Q158*H158</f>
        <v>1.5333999999999999E-2</v>
      </c>
      <c r="S158" s="990">
        <v>0</v>
      </c>
      <c r="T158" s="991">
        <f>S158*H158</f>
        <v>0</v>
      </c>
      <c r="U158" s="772"/>
      <c r="V158" s="772"/>
    </row>
    <row r="159" spans="1:22">
      <c r="A159" s="1000"/>
      <c r="B159" s="1001"/>
      <c r="C159" s="1000"/>
      <c r="D159" s="995" t="s">
        <v>154</v>
      </c>
      <c r="E159" s="1000"/>
      <c r="F159" s="1003" t="s">
        <v>2762</v>
      </c>
      <c r="G159" s="1000"/>
      <c r="H159" s="1004">
        <v>37.4</v>
      </c>
      <c r="I159" s="1000"/>
      <c r="J159" s="1000"/>
      <c r="K159" s="1000"/>
      <c r="L159" s="1001"/>
      <c r="M159" s="1005"/>
      <c r="N159" s="1000"/>
      <c r="O159" s="1000"/>
      <c r="P159" s="1000"/>
      <c r="Q159" s="1000"/>
      <c r="R159" s="1000"/>
      <c r="S159" s="1000"/>
      <c r="T159" s="1006"/>
      <c r="U159" s="1000"/>
      <c r="V159" s="1000"/>
    </row>
    <row r="160" spans="1:22" ht="36">
      <c r="A160" s="772"/>
      <c r="B160" s="925"/>
      <c r="C160" s="982" t="s">
        <v>8</v>
      </c>
      <c r="D160" s="982" t="s">
        <v>143</v>
      </c>
      <c r="E160" s="983" t="s">
        <v>2763</v>
      </c>
      <c r="F160" s="984" t="s">
        <v>2764</v>
      </c>
      <c r="G160" s="985" t="s">
        <v>292</v>
      </c>
      <c r="H160" s="986">
        <v>454</v>
      </c>
      <c r="I160" s="75"/>
      <c r="J160" s="987">
        <f>ROUND(I160*H160,1)</f>
        <v>0</v>
      </c>
      <c r="K160" s="984" t="s">
        <v>147</v>
      </c>
      <c r="L160" s="925"/>
      <c r="M160" s="988" t="s">
        <v>3</v>
      </c>
      <c r="N160" s="989" t="s">
        <v>40</v>
      </c>
      <c r="O160" s="772"/>
      <c r="P160" s="990">
        <f>O160*H160</f>
        <v>0</v>
      </c>
      <c r="Q160" s="990">
        <v>0</v>
      </c>
      <c r="R160" s="990">
        <f>Q160*H160</f>
        <v>0</v>
      </c>
      <c r="S160" s="990">
        <v>0</v>
      </c>
      <c r="T160" s="991">
        <f>S160*H160</f>
        <v>0</v>
      </c>
      <c r="U160" s="772"/>
      <c r="V160" s="772"/>
    </row>
    <row r="161" spans="1:22">
      <c r="A161" s="772"/>
      <c r="B161" s="925"/>
      <c r="C161" s="772"/>
      <c r="D161" s="992" t="s">
        <v>152</v>
      </c>
      <c r="E161" s="772"/>
      <c r="F161" s="76" t="s">
        <v>2765</v>
      </c>
      <c r="G161" s="772"/>
      <c r="H161" s="772"/>
      <c r="I161" s="772"/>
      <c r="J161" s="772"/>
      <c r="K161" s="772"/>
      <c r="L161" s="925"/>
      <c r="M161" s="886"/>
      <c r="N161" s="772"/>
      <c r="O161" s="772"/>
      <c r="P161" s="772"/>
      <c r="Q161" s="772"/>
      <c r="R161" s="772"/>
      <c r="S161" s="772"/>
      <c r="T161" s="795"/>
      <c r="U161" s="772"/>
      <c r="V161" s="772"/>
    </row>
    <row r="162" spans="1:22">
      <c r="A162" s="993"/>
      <c r="B162" s="994"/>
      <c r="C162" s="993"/>
      <c r="D162" s="995" t="s">
        <v>154</v>
      </c>
      <c r="E162" s="996" t="s">
        <v>3</v>
      </c>
      <c r="F162" s="997" t="s">
        <v>2766</v>
      </c>
      <c r="G162" s="993"/>
      <c r="H162" s="996" t="s">
        <v>3</v>
      </c>
      <c r="I162" s="993"/>
      <c r="J162" s="993"/>
      <c r="K162" s="993"/>
      <c r="L162" s="994"/>
      <c r="M162" s="998"/>
      <c r="N162" s="993"/>
      <c r="O162" s="993"/>
      <c r="P162" s="993"/>
      <c r="Q162" s="993"/>
      <c r="R162" s="993"/>
      <c r="S162" s="993"/>
      <c r="T162" s="999"/>
      <c r="U162" s="993"/>
      <c r="V162" s="993"/>
    </row>
    <row r="163" spans="1:22">
      <c r="A163" s="993"/>
      <c r="B163" s="994"/>
      <c r="C163" s="993"/>
      <c r="D163" s="995" t="s">
        <v>154</v>
      </c>
      <c r="E163" s="996" t="s">
        <v>3</v>
      </c>
      <c r="F163" s="997" t="s">
        <v>2767</v>
      </c>
      <c r="G163" s="993"/>
      <c r="H163" s="996" t="s">
        <v>3</v>
      </c>
      <c r="I163" s="993"/>
      <c r="J163" s="993"/>
      <c r="K163" s="993"/>
      <c r="L163" s="994"/>
      <c r="M163" s="998"/>
      <c r="N163" s="993"/>
      <c r="O163" s="993"/>
      <c r="P163" s="993"/>
      <c r="Q163" s="993"/>
      <c r="R163" s="993"/>
      <c r="S163" s="993"/>
      <c r="T163" s="999"/>
      <c r="U163" s="993"/>
      <c r="V163" s="993"/>
    </row>
    <row r="164" spans="1:22">
      <c r="A164" s="1000"/>
      <c r="B164" s="1001"/>
      <c r="C164" s="1000"/>
      <c r="D164" s="995" t="s">
        <v>154</v>
      </c>
      <c r="E164" s="1002" t="s">
        <v>3</v>
      </c>
      <c r="F164" s="1003" t="s">
        <v>551</v>
      </c>
      <c r="G164" s="1000"/>
      <c r="H164" s="1004">
        <v>48</v>
      </c>
      <c r="I164" s="1000"/>
      <c r="J164" s="1000"/>
      <c r="K164" s="1000"/>
      <c r="L164" s="1001"/>
      <c r="M164" s="1005"/>
      <c r="N164" s="1000"/>
      <c r="O164" s="1000"/>
      <c r="P164" s="1000"/>
      <c r="Q164" s="1000"/>
      <c r="R164" s="1000"/>
      <c r="S164" s="1000"/>
      <c r="T164" s="1006"/>
      <c r="U164" s="1000"/>
      <c r="V164" s="1000"/>
    </row>
    <row r="165" spans="1:22">
      <c r="A165" s="1023"/>
      <c r="B165" s="1024"/>
      <c r="C165" s="1023"/>
      <c r="D165" s="995" t="s">
        <v>154</v>
      </c>
      <c r="E165" s="1025" t="s">
        <v>3</v>
      </c>
      <c r="F165" s="1026" t="s">
        <v>196</v>
      </c>
      <c r="G165" s="1023"/>
      <c r="H165" s="1027">
        <v>48</v>
      </c>
      <c r="I165" s="1023"/>
      <c r="J165" s="1023"/>
      <c r="K165" s="1023"/>
      <c r="L165" s="1024"/>
      <c r="M165" s="1028"/>
      <c r="N165" s="1023"/>
      <c r="O165" s="1023"/>
      <c r="P165" s="1023"/>
      <c r="Q165" s="1023"/>
      <c r="R165" s="1023"/>
      <c r="S165" s="1023"/>
      <c r="T165" s="1029"/>
      <c r="U165" s="1023"/>
      <c r="V165" s="1023"/>
    </row>
    <row r="166" spans="1:22">
      <c r="A166" s="993"/>
      <c r="B166" s="994"/>
      <c r="C166" s="993"/>
      <c r="D166" s="995" t="s">
        <v>154</v>
      </c>
      <c r="E166" s="996" t="s">
        <v>3</v>
      </c>
      <c r="F166" s="997" t="s">
        <v>2768</v>
      </c>
      <c r="G166" s="993"/>
      <c r="H166" s="996" t="s">
        <v>3</v>
      </c>
      <c r="I166" s="993"/>
      <c r="J166" s="993"/>
      <c r="K166" s="993"/>
      <c r="L166" s="994"/>
      <c r="M166" s="998"/>
      <c r="N166" s="993"/>
      <c r="O166" s="993"/>
      <c r="P166" s="993"/>
      <c r="Q166" s="993"/>
      <c r="R166" s="993"/>
      <c r="S166" s="993"/>
      <c r="T166" s="999"/>
      <c r="U166" s="993"/>
      <c r="V166" s="993"/>
    </row>
    <row r="167" spans="1:22">
      <c r="A167" s="993"/>
      <c r="B167" s="994"/>
      <c r="C167" s="993"/>
      <c r="D167" s="995" t="s">
        <v>154</v>
      </c>
      <c r="E167" s="996" t="s">
        <v>3</v>
      </c>
      <c r="F167" s="997" t="s">
        <v>2769</v>
      </c>
      <c r="G167" s="993"/>
      <c r="H167" s="996" t="s">
        <v>3</v>
      </c>
      <c r="I167" s="993"/>
      <c r="J167" s="993"/>
      <c r="K167" s="993"/>
      <c r="L167" s="994"/>
      <c r="M167" s="998"/>
      <c r="N167" s="993"/>
      <c r="O167" s="993"/>
      <c r="P167" s="993"/>
      <c r="Q167" s="993"/>
      <c r="R167" s="993"/>
      <c r="S167" s="993"/>
      <c r="T167" s="999"/>
      <c r="U167" s="993"/>
      <c r="V167" s="993"/>
    </row>
    <row r="168" spans="1:22">
      <c r="A168" s="1000"/>
      <c r="B168" s="1001"/>
      <c r="C168" s="1000"/>
      <c r="D168" s="995" t="s">
        <v>154</v>
      </c>
      <c r="E168" s="1002" t="s">
        <v>3</v>
      </c>
      <c r="F168" s="1003" t="s">
        <v>571</v>
      </c>
      <c r="G168" s="1000"/>
      <c r="H168" s="1004">
        <v>52</v>
      </c>
      <c r="I168" s="1000"/>
      <c r="J168" s="1000"/>
      <c r="K168" s="1000"/>
      <c r="L168" s="1001"/>
      <c r="M168" s="1005"/>
      <c r="N168" s="1000"/>
      <c r="O168" s="1000"/>
      <c r="P168" s="1000"/>
      <c r="Q168" s="1000"/>
      <c r="R168" s="1000"/>
      <c r="S168" s="1000"/>
      <c r="T168" s="1006"/>
      <c r="U168" s="1000"/>
      <c r="V168" s="1000"/>
    </row>
    <row r="169" spans="1:22">
      <c r="A169" s="993"/>
      <c r="B169" s="994"/>
      <c r="C169" s="993"/>
      <c r="D169" s="995" t="s">
        <v>154</v>
      </c>
      <c r="E169" s="996" t="s">
        <v>3</v>
      </c>
      <c r="F169" s="997" t="s">
        <v>2770</v>
      </c>
      <c r="G169" s="993"/>
      <c r="H169" s="996" t="s">
        <v>3</v>
      </c>
      <c r="I169" s="993"/>
      <c r="J169" s="993"/>
      <c r="K169" s="993"/>
      <c r="L169" s="994"/>
      <c r="M169" s="998"/>
      <c r="N169" s="993"/>
      <c r="O169" s="993"/>
      <c r="P169" s="993"/>
      <c r="Q169" s="993"/>
      <c r="R169" s="993"/>
      <c r="S169" s="993"/>
      <c r="T169" s="999"/>
      <c r="U169" s="993"/>
      <c r="V169" s="993"/>
    </row>
    <row r="170" spans="1:22">
      <c r="A170" s="1000"/>
      <c r="B170" s="1001"/>
      <c r="C170" s="1000"/>
      <c r="D170" s="995" t="s">
        <v>154</v>
      </c>
      <c r="E170" s="1002" t="s">
        <v>3</v>
      </c>
      <c r="F170" s="1003" t="s">
        <v>603</v>
      </c>
      <c r="G170" s="1000"/>
      <c r="H170" s="1004">
        <v>58</v>
      </c>
      <c r="I170" s="1000"/>
      <c r="J170" s="1000"/>
      <c r="K170" s="1000"/>
      <c r="L170" s="1001"/>
      <c r="M170" s="1005"/>
      <c r="N170" s="1000"/>
      <c r="O170" s="1000"/>
      <c r="P170" s="1000"/>
      <c r="Q170" s="1000"/>
      <c r="R170" s="1000"/>
      <c r="S170" s="1000"/>
      <c r="T170" s="1006"/>
      <c r="U170" s="1000"/>
      <c r="V170" s="1000"/>
    </row>
    <row r="171" spans="1:22">
      <c r="A171" s="993"/>
      <c r="B171" s="994"/>
      <c r="C171" s="993"/>
      <c r="D171" s="995" t="s">
        <v>154</v>
      </c>
      <c r="E171" s="996" t="s">
        <v>3</v>
      </c>
      <c r="F171" s="997" t="s">
        <v>2771</v>
      </c>
      <c r="G171" s="993"/>
      <c r="H171" s="996" t="s">
        <v>3</v>
      </c>
      <c r="I171" s="993"/>
      <c r="J171" s="993"/>
      <c r="K171" s="993"/>
      <c r="L171" s="994"/>
      <c r="M171" s="998"/>
      <c r="N171" s="993"/>
      <c r="O171" s="993"/>
      <c r="P171" s="993"/>
      <c r="Q171" s="993"/>
      <c r="R171" s="993"/>
      <c r="S171" s="993"/>
      <c r="T171" s="999"/>
      <c r="U171" s="993"/>
      <c r="V171" s="993"/>
    </row>
    <row r="172" spans="1:22">
      <c r="A172" s="1000"/>
      <c r="B172" s="1001"/>
      <c r="C172" s="1000"/>
      <c r="D172" s="995" t="s">
        <v>154</v>
      </c>
      <c r="E172" s="1002" t="s">
        <v>3</v>
      </c>
      <c r="F172" s="1003" t="s">
        <v>533</v>
      </c>
      <c r="G172" s="1000"/>
      <c r="H172" s="1004">
        <v>46</v>
      </c>
      <c r="I172" s="1000"/>
      <c r="J172" s="1000"/>
      <c r="K172" s="1000"/>
      <c r="L172" s="1001"/>
      <c r="M172" s="1005"/>
      <c r="N172" s="1000"/>
      <c r="O172" s="1000"/>
      <c r="P172" s="1000"/>
      <c r="Q172" s="1000"/>
      <c r="R172" s="1000"/>
      <c r="S172" s="1000"/>
      <c r="T172" s="1006"/>
      <c r="U172" s="1000"/>
      <c r="V172" s="1000"/>
    </row>
    <row r="173" spans="1:22">
      <c r="A173" s="993"/>
      <c r="B173" s="994"/>
      <c r="C173" s="993"/>
      <c r="D173" s="995" t="s">
        <v>154</v>
      </c>
      <c r="E173" s="996" t="s">
        <v>3</v>
      </c>
      <c r="F173" s="997" t="s">
        <v>2772</v>
      </c>
      <c r="G173" s="993"/>
      <c r="H173" s="996" t="s">
        <v>3</v>
      </c>
      <c r="I173" s="993"/>
      <c r="J173" s="993"/>
      <c r="K173" s="993"/>
      <c r="L173" s="994"/>
      <c r="M173" s="998"/>
      <c r="N173" s="993"/>
      <c r="O173" s="993"/>
      <c r="P173" s="993"/>
      <c r="Q173" s="993"/>
      <c r="R173" s="993"/>
      <c r="S173" s="993"/>
      <c r="T173" s="999"/>
      <c r="U173" s="993"/>
      <c r="V173" s="993"/>
    </row>
    <row r="174" spans="1:22">
      <c r="A174" s="1000"/>
      <c r="B174" s="1001"/>
      <c r="C174" s="1000"/>
      <c r="D174" s="995" t="s">
        <v>154</v>
      </c>
      <c r="E174" s="1002" t="s">
        <v>3</v>
      </c>
      <c r="F174" s="1003" t="s">
        <v>276</v>
      </c>
      <c r="G174" s="1000"/>
      <c r="H174" s="1004">
        <v>16</v>
      </c>
      <c r="I174" s="1000"/>
      <c r="J174" s="1000"/>
      <c r="K174" s="1000"/>
      <c r="L174" s="1001"/>
      <c r="M174" s="1005"/>
      <c r="N174" s="1000"/>
      <c r="O174" s="1000"/>
      <c r="P174" s="1000"/>
      <c r="Q174" s="1000"/>
      <c r="R174" s="1000"/>
      <c r="S174" s="1000"/>
      <c r="T174" s="1006"/>
      <c r="U174" s="1000"/>
      <c r="V174" s="1000"/>
    </row>
    <row r="175" spans="1:22">
      <c r="A175" s="993"/>
      <c r="B175" s="994"/>
      <c r="C175" s="993"/>
      <c r="D175" s="995" t="s">
        <v>154</v>
      </c>
      <c r="E175" s="996" t="s">
        <v>3</v>
      </c>
      <c r="F175" s="997" t="s">
        <v>2773</v>
      </c>
      <c r="G175" s="993"/>
      <c r="H175" s="996" t="s">
        <v>3</v>
      </c>
      <c r="I175" s="993"/>
      <c r="J175" s="993"/>
      <c r="K175" s="993"/>
      <c r="L175" s="994"/>
      <c r="M175" s="998"/>
      <c r="N175" s="993"/>
      <c r="O175" s="993"/>
      <c r="P175" s="993"/>
      <c r="Q175" s="993"/>
      <c r="R175" s="993"/>
      <c r="S175" s="993"/>
      <c r="T175" s="999"/>
      <c r="U175" s="993"/>
      <c r="V175" s="993"/>
    </row>
    <row r="176" spans="1:22">
      <c r="A176" s="1000"/>
      <c r="B176" s="1001"/>
      <c r="C176" s="1000"/>
      <c r="D176" s="995" t="s">
        <v>154</v>
      </c>
      <c r="E176" s="1002" t="s">
        <v>3</v>
      </c>
      <c r="F176" s="1003" t="s">
        <v>330</v>
      </c>
      <c r="G176" s="1000"/>
      <c r="H176" s="1004">
        <v>22</v>
      </c>
      <c r="I176" s="1000"/>
      <c r="J176" s="1000"/>
      <c r="K176" s="1000"/>
      <c r="L176" s="1001"/>
      <c r="M176" s="1005"/>
      <c r="N176" s="1000"/>
      <c r="O176" s="1000"/>
      <c r="P176" s="1000"/>
      <c r="Q176" s="1000"/>
      <c r="R176" s="1000"/>
      <c r="S176" s="1000"/>
      <c r="T176" s="1006"/>
      <c r="U176" s="1000"/>
      <c r="V176" s="1000"/>
    </row>
    <row r="177" spans="1:22">
      <c r="A177" s="993"/>
      <c r="B177" s="994"/>
      <c r="C177" s="993"/>
      <c r="D177" s="995" t="s">
        <v>154</v>
      </c>
      <c r="E177" s="996" t="s">
        <v>3</v>
      </c>
      <c r="F177" s="997" t="s">
        <v>2774</v>
      </c>
      <c r="G177" s="993"/>
      <c r="H177" s="996" t="s">
        <v>3</v>
      </c>
      <c r="I177" s="993"/>
      <c r="J177" s="993"/>
      <c r="K177" s="993"/>
      <c r="L177" s="994"/>
      <c r="M177" s="998"/>
      <c r="N177" s="993"/>
      <c r="O177" s="993"/>
      <c r="P177" s="993"/>
      <c r="Q177" s="993"/>
      <c r="R177" s="993"/>
      <c r="S177" s="993"/>
      <c r="T177" s="999"/>
      <c r="U177" s="993"/>
      <c r="V177" s="993"/>
    </row>
    <row r="178" spans="1:22">
      <c r="A178" s="1000"/>
      <c r="B178" s="1001"/>
      <c r="C178" s="1000"/>
      <c r="D178" s="995" t="s">
        <v>154</v>
      </c>
      <c r="E178" s="1002" t="s">
        <v>3</v>
      </c>
      <c r="F178" s="1003" t="s">
        <v>371</v>
      </c>
      <c r="G178" s="1000"/>
      <c r="H178" s="1004">
        <v>27</v>
      </c>
      <c r="I178" s="1000"/>
      <c r="J178" s="1000"/>
      <c r="K178" s="1000"/>
      <c r="L178" s="1001"/>
      <c r="M178" s="1005"/>
      <c r="N178" s="1000"/>
      <c r="O178" s="1000"/>
      <c r="P178" s="1000"/>
      <c r="Q178" s="1000"/>
      <c r="R178" s="1000"/>
      <c r="S178" s="1000"/>
      <c r="T178" s="1006"/>
      <c r="U178" s="1000"/>
      <c r="V178" s="1000"/>
    </row>
    <row r="179" spans="1:22">
      <c r="A179" s="993"/>
      <c r="B179" s="994"/>
      <c r="C179" s="993"/>
      <c r="D179" s="995" t="s">
        <v>154</v>
      </c>
      <c r="E179" s="996" t="s">
        <v>3</v>
      </c>
      <c r="F179" s="997" t="s">
        <v>2775</v>
      </c>
      <c r="G179" s="993"/>
      <c r="H179" s="996" t="s">
        <v>3</v>
      </c>
      <c r="I179" s="993"/>
      <c r="J179" s="993"/>
      <c r="K179" s="993"/>
      <c r="L179" s="994"/>
      <c r="M179" s="998"/>
      <c r="N179" s="993"/>
      <c r="O179" s="993"/>
      <c r="P179" s="993"/>
      <c r="Q179" s="993"/>
      <c r="R179" s="993"/>
      <c r="S179" s="993"/>
      <c r="T179" s="999"/>
      <c r="U179" s="993"/>
      <c r="V179" s="993"/>
    </row>
    <row r="180" spans="1:22">
      <c r="A180" s="1000"/>
      <c r="B180" s="1001"/>
      <c r="C180" s="1000"/>
      <c r="D180" s="995" t="s">
        <v>154</v>
      </c>
      <c r="E180" s="1002" t="s">
        <v>3</v>
      </c>
      <c r="F180" s="1003" t="s">
        <v>8</v>
      </c>
      <c r="G180" s="1000"/>
      <c r="H180" s="1004">
        <v>21</v>
      </c>
      <c r="I180" s="1000"/>
      <c r="J180" s="1000"/>
      <c r="K180" s="1000"/>
      <c r="L180" s="1001"/>
      <c r="M180" s="1005"/>
      <c r="N180" s="1000"/>
      <c r="O180" s="1000"/>
      <c r="P180" s="1000"/>
      <c r="Q180" s="1000"/>
      <c r="R180" s="1000"/>
      <c r="S180" s="1000"/>
      <c r="T180" s="1006"/>
      <c r="U180" s="1000"/>
      <c r="V180" s="1000"/>
    </row>
    <row r="181" spans="1:22">
      <c r="A181" s="993"/>
      <c r="B181" s="994"/>
      <c r="C181" s="993"/>
      <c r="D181" s="995" t="s">
        <v>154</v>
      </c>
      <c r="E181" s="996" t="s">
        <v>3</v>
      </c>
      <c r="F181" s="997" t="s">
        <v>2776</v>
      </c>
      <c r="G181" s="993"/>
      <c r="H181" s="996" t="s">
        <v>3</v>
      </c>
      <c r="I181" s="993"/>
      <c r="J181" s="993"/>
      <c r="K181" s="993"/>
      <c r="L181" s="994"/>
      <c r="M181" s="998"/>
      <c r="N181" s="993"/>
      <c r="O181" s="993"/>
      <c r="P181" s="993"/>
      <c r="Q181" s="993"/>
      <c r="R181" s="993"/>
      <c r="S181" s="993"/>
      <c r="T181" s="999"/>
      <c r="U181" s="993"/>
      <c r="V181" s="993"/>
    </row>
    <row r="182" spans="1:22">
      <c r="A182" s="1000"/>
      <c r="B182" s="1001"/>
      <c r="C182" s="1000"/>
      <c r="D182" s="995" t="s">
        <v>154</v>
      </c>
      <c r="E182" s="1002" t="s">
        <v>3</v>
      </c>
      <c r="F182" s="1003" t="s">
        <v>8</v>
      </c>
      <c r="G182" s="1000"/>
      <c r="H182" s="1004">
        <v>21</v>
      </c>
      <c r="I182" s="1000"/>
      <c r="J182" s="1000"/>
      <c r="K182" s="1000"/>
      <c r="L182" s="1001"/>
      <c r="M182" s="1005"/>
      <c r="N182" s="1000"/>
      <c r="O182" s="1000"/>
      <c r="P182" s="1000"/>
      <c r="Q182" s="1000"/>
      <c r="R182" s="1000"/>
      <c r="S182" s="1000"/>
      <c r="T182" s="1006"/>
      <c r="U182" s="1000"/>
      <c r="V182" s="1000"/>
    </row>
    <row r="183" spans="1:22">
      <c r="A183" s="993"/>
      <c r="B183" s="994"/>
      <c r="C183" s="993"/>
      <c r="D183" s="995" t="s">
        <v>154</v>
      </c>
      <c r="E183" s="996" t="s">
        <v>3</v>
      </c>
      <c r="F183" s="997" t="s">
        <v>2777</v>
      </c>
      <c r="G183" s="993"/>
      <c r="H183" s="996" t="s">
        <v>3</v>
      </c>
      <c r="I183" s="993"/>
      <c r="J183" s="993"/>
      <c r="K183" s="993"/>
      <c r="L183" s="994"/>
      <c r="M183" s="998"/>
      <c r="N183" s="993"/>
      <c r="O183" s="993"/>
      <c r="P183" s="993"/>
      <c r="Q183" s="993"/>
      <c r="R183" s="993"/>
      <c r="S183" s="993"/>
      <c r="T183" s="999"/>
      <c r="U183" s="993"/>
      <c r="V183" s="993"/>
    </row>
    <row r="184" spans="1:22">
      <c r="A184" s="1000"/>
      <c r="B184" s="1001"/>
      <c r="C184" s="1000"/>
      <c r="D184" s="995" t="s">
        <v>154</v>
      </c>
      <c r="E184" s="1002" t="s">
        <v>3</v>
      </c>
      <c r="F184" s="1003" t="s">
        <v>357</v>
      </c>
      <c r="G184" s="1000"/>
      <c r="H184" s="1004">
        <v>25</v>
      </c>
      <c r="I184" s="1000"/>
      <c r="J184" s="1000"/>
      <c r="K184" s="1000"/>
      <c r="L184" s="1001"/>
      <c r="M184" s="1005"/>
      <c r="N184" s="1000"/>
      <c r="O184" s="1000"/>
      <c r="P184" s="1000"/>
      <c r="Q184" s="1000"/>
      <c r="R184" s="1000"/>
      <c r="S184" s="1000"/>
      <c r="T184" s="1006"/>
      <c r="U184" s="1000"/>
      <c r="V184" s="1000"/>
    </row>
    <row r="185" spans="1:22">
      <c r="A185" s="993"/>
      <c r="B185" s="994"/>
      <c r="C185" s="993"/>
      <c r="D185" s="995" t="s">
        <v>154</v>
      </c>
      <c r="E185" s="996" t="s">
        <v>3</v>
      </c>
      <c r="F185" s="997" t="s">
        <v>2778</v>
      </c>
      <c r="G185" s="993"/>
      <c r="H185" s="996" t="s">
        <v>3</v>
      </c>
      <c r="I185" s="993"/>
      <c r="J185" s="993"/>
      <c r="K185" s="993"/>
      <c r="L185" s="994"/>
      <c r="M185" s="998"/>
      <c r="N185" s="993"/>
      <c r="O185" s="993"/>
      <c r="P185" s="993"/>
      <c r="Q185" s="993"/>
      <c r="R185" s="993"/>
      <c r="S185" s="993"/>
      <c r="T185" s="999"/>
      <c r="U185" s="993"/>
      <c r="V185" s="993"/>
    </row>
    <row r="186" spans="1:22">
      <c r="A186" s="1000"/>
      <c r="B186" s="1001"/>
      <c r="C186" s="1000"/>
      <c r="D186" s="995" t="s">
        <v>154</v>
      </c>
      <c r="E186" s="1002" t="s">
        <v>3</v>
      </c>
      <c r="F186" s="1003" t="s">
        <v>8</v>
      </c>
      <c r="G186" s="1000"/>
      <c r="H186" s="1004">
        <v>21</v>
      </c>
      <c r="I186" s="1000"/>
      <c r="J186" s="1000"/>
      <c r="K186" s="1000"/>
      <c r="L186" s="1001"/>
      <c r="M186" s="1005"/>
      <c r="N186" s="1000"/>
      <c r="O186" s="1000"/>
      <c r="P186" s="1000"/>
      <c r="Q186" s="1000"/>
      <c r="R186" s="1000"/>
      <c r="S186" s="1000"/>
      <c r="T186" s="1006"/>
      <c r="U186" s="1000"/>
      <c r="V186" s="1000"/>
    </row>
    <row r="187" spans="1:22">
      <c r="A187" s="993"/>
      <c r="B187" s="994"/>
      <c r="C187" s="993"/>
      <c r="D187" s="995" t="s">
        <v>154</v>
      </c>
      <c r="E187" s="996" t="s">
        <v>3</v>
      </c>
      <c r="F187" s="997" t="s">
        <v>2779</v>
      </c>
      <c r="G187" s="993"/>
      <c r="H187" s="996" t="s">
        <v>3</v>
      </c>
      <c r="I187" s="993"/>
      <c r="J187" s="993"/>
      <c r="K187" s="993"/>
      <c r="L187" s="994"/>
      <c r="M187" s="998"/>
      <c r="N187" s="993"/>
      <c r="O187" s="993"/>
      <c r="P187" s="993"/>
      <c r="Q187" s="993"/>
      <c r="R187" s="993"/>
      <c r="S187" s="993"/>
      <c r="T187" s="999"/>
      <c r="U187" s="993"/>
      <c r="V187" s="993"/>
    </row>
    <row r="188" spans="1:22">
      <c r="A188" s="1000"/>
      <c r="B188" s="1001"/>
      <c r="C188" s="1000"/>
      <c r="D188" s="995" t="s">
        <v>154</v>
      </c>
      <c r="E188" s="1002" t="s">
        <v>3</v>
      </c>
      <c r="F188" s="1003" t="s">
        <v>288</v>
      </c>
      <c r="G188" s="1000"/>
      <c r="H188" s="1004">
        <v>17</v>
      </c>
      <c r="I188" s="1000"/>
      <c r="J188" s="1000"/>
      <c r="K188" s="1000"/>
      <c r="L188" s="1001"/>
      <c r="M188" s="1005"/>
      <c r="N188" s="1000"/>
      <c r="O188" s="1000"/>
      <c r="P188" s="1000"/>
      <c r="Q188" s="1000"/>
      <c r="R188" s="1000"/>
      <c r="S188" s="1000"/>
      <c r="T188" s="1006"/>
      <c r="U188" s="1000"/>
      <c r="V188" s="1000"/>
    </row>
    <row r="189" spans="1:22">
      <c r="A189" s="993"/>
      <c r="B189" s="994"/>
      <c r="C189" s="993"/>
      <c r="D189" s="995" t="s">
        <v>154</v>
      </c>
      <c r="E189" s="996" t="s">
        <v>3</v>
      </c>
      <c r="F189" s="997" t="s">
        <v>2780</v>
      </c>
      <c r="G189" s="993"/>
      <c r="H189" s="996" t="s">
        <v>3</v>
      </c>
      <c r="I189" s="993"/>
      <c r="J189" s="993"/>
      <c r="K189" s="993"/>
      <c r="L189" s="994"/>
      <c r="M189" s="998"/>
      <c r="N189" s="993"/>
      <c r="O189" s="993"/>
      <c r="P189" s="993"/>
      <c r="Q189" s="993"/>
      <c r="R189" s="993"/>
      <c r="S189" s="993"/>
      <c r="T189" s="999"/>
      <c r="U189" s="993"/>
      <c r="V189" s="993"/>
    </row>
    <row r="190" spans="1:22">
      <c r="A190" s="1000"/>
      <c r="B190" s="1001"/>
      <c r="C190" s="1000"/>
      <c r="D190" s="995" t="s">
        <v>154</v>
      </c>
      <c r="E190" s="1002" t="s">
        <v>3</v>
      </c>
      <c r="F190" s="1003" t="s">
        <v>273</v>
      </c>
      <c r="G190" s="1000"/>
      <c r="H190" s="1004">
        <v>15</v>
      </c>
      <c r="I190" s="1000"/>
      <c r="J190" s="1000"/>
      <c r="K190" s="1000"/>
      <c r="L190" s="1001"/>
      <c r="M190" s="1005"/>
      <c r="N190" s="1000"/>
      <c r="O190" s="1000"/>
      <c r="P190" s="1000"/>
      <c r="Q190" s="1000"/>
      <c r="R190" s="1000"/>
      <c r="S190" s="1000"/>
      <c r="T190" s="1006"/>
      <c r="U190" s="1000"/>
      <c r="V190" s="1000"/>
    </row>
    <row r="191" spans="1:22">
      <c r="A191" s="993"/>
      <c r="B191" s="994"/>
      <c r="C191" s="993"/>
      <c r="D191" s="995" t="s">
        <v>154</v>
      </c>
      <c r="E191" s="996" t="s">
        <v>3</v>
      </c>
      <c r="F191" s="997" t="s">
        <v>2781</v>
      </c>
      <c r="G191" s="993"/>
      <c r="H191" s="996" t="s">
        <v>3</v>
      </c>
      <c r="I191" s="993"/>
      <c r="J191" s="993"/>
      <c r="K191" s="993"/>
      <c r="L191" s="994"/>
      <c r="M191" s="998"/>
      <c r="N191" s="993"/>
      <c r="O191" s="993"/>
      <c r="P191" s="993"/>
      <c r="Q191" s="993"/>
      <c r="R191" s="993"/>
      <c r="S191" s="993"/>
      <c r="T191" s="999"/>
      <c r="U191" s="993"/>
      <c r="V191" s="993"/>
    </row>
    <row r="192" spans="1:22">
      <c r="A192" s="1000"/>
      <c r="B192" s="1001"/>
      <c r="C192" s="1000"/>
      <c r="D192" s="995" t="s">
        <v>154</v>
      </c>
      <c r="E192" s="1002" t="s">
        <v>3</v>
      </c>
      <c r="F192" s="1003" t="s">
        <v>273</v>
      </c>
      <c r="G192" s="1000"/>
      <c r="H192" s="1004">
        <v>15</v>
      </c>
      <c r="I192" s="1000"/>
      <c r="J192" s="1000"/>
      <c r="K192" s="1000"/>
      <c r="L192" s="1001"/>
      <c r="M192" s="1005"/>
      <c r="N192" s="1000"/>
      <c r="O192" s="1000"/>
      <c r="P192" s="1000"/>
      <c r="Q192" s="1000"/>
      <c r="R192" s="1000"/>
      <c r="S192" s="1000"/>
      <c r="T192" s="1006"/>
      <c r="U192" s="1000"/>
      <c r="V192" s="1000"/>
    </row>
    <row r="193" spans="1:22">
      <c r="A193" s="1023"/>
      <c r="B193" s="1024"/>
      <c r="C193" s="1023"/>
      <c r="D193" s="995" t="s">
        <v>154</v>
      </c>
      <c r="E193" s="1025" t="s">
        <v>3</v>
      </c>
      <c r="F193" s="1026" t="s">
        <v>196</v>
      </c>
      <c r="G193" s="1023"/>
      <c r="H193" s="1027">
        <v>356</v>
      </c>
      <c r="I193" s="1023"/>
      <c r="J193" s="1023"/>
      <c r="K193" s="1023"/>
      <c r="L193" s="1024"/>
      <c r="M193" s="1028"/>
      <c r="N193" s="1023"/>
      <c r="O193" s="1023"/>
      <c r="P193" s="1023"/>
      <c r="Q193" s="1023"/>
      <c r="R193" s="1023"/>
      <c r="S193" s="1023"/>
      <c r="T193" s="1029"/>
      <c r="U193" s="1023"/>
      <c r="V193" s="1023"/>
    </row>
    <row r="194" spans="1:22">
      <c r="A194" s="993"/>
      <c r="B194" s="994"/>
      <c r="C194" s="993"/>
      <c r="D194" s="995" t="s">
        <v>154</v>
      </c>
      <c r="E194" s="996" t="s">
        <v>3</v>
      </c>
      <c r="F194" s="997" t="s">
        <v>2782</v>
      </c>
      <c r="G194" s="993"/>
      <c r="H194" s="996" t="s">
        <v>3</v>
      </c>
      <c r="I194" s="993"/>
      <c r="J194" s="993"/>
      <c r="K194" s="993"/>
      <c r="L194" s="994"/>
      <c r="M194" s="998"/>
      <c r="N194" s="993"/>
      <c r="O194" s="993"/>
      <c r="P194" s="993"/>
      <c r="Q194" s="993"/>
      <c r="R194" s="993"/>
      <c r="S194" s="993"/>
      <c r="T194" s="999"/>
      <c r="U194" s="993"/>
      <c r="V194" s="993"/>
    </row>
    <row r="195" spans="1:22">
      <c r="A195" s="993"/>
      <c r="B195" s="994"/>
      <c r="C195" s="993"/>
      <c r="D195" s="995" t="s">
        <v>154</v>
      </c>
      <c r="E195" s="996" t="s">
        <v>3</v>
      </c>
      <c r="F195" s="997" t="s">
        <v>2783</v>
      </c>
      <c r="G195" s="993"/>
      <c r="H195" s="996" t="s">
        <v>3</v>
      </c>
      <c r="I195" s="993"/>
      <c r="J195" s="993"/>
      <c r="K195" s="993"/>
      <c r="L195" s="994"/>
      <c r="M195" s="998"/>
      <c r="N195" s="993"/>
      <c r="O195" s="993"/>
      <c r="P195" s="993"/>
      <c r="Q195" s="993"/>
      <c r="R195" s="993"/>
      <c r="S195" s="993"/>
      <c r="T195" s="999"/>
      <c r="U195" s="993"/>
      <c r="V195" s="993"/>
    </row>
    <row r="196" spans="1:22">
      <c r="A196" s="1000"/>
      <c r="B196" s="1001"/>
      <c r="C196" s="1000"/>
      <c r="D196" s="995" t="s">
        <v>154</v>
      </c>
      <c r="E196" s="1002" t="s">
        <v>3</v>
      </c>
      <c r="F196" s="1003" t="s">
        <v>357</v>
      </c>
      <c r="G196" s="1000"/>
      <c r="H196" s="1004">
        <v>25</v>
      </c>
      <c r="I196" s="1000"/>
      <c r="J196" s="1000"/>
      <c r="K196" s="1000"/>
      <c r="L196" s="1001"/>
      <c r="M196" s="1005"/>
      <c r="N196" s="1000"/>
      <c r="O196" s="1000"/>
      <c r="P196" s="1000"/>
      <c r="Q196" s="1000"/>
      <c r="R196" s="1000"/>
      <c r="S196" s="1000"/>
      <c r="T196" s="1006"/>
      <c r="U196" s="1000"/>
      <c r="V196" s="1000"/>
    </row>
    <row r="197" spans="1:22">
      <c r="A197" s="1023"/>
      <c r="B197" s="1024"/>
      <c r="C197" s="1023"/>
      <c r="D197" s="995" t="s">
        <v>154</v>
      </c>
      <c r="E197" s="1025" t="s">
        <v>3</v>
      </c>
      <c r="F197" s="1026" t="s">
        <v>196</v>
      </c>
      <c r="G197" s="1023"/>
      <c r="H197" s="1027">
        <v>25</v>
      </c>
      <c r="I197" s="1023"/>
      <c r="J197" s="1023"/>
      <c r="K197" s="1023"/>
      <c r="L197" s="1024"/>
      <c r="M197" s="1028"/>
      <c r="N197" s="1023"/>
      <c r="O197" s="1023"/>
      <c r="P197" s="1023"/>
      <c r="Q197" s="1023"/>
      <c r="R197" s="1023"/>
      <c r="S197" s="1023"/>
      <c r="T197" s="1029"/>
      <c r="U197" s="1023"/>
      <c r="V197" s="1023"/>
    </row>
    <row r="198" spans="1:22">
      <c r="A198" s="993"/>
      <c r="B198" s="994"/>
      <c r="C198" s="993"/>
      <c r="D198" s="995" t="s">
        <v>154</v>
      </c>
      <c r="E198" s="996" t="s">
        <v>3</v>
      </c>
      <c r="F198" s="997" t="s">
        <v>2784</v>
      </c>
      <c r="G198" s="993"/>
      <c r="H198" s="996" t="s">
        <v>3</v>
      </c>
      <c r="I198" s="993"/>
      <c r="J198" s="993"/>
      <c r="K198" s="993"/>
      <c r="L198" s="994"/>
      <c r="M198" s="998"/>
      <c r="N198" s="993"/>
      <c r="O198" s="993"/>
      <c r="P198" s="993"/>
      <c r="Q198" s="993"/>
      <c r="R198" s="993"/>
      <c r="S198" s="993"/>
      <c r="T198" s="999"/>
      <c r="U198" s="993"/>
      <c r="V198" s="993"/>
    </row>
    <row r="199" spans="1:22">
      <c r="A199" s="993"/>
      <c r="B199" s="994"/>
      <c r="C199" s="993"/>
      <c r="D199" s="995" t="s">
        <v>154</v>
      </c>
      <c r="E199" s="996" t="s">
        <v>3</v>
      </c>
      <c r="F199" s="997" t="s">
        <v>2785</v>
      </c>
      <c r="G199" s="993"/>
      <c r="H199" s="996" t="s">
        <v>3</v>
      </c>
      <c r="I199" s="993"/>
      <c r="J199" s="993"/>
      <c r="K199" s="993"/>
      <c r="L199" s="994"/>
      <c r="M199" s="998"/>
      <c r="N199" s="993"/>
      <c r="O199" s="993"/>
      <c r="P199" s="993"/>
      <c r="Q199" s="993"/>
      <c r="R199" s="993"/>
      <c r="S199" s="993"/>
      <c r="T199" s="999"/>
      <c r="U199" s="993"/>
      <c r="V199" s="993"/>
    </row>
    <row r="200" spans="1:22">
      <c r="A200" s="1000"/>
      <c r="B200" s="1001"/>
      <c r="C200" s="1000"/>
      <c r="D200" s="995" t="s">
        <v>154</v>
      </c>
      <c r="E200" s="1002" t="s">
        <v>3</v>
      </c>
      <c r="F200" s="1003" t="s">
        <v>238</v>
      </c>
      <c r="G200" s="1000"/>
      <c r="H200" s="1004">
        <v>10</v>
      </c>
      <c r="I200" s="1000"/>
      <c r="J200" s="1000"/>
      <c r="K200" s="1000"/>
      <c r="L200" s="1001"/>
      <c r="M200" s="1005"/>
      <c r="N200" s="1000"/>
      <c r="O200" s="1000"/>
      <c r="P200" s="1000"/>
      <c r="Q200" s="1000"/>
      <c r="R200" s="1000"/>
      <c r="S200" s="1000"/>
      <c r="T200" s="1006"/>
      <c r="U200" s="1000"/>
      <c r="V200" s="1000"/>
    </row>
    <row r="201" spans="1:22">
      <c r="A201" s="993"/>
      <c r="B201" s="994"/>
      <c r="C201" s="993"/>
      <c r="D201" s="995" t="s">
        <v>154</v>
      </c>
      <c r="E201" s="996" t="s">
        <v>3</v>
      </c>
      <c r="F201" s="997" t="s">
        <v>2786</v>
      </c>
      <c r="G201" s="993"/>
      <c r="H201" s="996" t="s">
        <v>3</v>
      </c>
      <c r="I201" s="993"/>
      <c r="J201" s="993"/>
      <c r="K201" s="993"/>
      <c r="L201" s="994"/>
      <c r="M201" s="998"/>
      <c r="N201" s="993"/>
      <c r="O201" s="993"/>
      <c r="P201" s="993"/>
      <c r="Q201" s="993"/>
      <c r="R201" s="993"/>
      <c r="S201" s="993"/>
      <c r="T201" s="999"/>
      <c r="U201" s="993"/>
      <c r="V201" s="993"/>
    </row>
    <row r="202" spans="1:22">
      <c r="A202" s="1000"/>
      <c r="B202" s="1001"/>
      <c r="C202" s="1000"/>
      <c r="D202" s="995" t="s">
        <v>154</v>
      </c>
      <c r="E202" s="1002" t="s">
        <v>3</v>
      </c>
      <c r="F202" s="1003" t="s">
        <v>273</v>
      </c>
      <c r="G202" s="1000"/>
      <c r="H202" s="1004">
        <v>15</v>
      </c>
      <c r="I202" s="1000"/>
      <c r="J202" s="1000"/>
      <c r="K202" s="1000"/>
      <c r="L202" s="1001"/>
      <c r="M202" s="1005"/>
      <c r="N202" s="1000"/>
      <c r="O202" s="1000"/>
      <c r="P202" s="1000"/>
      <c r="Q202" s="1000"/>
      <c r="R202" s="1000"/>
      <c r="S202" s="1000"/>
      <c r="T202" s="1006"/>
      <c r="U202" s="1000"/>
      <c r="V202" s="1000"/>
    </row>
    <row r="203" spans="1:22">
      <c r="A203" s="1023"/>
      <c r="B203" s="1024"/>
      <c r="C203" s="1023"/>
      <c r="D203" s="995" t="s">
        <v>154</v>
      </c>
      <c r="E203" s="1025" t="s">
        <v>3</v>
      </c>
      <c r="F203" s="1026" t="s">
        <v>196</v>
      </c>
      <c r="G203" s="1023"/>
      <c r="H203" s="1027">
        <v>25</v>
      </c>
      <c r="I203" s="1023"/>
      <c r="J203" s="1023"/>
      <c r="K203" s="1023"/>
      <c r="L203" s="1024"/>
      <c r="M203" s="1028"/>
      <c r="N203" s="1023"/>
      <c r="O203" s="1023"/>
      <c r="P203" s="1023"/>
      <c r="Q203" s="1023"/>
      <c r="R203" s="1023"/>
      <c r="S203" s="1023"/>
      <c r="T203" s="1029"/>
      <c r="U203" s="1023"/>
      <c r="V203" s="1023"/>
    </row>
    <row r="204" spans="1:22">
      <c r="A204" s="1016"/>
      <c r="B204" s="1017"/>
      <c r="C204" s="1016"/>
      <c r="D204" s="995" t="s">
        <v>154</v>
      </c>
      <c r="E204" s="1018" t="s">
        <v>3</v>
      </c>
      <c r="F204" s="1019" t="s">
        <v>159</v>
      </c>
      <c r="G204" s="1016"/>
      <c r="H204" s="1020">
        <v>454</v>
      </c>
      <c r="I204" s="1016"/>
      <c r="J204" s="1016"/>
      <c r="K204" s="1016"/>
      <c r="L204" s="1017"/>
      <c r="M204" s="1021"/>
      <c r="N204" s="1016"/>
      <c r="O204" s="1016"/>
      <c r="P204" s="1016"/>
      <c r="Q204" s="1016"/>
      <c r="R204" s="1016"/>
      <c r="S204" s="1016"/>
      <c r="T204" s="1022"/>
      <c r="U204" s="1016"/>
      <c r="V204" s="1016"/>
    </row>
    <row r="205" spans="1:22" ht="24">
      <c r="A205" s="772"/>
      <c r="B205" s="925"/>
      <c r="C205" s="1007" t="s">
        <v>330</v>
      </c>
      <c r="D205" s="1007" t="s">
        <v>289</v>
      </c>
      <c r="E205" s="1008" t="s">
        <v>2787</v>
      </c>
      <c r="F205" s="1009" t="s">
        <v>2788</v>
      </c>
      <c r="G205" s="1010" t="s">
        <v>292</v>
      </c>
      <c r="H205" s="1011">
        <v>52.8</v>
      </c>
      <c r="I205" s="77"/>
      <c r="J205" s="1012">
        <f>ROUND(I205*H205,1)</f>
        <v>0</v>
      </c>
      <c r="K205" s="1009" t="s">
        <v>147</v>
      </c>
      <c r="L205" s="1013"/>
      <c r="M205" s="1014" t="s">
        <v>3</v>
      </c>
      <c r="N205" s="1015" t="s">
        <v>40</v>
      </c>
      <c r="O205" s="772"/>
      <c r="P205" s="990">
        <f>O205*H205</f>
        <v>0</v>
      </c>
      <c r="Q205" s="990">
        <v>1.2E-4</v>
      </c>
      <c r="R205" s="990">
        <f>Q205*H205</f>
        <v>6.3359999999999996E-3</v>
      </c>
      <c r="S205" s="990">
        <v>0</v>
      </c>
      <c r="T205" s="991">
        <f>S205*H205</f>
        <v>0</v>
      </c>
      <c r="U205" s="772"/>
      <c r="V205" s="772"/>
    </row>
    <row r="206" spans="1:22">
      <c r="A206" s="1000"/>
      <c r="B206" s="1001"/>
      <c r="C206" s="1000"/>
      <c r="D206" s="995" t="s">
        <v>154</v>
      </c>
      <c r="E206" s="1000"/>
      <c r="F206" s="1003" t="s">
        <v>2789</v>
      </c>
      <c r="G206" s="1000"/>
      <c r="H206" s="1004">
        <v>52.8</v>
      </c>
      <c r="I206" s="1000"/>
      <c r="J206" s="1000"/>
      <c r="K206" s="1000"/>
      <c r="L206" s="1001"/>
      <c r="M206" s="1005"/>
      <c r="N206" s="1000"/>
      <c r="O206" s="1000"/>
      <c r="P206" s="1000"/>
      <c r="Q206" s="1000"/>
      <c r="R206" s="1000"/>
      <c r="S206" s="1000"/>
      <c r="T206" s="1006"/>
      <c r="U206" s="1000"/>
      <c r="V206" s="1000"/>
    </row>
    <row r="207" spans="1:22" ht="24">
      <c r="A207" s="772"/>
      <c r="B207" s="925"/>
      <c r="C207" s="1007" t="s">
        <v>341</v>
      </c>
      <c r="D207" s="1007" t="s">
        <v>289</v>
      </c>
      <c r="E207" s="1008" t="s">
        <v>2790</v>
      </c>
      <c r="F207" s="1009" t="s">
        <v>2791</v>
      </c>
      <c r="G207" s="1010" t="s">
        <v>292</v>
      </c>
      <c r="H207" s="1011">
        <v>391.6</v>
      </c>
      <c r="I207" s="77"/>
      <c r="J207" s="1012">
        <f>ROUND(I207*H207,1)</f>
        <v>0</v>
      </c>
      <c r="K207" s="1009" t="s">
        <v>147</v>
      </c>
      <c r="L207" s="1013"/>
      <c r="M207" s="1014" t="s">
        <v>3</v>
      </c>
      <c r="N207" s="1015" t="s">
        <v>40</v>
      </c>
      <c r="O207" s="772"/>
      <c r="P207" s="990">
        <f>O207*H207</f>
        <v>0</v>
      </c>
      <c r="Q207" s="990">
        <v>1.7000000000000001E-4</v>
      </c>
      <c r="R207" s="990">
        <f>Q207*H207</f>
        <v>6.6572000000000006E-2</v>
      </c>
      <c r="S207" s="990">
        <v>0</v>
      </c>
      <c r="T207" s="991">
        <f>S207*H207</f>
        <v>0</v>
      </c>
      <c r="U207" s="772"/>
      <c r="V207" s="772"/>
    </row>
    <row r="208" spans="1:22">
      <c r="A208" s="1000"/>
      <c r="B208" s="1001"/>
      <c r="C208" s="1000"/>
      <c r="D208" s="995" t="s">
        <v>154</v>
      </c>
      <c r="E208" s="1000"/>
      <c r="F208" s="1003" t="s">
        <v>2792</v>
      </c>
      <c r="G208" s="1000"/>
      <c r="H208" s="1004">
        <v>391.6</v>
      </c>
      <c r="I208" s="1000"/>
      <c r="J208" s="1000"/>
      <c r="K208" s="1000"/>
      <c r="L208" s="1001"/>
      <c r="M208" s="1005"/>
      <c r="N208" s="1000"/>
      <c r="O208" s="1000"/>
      <c r="P208" s="1000"/>
      <c r="Q208" s="1000"/>
      <c r="R208" s="1000"/>
      <c r="S208" s="1000"/>
      <c r="T208" s="1006"/>
      <c r="U208" s="1000"/>
      <c r="V208" s="1000"/>
    </row>
    <row r="209" spans="1:22" ht="12">
      <c r="A209" s="772"/>
      <c r="B209" s="925"/>
      <c r="C209" s="1007" t="s">
        <v>349</v>
      </c>
      <c r="D209" s="1007" t="s">
        <v>289</v>
      </c>
      <c r="E209" s="1008" t="s">
        <v>2793</v>
      </c>
      <c r="F209" s="1009" t="s">
        <v>2794</v>
      </c>
      <c r="G209" s="1010" t="s">
        <v>292</v>
      </c>
      <c r="H209" s="1011">
        <v>27.5</v>
      </c>
      <c r="I209" s="77"/>
      <c r="J209" s="1012">
        <f>ROUND(I209*H209,1)</f>
        <v>0</v>
      </c>
      <c r="K209" s="1009" t="s">
        <v>3</v>
      </c>
      <c r="L209" s="1013"/>
      <c r="M209" s="1014" t="s">
        <v>3</v>
      </c>
      <c r="N209" s="1015" t="s">
        <v>40</v>
      </c>
      <c r="O209" s="772"/>
      <c r="P209" s="990">
        <f>O209*H209</f>
        <v>0</v>
      </c>
      <c r="Q209" s="990">
        <v>0</v>
      </c>
      <c r="R209" s="990">
        <f>Q209*H209</f>
        <v>0</v>
      </c>
      <c r="S209" s="990">
        <v>0</v>
      </c>
      <c r="T209" s="991">
        <f>S209*H209</f>
        <v>0</v>
      </c>
      <c r="U209" s="772"/>
      <c r="V209" s="772"/>
    </row>
    <row r="210" spans="1:22" ht="29.25">
      <c r="A210" s="772"/>
      <c r="B210" s="925"/>
      <c r="C210" s="772"/>
      <c r="D210" s="995" t="s">
        <v>1711</v>
      </c>
      <c r="E210" s="772"/>
      <c r="F210" s="1030" t="s">
        <v>2795</v>
      </c>
      <c r="G210" s="772"/>
      <c r="H210" s="772"/>
      <c r="I210" s="772"/>
      <c r="J210" s="772"/>
      <c r="K210" s="772"/>
      <c r="L210" s="925"/>
      <c r="M210" s="886"/>
      <c r="N210" s="772"/>
      <c r="O210" s="772"/>
      <c r="P210" s="772"/>
      <c r="Q210" s="772"/>
      <c r="R210" s="772"/>
      <c r="S210" s="772"/>
      <c r="T210" s="795"/>
      <c r="U210" s="772"/>
      <c r="V210" s="772"/>
    </row>
    <row r="211" spans="1:22">
      <c r="A211" s="1000"/>
      <c r="B211" s="1001"/>
      <c r="C211" s="1000"/>
      <c r="D211" s="995" t="s">
        <v>154</v>
      </c>
      <c r="E211" s="1000"/>
      <c r="F211" s="1003" t="s">
        <v>2796</v>
      </c>
      <c r="G211" s="1000"/>
      <c r="H211" s="1004">
        <v>27.5</v>
      </c>
      <c r="I211" s="1000"/>
      <c r="J211" s="1000"/>
      <c r="K211" s="1000"/>
      <c r="L211" s="1001"/>
      <c r="M211" s="1005"/>
      <c r="N211" s="1000"/>
      <c r="O211" s="1000"/>
      <c r="P211" s="1000"/>
      <c r="Q211" s="1000"/>
      <c r="R211" s="1000"/>
      <c r="S211" s="1000"/>
      <c r="T211" s="1006"/>
      <c r="U211" s="1000"/>
      <c r="V211" s="1000"/>
    </row>
    <row r="212" spans="1:22" ht="12">
      <c r="A212" s="772"/>
      <c r="B212" s="925"/>
      <c r="C212" s="1007" t="s">
        <v>357</v>
      </c>
      <c r="D212" s="1007" t="s">
        <v>289</v>
      </c>
      <c r="E212" s="1008" t="s">
        <v>2797</v>
      </c>
      <c r="F212" s="1009" t="s">
        <v>2798</v>
      </c>
      <c r="G212" s="1010" t="s">
        <v>292</v>
      </c>
      <c r="H212" s="1011">
        <v>27.5</v>
      </c>
      <c r="I212" s="77"/>
      <c r="J212" s="1012">
        <f>ROUND(I212*H212,1)</f>
        <v>0</v>
      </c>
      <c r="K212" s="1009" t="s">
        <v>3</v>
      </c>
      <c r="L212" s="1013"/>
      <c r="M212" s="1014" t="s">
        <v>3</v>
      </c>
      <c r="N212" s="1015" t="s">
        <v>40</v>
      </c>
      <c r="O212" s="772"/>
      <c r="P212" s="990">
        <f>O212*H212</f>
        <v>0</v>
      </c>
      <c r="Q212" s="990">
        <v>0</v>
      </c>
      <c r="R212" s="990">
        <f>Q212*H212</f>
        <v>0</v>
      </c>
      <c r="S212" s="990">
        <v>0</v>
      </c>
      <c r="T212" s="991">
        <f>S212*H212</f>
        <v>0</v>
      </c>
      <c r="U212" s="772"/>
      <c r="V212" s="772"/>
    </row>
    <row r="213" spans="1:22" ht="29.25">
      <c r="A213" s="772"/>
      <c r="B213" s="925"/>
      <c r="C213" s="772"/>
      <c r="D213" s="995" t="s">
        <v>1711</v>
      </c>
      <c r="E213" s="772"/>
      <c r="F213" s="1030" t="s">
        <v>2795</v>
      </c>
      <c r="G213" s="772"/>
      <c r="H213" s="772"/>
      <c r="I213" s="772"/>
      <c r="J213" s="772"/>
      <c r="K213" s="772"/>
      <c r="L213" s="925"/>
      <c r="M213" s="886"/>
      <c r="N213" s="772"/>
      <c r="O213" s="772"/>
      <c r="P213" s="772"/>
      <c r="Q213" s="772"/>
      <c r="R213" s="772"/>
      <c r="S213" s="772"/>
      <c r="T213" s="795"/>
      <c r="U213" s="772"/>
      <c r="V213" s="772"/>
    </row>
    <row r="214" spans="1:22">
      <c r="A214" s="1000"/>
      <c r="B214" s="1001"/>
      <c r="C214" s="1000"/>
      <c r="D214" s="995" t="s">
        <v>154</v>
      </c>
      <c r="E214" s="1000"/>
      <c r="F214" s="1003" t="s">
        <v>2796</v>
      </c>
      <c r="G214" s="1000"/>
      <c r="H214" s="1004">
        <v>27.5</v>
      </c>
      <c r="I214" s="1000"/>
      <c r="J214" s="1000"/>
      <c r="K214" s="1000"/>
      <c r="L214" s="1001"/>
      <c r="M214" s="1005"/>
      <c r="N214" s="1000"/>
      <c r="O214" s="1000"/>
      <c r="P214" s="1000"/>
      <c r="Q214" s="1000"/>
      <c r="R214" s="1000"/>
      <c r="S214" s="1000"/>
      <c r="T214" s="1006"/>
      <c r="U214" s="1000"/>
      <c r="V214" s="1000"/>
    </row>
    <row r="215" spans="1:22" ht="48">
      <c r="A215" s="772"/>
      <c r="B215" s="925"/>
      <c r="C215" s="982" t="s">
        <v>364</v>
      </c>
      <c r="D215" s="982" t="s">
        <v>143</v>
      </c>
      <c r="E215" s="983" t="s">
        <v>2799</v>
      </c>
      <c r="F215" s="984" t="s">
        <v>2800</v>
      </c>
      <c r="G215" s="985" t="s">
        <v>292</v>
      </c>
      <c r="H215" s="986">
        <v>54</v>
      </c>
      <c r="I215" s="75"/>
      <c r="J215" s="987">
        <f>ROUND(I215*H215,1)</f>
        <v>0</v>
      </c>
      <c r="K215" s="984" t="s">
        <v>147</v>
      </c>
      <c r="L215" s="925"/>
      <c r="M215" s="988" t="s">
        <v>3</v>
      </c>
      <c r="N215" s="989" t="s">
        <v>40</v>
      </c>
      <c r="O215" s="772"/>
      <c r="P215" s="990">
        <f>O215*H215</f>
        <v>0</v>
      </c>
      <c r="Q215" s="990">
        <v>0</v>
      </c>
      <c r="R215" s="990">
        <f>Q215*H215</f>
        <v>0</v>
      </c>
      <c r="S215" s="990">
        <v>0</v>
      </c>
      <c r="T215" s="991">
        <f>S215*H215</f>
        <v>0</v>
      </c>
      <c r="U215" s="772"/>
      <c r="V215" s="772"/>
    </row>
    <row r="216" spans="1:22">
      <c r="A216" s="772"/>
      <c r="B216" s="925"/>
      <c r="C216" s="772"/>
      <c r="D216" s="992" t="s">
        <v>152</v>
      </c>
      <c r="E216" s="772"/>
      <c r="F216" s="76" t="s">
        <v>2801</v>
      </c>
      <c r="G216" s="772"/>
      <c r="H216" s="772"/>
      <c r="I216" s="772"/>
      <c r="J216" s="772"/>
      <c r="K216" s="772"/>
      <c r="L216" s="925"/>
      <c r="M216" s="886"/>
      <c r="N216" s="772"/>
      <c r="O216" s="772"/>
      <c r="P216" s="772"/>
      <c r="Q216" s="772"/>
      <c r="R216" s="772"/>
      <c r="S216" s="772"/>
      <c r="T216" s="795"/>
      <c r="U216" s="772"/>
      <c r="V216" s="772"/>
    </row>
    <row r="217" spans="1:22">
      <c r="A217" s="993"/>
      <c r="B217" s="994"/>
      <c r="C217" s="993"/>
      <c r="D217" s="995" t="s">
        <v>154</v>
      </c>
      <c r="E217" s="996" t="s">
        <v>3</v>
      </c>
      <c r="F217" s="997" t="s">
        <v>2802</v>
      </c>
      <c r="G217" s="993"/>
      <c r="H217" s="996" t="s">
        <v>3</v>
      </c>
      <c r="I217" s="993"/>
      <c r="J217" s="993"/>
      <c r="K217" s="993"/>
      <c r="L217" s="994"/>
      <c r="M217" s="998"/>
      <c r="N217" s="993"/>
      <c r="O217" s="993"/>
      <c r="P217" s="993"/>
      <c r="Q217" s="993"/>
      <c r="R217" s="993"/>
      <c r="S217" s="993"/>
      <c r="T217" s="999"/>
      <c r="U217" s="993"/>
      <c r="V217" s="993"/>
    </row>
    <row r="218" spans="1:22">
      <c r="A218" s="993"/>
      <c r="B218" s="994"/>
      <c r="C218" s="993"/>
      <c r="D218" s="995" t="s">
        <v>154</v>
      </c>
      <c r="E218" s="996" t="s">
        <v>3</v>
      </c>
      <c r="F218" s="997" t="s">
        <v>2803</v>
      </c>
      <c r="G218" s="993"/>
      <c r="H218" s="996" t="s">
        <v>3</v>
      </c>
      <c r="I218" s="993"/>
      <c r="J218" s="993"/>
      <c r="K218" s="993"/>
      <c r="L218" s="994"/>
      <c r="M218" s="998"/>
      <c r="N218" s="993"/>
      <c r="O218" s="993"/>
      <c r="P218" s="993"/>
      <c r="Q218" s="993"/>
      <c r="R218" s="993"/>
      <c r="S218" s="993"/>
      <c r="T218" s="999"/>
      <c r="U218" s="993"/>
      <c r="V218" s="993"/>
    </row>
    <row r="219" spans="1:22">
      <c r="A219" s="1000"/>
      <c r="B219" s="1001"/>
      <c r="C219" s="1000"/>
      <c r="D219" s="995" t="s">
        <v>154</v>
      </c>
      <c r="E219" s="1002" t="s">
        <v>3</v>
      </c>
      <c r="F219" s="1003" t="s">
        <v>581</v>
      </c>
      <c r="G219" s="1000"/>
      <c r="H219" s="1004">
        <v>54</v>
      </c>
      <c r="I219" s="1000"/>
      <c r="J219" s="1000"/>
      <c r="K219" s="1000"/>
      <c r="L219" s="1001"/>
      <c r="M219" s="1005"/>
      <c r="N219" s="1000"/>
      <c r="O219" s="1000"/>
      <c r="P219" s="1000"/>
      <c r="Q219" s="1000"/>
      <c r="R219" s="1000"/>
      <c r="S219" s="1000"/>
      <c r="T219" s="1006"/>
      <c r="U219" s="1000"/>
      <c r="V219" s="1000"/>
    </row>
    <row r="220" spans="1:22" ht="48">
      <c r="A220" s="772"/>
      <c r="B220" s="925"/>
      <c r="C220" s="1007" t="s">
        <v>371</v>
      </c>
      <c r="D220" s="1007" t="s">
        <v>289</v>
      </c>
      <c r="E220" s="1008" t="s">
        <v>2804</v>
      </c>
      <c r="F220" s="1009" t="s">
        <v>2805</v>
      </c>
      <c r="G220" s="1010" t="s">
        <v>292</v>
      </c>
      <c r="H220" s="1011">
        <v>59.4</v>
      </c>
      <c r="I220" s="77"/>
      <c r="J220" s="1012">
        <f>ROUND(I220*H220,1)</f>
        <v>0</v>
      </c>
      <c r="K220" s="1009" t="s">
        <v>3</v>
      </c>
      <c r="L220" s="1013"/>
      <c r="M220" s="1014" t="s">
        <v>3</v>
      </c>
      <c r="N220" s="1015" t="s">
        <v>40</v>
      </c>
      <c r="O220" s="772"/>
      <c r="P220" s="990">
        <f>O220*H220</f>
        <v>0</v>
      </c>
      <c r="Q220" s="990">
        <v>5.0000000000000002E-5</v>
      </c>
      <c r="R220" s="990">
        <f>Q220*H220</f>
        <v>2.97E-3</v>
      </c>
      <c r="S220" s="990">
        <v>0</v>
      </c>
      <c r="T220" s="991">
        <f>S220*H220</f>
        <v>0</v>
      </c>
      <c r="U220" s="772"/>
      <c r="V220" s="772"/>
    </row>
    <row r="221" spans="1:22">
      <c r="A221" s="1000"/>
      <c r="B221" s="1001"/>
      <c r="C221" s="1000"/>
      <c r="D221" s="995" t="s">
        <v>154</v>
      </c>
      <c r="E221" s="1000"/>
      <c r="F221" s="1003" t="s">
        <v>2806</v>
      </c>
      <c r="G221" s="1000"/>
      <c r="H221" s="1004">
        <v>59.4</v>
      </c>
      <c r="I221" s="1000"/>
      <c r="J221" s="1000"/>
      <c r="K221" s="1000"/>
      <c r="L221" s="1001"/>
      <c r="M221" s="1005"/>
      <c r="N221" s="1000"/>
      <c r="O221" s="1000"/>
      <c r="P221" s="1000"/>
      <c r="Q221" s="1000"/>
      <c r="R221" s="1000"/>
      <c r="S221" s="1000"/>
      <c r="T221" s="1006"/>
      <c r="U221" s="1000"/>
      <c r="V221" s="1000"/>
    </row>
    <row r="222" spans="1:22" ht="36">
      <c r="A222" s="772"/>
      <c r="B222" s="925"/>
      <c r="C222" s="982" t="s">
        <v>379</v>
      </c>
      <c r="D222" s="982" t="s">
        <v>143</v>
      </c>
      <c r="E222" s="983" t="s">
        <v>2807</v>
      </c>
      <c r="F222" s="984" t="s">
        <v>2808</v>
      </c>
      <c r="G222" s="985" t="s">
        <v>226</v>
      </c>
      <c r="H222" s="986">
        <v>102</v>
      </c>
      <c r="I222" s="75"/>
      <c r="J222" s="987">
        <f>ROUND(I222*H222,1)</f>
        <v>0</v>
      </c>
      <c r="K222" s="984" t="s">
        <v>147</v>
      </c>
      <c r="L222" s="925"/>
      <c r="M222" s="988" t="s">
        <v>3</v>
      </c>
      <c r="N222" s="989" t="s">
        <v>40</v>
      </c>
      <c r="O222" s="772"/>
      <c r="P222" s="990">
        <f>O222*H222</f>
        <v>0</v>
      </c>
      <c r="Q222" s="990">
        <v>0</v>
      </c>
      <c r="R222" s="990">
        <f>Q222*H222</f>
        <v>0</v>
      </c>
      <c r="S222" s="990">
        <v>0</v>
      </c>
      <c r="T222" s="991">
        <f>S222*H222</f>
        <v>0</v>
      </c>
      <c r="U222" s="772"/>
      <c r="V222" s="772"/>
    </row>
    <row r="223" spans="1:22">
      <c r="A223" s="772"/>
      <c r="B223" s="925"/>
      <c r="C223" s="772"/>
      <c r="D223" s="992" t="s">
        <v>152</v>
      </c>
      <c r="E223" s="772"/>
      <c r="F223" s="76" t="s">
        <v>2809</v>
      </c>
      <c r="G223" s="772"/>
      <c r="H223" s="772"/>
      <c r="I223" s="772"/>
      <c r="J223" s="772"/>
      <c r="K223" s="772"/>
      <c r="L223" s="925"/>
      <c r="M223" s="886"/>
      <c r="N223" s="772"/>
      <c r="O223" s="772"/>
      <c r="P223" s="772"/>
      <c r="Q223" s="772"/>
      <c r="R223" s="772"/>
      <c r="S223" s="772"/>
      <c r="T223" s="795"/>
      <c r="U223" s="772"/>
      <c r="V223" s="772"/>
    </row>
    <row r="224" spans="1:22">
      <c r="A224" s="1000"/>
      <c r="B224" s="1001"/>
      <c r="C224" s="1000"/>
      <c r="D224" s="995" t="s">
        <v>154</v>
      </c>
      <c r="E224" s="1002" t="s">
        <v>3</v>
      </c>
      <c r="F224" s="1003" t="s">
        <v>2810</v>
      </c>
      <c r="G224" s="1000"/>
      <c r="H224" s="1004">
        <v>102</v>
      </c>
      <c r="I224" s="1000"/>
      <c r="J224" s="1000"/>
      <c r="K224" s="1000"/>
      <c r="L224" s="1001"/>
      <c r="M224" s="1005"/>
      <c r="N224" s="1000"/>
      <c r="O224" s="1000"/>
      <c r="P224" s="1000"/>
      <c r="Q224" s="1000"/>
      <c r="R224" s="1000"/>
      <c r="S224" s="1000"/>
      <c r="T224" s="1006"/>
      <c r="U224" s="1000"/>
      <c r="V224" s="1000"/>
    </row>
    <row r="225" spans="1:22" ht="24">
      <c r="A225" s="772"/>
      <c r="B225" s="925"/>
      <c r="C225" s="982" t="s">
        <v>386</v>
      </c>
      <c r="D225" s="982" t="s">
        <v>143</v>
      </c>
      <c r="E225" s="983" t="s">
        <v>2811</v>
      </c>
      <c r="F225" s="984" t="s">
        <v>2812</v>
      </c>
      <c r="G225" s="985" t="s">
        <v>226</v>
      </c>
      <c r="H225" s="986">
        <v>1</v>
      </c>
      <c r="I225" s="75"/>
      <c r="J225" s="987">
        <f>ROUND(I225*H225,1)</f>
        <v>0</v>
      </c>
      <c r="K225" s="984" t="s">
        <v>147</v>
      </c>
      <c r="L225" s="925"/>
      <c r="M225" s="988" t="s">
        <v>3</v>
      </c>
      <c r="N225" s="989" t="s">
        <v>40</v>
      </c>
      <c r="O225" s="772"/>
      <c r="P225" s="990">
        <f>O225*H225</f>
        <v>0</v>
      </c>
      <c r="Q225" s="990">
        <v>0</v>
      </c>
      <c r="R225" s="990">
        <f>Q225*H225</f>
        <v>0</v>
      </c>
      <c r="S225" s="990">
        <v>0</v>
      </c>
      <c r="T225" s="991">
        <f>S225*H225</f>
        <v>0</v>
      </c>
      <c r="U225" s="772"/>
      <c r="V225" s="772"/>
    </row>
    <row r="226" spans="1:22">
      <c r="A226" s="772"/>
      <c r="B226" s="925"/>
      <c r="C226" s="772"/>
      <c r="D226" s="992" t="s">
        <v>152</v>
      </c>
      <c r="E226" s="772"/>
      <c r="F226" s="76" t="s">
        <v>2813</v>
      </c>
      <c r="G226" s="772"/>
      <c r="H226" s="772"/>
      <c r="I226" s="772"/>
      <c r="J226" s="772"/>
      <c r="K226" s="772"/>
      <c r="L226" s="925"/>
      <c r="M226" s="886"/>
      <c r="N226" s="772"/>
      <c r="O226" s="772"/>
      <c r="P226" s="772"/>
      <c r="Q226" s="772"/>
      <c r="R226" s="772"/>
      <c r="S226" s="772"/>
      <c r="T226" s="795"/>
      <c r="U226" s="772"/>
      <c r="V226" s="772"/>
    </row>
    <row r="227" spans="1:22">
      <c r="A227" s="993"/>
      <c r="B227" s="994"/>
      <c r="C227" s="993"/>
      <c r="D227" s="995" t="s">
        <v>154</v>
      </c>
      <c r="E227" s="996" t="s">
        <v>3</v>
      </c>
      <c r="F227" s="997" t="s">
        <v>2729</v>
      </c>
      <c r="G227" s="993"/>
      <c r="H227" s="996" t="s">
        <v>3</v>
      </c>
      <c r="I227" s="993"/>
      <c r="J227" s="993"/>
      <c r="K227" s="993"/>
      <c r="L227" s="994"/>
      <c r="M227" s="998"/>
      <c r="N227" s="993"/>
      <c r="O227" s="993"/>
      <c r="P227" s="993"/>
      <c r="Q227" s="993"/>
      <c r="R227" s="993"/>
      <c r="S227" s="993"/>
      <c r="T227" s="999"/>
      <c r="U227" s="993"/>
      <c r="V227" s="993"/>
    </row>
    <row r="228" spans="1:22">
      <c r="A228" s="993"/>
      <c r="B228" s="994"/>
      <c r="C228" s="993"/>
      <c r="D228" s="995" t="s">
        <v>154</v>
      </c>
      <c r="E228" s="996" t="s">
        <v>3</v>
      </c>
      <c r="F228" s="997" t="s">
        <v>2814</v>
      </c>
      <c r="G228" s="993"/>
      <c r="H228" s="996" t="s">
        <v>3</v>
      </c>
      <c r="I228" s="993"/>
      <c r="J228" s="993"/>
      <c r="K228" s="993"/>
      <c r="L228" s="994"/>
      <c r="M228" s="998"/>
      <c r="N228" s="993"/>
      <c r="O228" s="993"/>
      <c r="P228" s="993"/>
      <c r="Q228" s="993"/>
      <c r="R228" s="993"/>
      <c r="S228" s="993"/>
      <c r="T228" s="999"/>
      <c r="U228" s="993"/>
      <c r="V228" s="993"/>
    </row>
    <row r="229" spans="1:22">
      <c r="A229" s="1000"/>
      <c r="B229" s="1001"/>
      <c r="C229" s="1000"/>
      <c r="D229" s="995" t="s">
        <v>154</v>
      </c>
      <c r="E229" s="1002" t="s">
        <v>3</v>
      </c>
      <c r="F229" s="1003" t="s">
        <v>76</v>
      </c>
      <c r="G229" s="1000"/>
      <c r="H229" s="1004">
        <v>1</v>
      </c>
      <c r="I229" s="1000"/>
      <c r="J229" s="1000"/>
      <c r="K229" s="1000"/>
      <c r="L229" s="1001"/>
      <c r="M229" s="1005"/>
      <c r="N229" s="1000"/>
      <c r="O229" s="1000"/>
      <c r="P229" s="1000"/>
      <c r="Q229" s="1000"/>
      <c r="R229" s="1000"/>
      <c r="S229" s="1000"/>
      <c r="T229" s="1006"/>
      <c r="U229" s="1000"/>
      <c r="V229" s="1000"/>
    </row>
    <row r="230" spans="1:22" ht="24">
      <c r="A230" s="772"/>
      <c r="B230" s="925"/>
      <c r="C230" s="1007" t="s">
        <v>393</v>
      </c>
      <c r="D230" s="1007" t="s">
        <v>289</v>
      </c>
      <c r="E230" s="1008" t="s">
        <v>2815</v>
      </c>
      <c r="F230" s="1009" t="s">
        <v>2816</v>
      </c>
      <c r="G230" s="1010" t="s">
        <v>2018</v>
      </c>
      <c r="H230" s="1011">
        <v>1</v>
      </c>
      <c r="I230" s="77"/>
      <c r="J230" s="1012">
        <f>ROUND(I230*H230,1)</f>
        <v>0</v>
      </c>
      <c r="K230" s="1009" t="s">
        <v>3</v>
      </c>
      <c r="L230" s="1013"/>
      <c r="M230" s="1014" t="s">
        <v>3</v>
      </c>
      <c r="N230" s="1015" t="s">
        <v>40</v>
      </c>
      <c r="O230" s="772"/>
      <c r="P230" s="990">
        <f>O230*H230</f>
        <v>0</v>
      </c>
      <c r="Q230" s="990">
        <v>0</v>
      </c>
      <c r="R230" s="990">
        <f>Q230*H230</f>
        <v>0</v>
      </c>
      <c r="S230" s="990">
        <v>0</v>
      </c>
      <c r="T230" s="991">
        <f>S230*H230</f>
        <v>0</v>
      </c>
      <c r="U230" s="772"/>
      <c r="V230" s="772"/>
    </row>
    <row r="231" spans="1:22" ht="48">
      <c r="A231" s="772"/>
      <c r="B231" s="925"/>
      <c r="C231" s="982" t="s">
        <v>411</v>
      </c>
      <c r="D231" s="982" t="s">
        <v>143</v>
      </c>
      <c r="E231" s="983" t="s">
        <v>2817</v>
      </c>
      <c r="F231" s="984" t="s">
        <v>2818</v>
      </c>
      <c r="G231" s="985" t="s">
        <v>226</v>
      </c>
      <c r="H231" s="986">
        <v>1</v>
      </c>
      <c r="I231" s="75"/>
      <c r="J231" s="987">
        <f>ROUND(I231*H231,1)</f>
        <v>0</v>
      </c>
      <c r="K231" s="984" t="s">
        <v>147</v>
      </c>
      <c r="L231" s="925"/>
      <c r="M231" s="988" t="s">
        <v>3</v>
      </c>
      <c r="N231" s="989" t="s">
        <v>40</v>
      </c>
      <c r="O231" s="772"/>
      <c r="P231" s="990">
        <f>O231*H231</f>
        <v>0</v>
      </c>
      <c r="Q231" s="990">
        <v>0</v>
      </c>
      <c r="R231" s="990">
        <f>Q231*H231</f>
        <v>0</v>
      </c>
      <c r="S231" s="990">
        <v>0</v>
      </c>
      <c r="T231" s="991">
        <f>S231*H231</f>
        <v>0</v>
      </c>
      <c r="U231" s="772"/>
      <c r="V231" s="772"/>
    </row>
    <row r="232" spans="1:22">
      <c r="A232" s="772"/>
      <c r="B232" s="925"/>
      <c r="C232" s="772"/>
      <c r="D232" s="992" t="s">
        <v>152</v>
      </c>
      <c r="E232" s="772"/>
      <c r="F232" s="76" t="s">
        <v>2819</v>
      </c>
      <c r="G232" s="772"/>
      <c r="H232" s="772"/>
      <c r="I232" s="772"/>
      <c r="J232" s="772"/>
      <c r="K232" s="772"/>
      <c r="L232" s="925"/>
      <c r="M232" s="886"/>
      <c r="N232" s="772"/>
      <c r="O232" s="772"/>
      <c r="P232" s="772"/>
      <c r="Q232" s="772"/>
      <c r="R232" s="772"/>
      <c r="S232" s="772"/>
      <c r="T232" s="795"/>
      <c r="U232" s="772"/>
      <c r="V232" s="772"/>
    </row>
    <row r="233" spans="1:22">
      <c r="A233" s="993"/>
      <c r="B233" s="994"/>
      <c r="C233" s="993"/>
      <c r="D233" s="995" t="s">
        <v>154</v>
      </c>
      <c r="E233" s="996" t="s">
        <v>3</v>
      </c>
      <c r="F233" s="997" t="s">
        <v>2729</v>
      </c>
      <c r="G233" s="993"/>
      <c r="H233" s="996" t="s">
        <v>3</v>
      </c>
      <c r="I233" s="993"/>
      <c r="J233" s="993"/>
      <c r="K233" s="993"/>
      <c r="L233" s="994"/>
      <c r="M233" s="998"/>
      <c r="N233" s="993"/>
      <c r="O233" s="993"/>
      <c r="P233" s="993"/>
      <c r="Q233" s="993"/>
      <c r="R233" s="993"/>
      <c r="S233" s="993"/>
      <c r="T233" s="999"/>
      <c r="U233" s="993"/>
      <c r="V233" s="993"/>
    </row>
    <row r="234" spans="1:22">
      <c r="A234" s="1000"/>
      <c r="B234" s="1001"/>
      <c r="C234" s="1000"/>
      <c r="D234" s="995" t="s">
        <v>154</v>
      </c>
      <c r="E234" s="1002" t="s">
        <v>3</v>
      </c>
      <c r="F234" s="1003" t="s">
        <v>76</v>
      </c>
      <c r="G234" s="1000"/>
      <c r="H234" s="1004">
        <v>1</v>
      </c>
      <c r="I234" s="1000"/>
      <c r="J234" s="1000"/>
      <c r="K234" s="1000"/>
      <c r="L234" s="1001"/>
      <c r="M234" s="1005"/>
      <c r="N234" s="1000"/>
      <c r="O234" s="1000"/>
      <c r="P234" s="1000"/>
      <c r="Q234" s="1000"/>
      <c r="R234" s="1000"/>
      <c r="S234" s="1000"/>
      <c r="T234" s="1006"/>
      <c r="U234" s="1000"/>
      <c r="V234" s="1000"/>
    </row>
    <row r="235" spans="1:22" ht="48">
      <c r="A235" s="772"/>
      <c r="B235" s="925"/>
      <c r="C235" s="1007" t="s">
        <v>423</v>
      </c>
      <c r="D235" s="1007" t="s">
        <v>289</v>
      </c>
      <c r="E235" s="1008" t="s">
        <v>2820</v>
      </c>
      <c r="F235" s="1009" t="s">
        <v>2821</v>
      </c>
      <c r="G235" s="1010" t="s">
        <v>621</v>
      </c>
      <c r="H235" s="1011">
        <v>1</v>
      </c>
      <c r="I235" s="77"/>
      <c r="J235" s="1012">
        <f>ROUND(I235*H235,1)</f>
        <v>0</v>
      </c>
      <c r="K235" s="1009" t="s">
        <v>3</v>
      </c>
      <c r="L235" s="1013"/>
      <c r="M235" s="1014" t="s">
        <v>3</v>
      </c>
      <c r="N235" s="1015" t="s">
        <v>40</v>
      </c>
      <c r="O235" s="772"/>
      <c r="P235" s="990">
        <f>O235*H235</f>
        <v>0</v>
      </c>
      <c r="Q235" s="990">
        <v>0</v>
      </c>
      <c r="R235" s="990">
        <f>Q235*H235</f>
        <v>0</v>
      </c>
      <c r="S235" s="990">
        <v>0</v>
      </c>
      <c r="T235" s="991">
        <f>S235*H235</f>
        <v>0</v>
      </c>
      <c r="U235" s="772"/>
      <c r="V235" s="772"/>
    </row>
    <row r="236" spans="1:22" ht="19.5">
      <c r="A236" s="772"/>
      <c r="B236" s="925"/>
      <c r="C236" s="772"/>
      <c r="D236" s="995" t="s">
        <v>1711</v>
      </c>
      <c r="E236" s="772"/>
      <c r="F236" s="1030" t="s">
        <v>2822</v>
      </c>
      <c r="G236" s="772"/>
      <c r="H236" s="772"/>
      <c r="I236" s="772"/>
      <c r="J236" s="772"/>
      <c r="K236" s="772"/>
      <c r="L236" s="925"/>
      <c r="M236" s="886"/>
      <c r="N236" s="772"/>
      <c r="O236" s="772"/>
      <c r="P236" s="772"/>
      <c r="Q236" s="772"/>
      <c r="R236" s="772"/>
      <c r="S236" s="772"/>
      <c r="T236" s="795"/>
      <c r="U236" s="772"/>
      <c r="V236" s="772"/>
    </row>
    <row r="237" spans="1:22" ht="48">
      <c r="A237" s="772"/>
      <c r="B237" s="925"/>
      <c r="C237" s="982" t="s">
        <v>435</v>
      </c>
      <c r="D237" s="982" t="s">
        <v>143</v>
      </c>
      <c r="E237" s="983" t="s">
        <v>2823</v>
      </c>
      <c r="F237" s="984" t="s">
        <v>2824</v>
      </c>
      <c r="G237" s="985" t="s">
        <v>226</v>
      </c>
      <c r="H237" s="986">
        <v>44</v>
      </c>
      <c r="I237" s="75"/>
      <c r="J237" s="987">
        <f>ROUND(I237*H237,1)</f>
        <v>0</v>
      </c>
      <c r="K237" s="984" t="s">
        <v>147</v>
      </c>
      <c r="L237" s="925"/>
      <c r="M237" s="988" t="s">
        <v>3</v>
      </c>
      <c r="N237" s="989" t="s">
        <v>40</v>
      </c>
      <c r="O237" s="772"/>
      <c r="P237" s="990">
        <f>O237*H237</f>
        <v>0</v>
      </c>
      <c r="Q237" s="990">
        <v>0</v>
      </c>
      <c r="R237" s="990">
        <f>Q237*H237</f>
        <v>0</v>
      </c>
      <c r="S237" s="990">
        <v>0</v>
      </c>
      <c r="T237" s="991">
        <f>S237*H237</f>
        <v>0</v>
      </c>
      <c r="U237" s="772"/>
      <c r="V237" s="772"/>
    </row>
    <row r="238" spans="1:22">
      <c r="A238" s="772"/>
      <c r="B238" s="925"/>
      <c r="C238" s="772"/>
      <c r="D238" s="992" t="s">
        <v>152</v>
      </c>
      <c r="E238" s="772"/>
      <c r="F238" s="76" t="s">
        <v>2825</v>
      </c>
      <c r="G238" s="772"/>
      <c r="H238" s="772"/>
      <c r="I238" s="772"/>
      <c r="J238" s="772"/>
      <c r="K238" s="772"/>
      <c r="L238" s="925"/>
      <c r="M238" s="886"/>
      <c r="N238" s="772"/>
      <c r="O238" s="772"/>
      <c r="P238" s="772"/>
      <c r="Q238" s="772"/>
      <c r="R238" s="772"/>
      <c r="S238" s="772"/>
      <c r="T238" s="795"/>
      <c r="U238" s="772"/>
      <c r="V238" s="772"/>
    </row>
    <row r="239" spans="1:22">
      <c r="A239" s="993"/>
      <c r="B239" s="994"/>
      <c r="C239" s="993"/>
      <c r="D239" s="995" t="s">
        <v>154</v>
      </c>
      <c r="E239" s="996" t="s">
        <v>3</v>
      </c>
      <c r="F239" s="997" t="s">
        <v>2729</v>
      </c>
      <c r="G239" s="993"/>
      <c r="H239" s="996" t="s">
        <v>3</v>
      </c>
      <c r="I239" s="993"/>
      <c r="J239" s="993"/>
      <c r="K239" s="993"/>
      <c r="L239" s="994"/>
      <c r="M239" s="998"/>
      <c r="N239" s="993"/>
      <c r="O239" s="993"/>
      <c r="P239" s="993"/>
      <c r="Q239" s="993"/>
      <c r="R239" s="993"/>
      <c r="S239" s="993"/>
      <c r="T239" s="999"/>
      <c r="U239" s="993"/>
      <c r="V239" s="993"/>
    </row>
    <row r="240" spans="1:22">
      <c r="A240" s="993"/>
      <c r="B240" s="994"/>
      <c r="C240" s="993"/>
      <c r="D240" s="995" t="s">
        <v>154</v>
      </c>
      <c r="E240" s="996" t="s">
        <v>3</v>
      </c>
      <c r="F240" s="997" t="s">
        <v>2826</v>
      </c>
      <c r="G240" s="993"/>
      <c r="H240" s="996" t="s">
        <v>3</v>
      </c>
      <c r="I240" s="993"/>
      <c r="J240" s="993"/>
      <c r="K240" s="993"/>
      <c r="L240" s="994"/>
      <c r="M240" s="998"/>
      <c r="N240" s="993"/>
      <c r="O240" s="993"/>
      <c r="P240" s="993"/>
      <c r="Q240" s="993"/>
      <c r="R240" s="993"/>
      <c r="S240" s="993"/>
      <c r="T240" s="999"/>
      <c r="U240" s="993"/>
      <c r="V240" s="993"/>
    </row>
    <row r="241" spans="1:22">
      <c r="A241" s="1000"/>
      <c r="B241" s="1001"/>
      <c r="C241" s="1000"/>
      <c r="D241" s="995" t="s">
        <v>154</v>
      </c>
      <c r="E241" s="1002" t="s">
        <v>3</v>
      </c>
      <c r="F241" s="1003" t="s">
        <v>2827</v>
      </c>
      <c r="G241" s="1000"/>
      <c r="H241" s="1004">
        <v>41</v>
      </c>
      <c r="I241" s="1000"/>
      <c r="J241" s="1000"/>
      <c r="K241" s="1000"/>
      <c r="L241" s="1001"/>
      <c r="M241" s="1005"/>
      <c r="N241" s="1000"/>
      <c r="O241" s="1000"/>
      <c r="P241" s="1000"/>
      <c r="Q241" s="1000"/>
      <c r="R241" s="1000"/>
      <c r="S241" s="1000"/>
      <c r="T241" s="1006"/>
      <c r="U241" s="1000"/>
      <c r="V241" s="1000"/>
    </row>
    <row r="242" spans="1:22">
      <c r="A242" s="993"/>
      <c r="B242" s="994"/>
      <c r="C242" s="993"/>
      <c r="D242" s="995" t="s">
        <v>154</v>
      </c>
      <c r="E242" s="996" t="s">
        <v>3</v>
      </c>
      <c r="F242" s="997" t="s">
        <v>2828</v>
      </c>
      <c r="G242" s="993"/>
      <c r="H242" s="996" t="s">
        <v>3</v>
      </c>
      <c r="I242" s="993"/>
      <c r="J242" s="993"/>
      <c r="K242" s="993"/>
      <c r="L242" s="994"/>
      <c r="M242" s="998"/>
      <c r="N242" s="993"/>
      <c r="O242" s="993"/>
      <c r="P242" s="993"/>
      <c r="Q242" s="993"/>
      <c r="R242" s="993"/>
      <c r="S242" s="993"/>
      <c r="T242" s="999"/>
      <c r="U242" s="993"/>
      <c r="V242" s="993"/>
    </row>
    <row r="243" spans="1:22">
      <c r="A243" s="1000"/>
      <c r="B243" s="1001"/>
      <c r="C243" s="1000"/>
      <c r="D243" s="995" t="s">
        <v>154</v>
      </c>
      <c r="E243" s="1002" t="s">
        <v>3</v>
      </c>
      <c r="F243" s="1003" t="s">
        <v>141</v>
      </c>
      <c r="G243" s="1000"/>
      <c r="H243" s="1004">
        <v>3</v>
      </c>
      <c r="I243" s="1000"/>
      <c r="J243" s="1000"/>
      <c r="K243" s="1000"/>
      <c r="L243" s="1001"/>
      <c r="M243" s="1005"/>
      <c r="N243" s="1000"/>
      <c r="O243" s="1000"/>
      <c r="P243" s="1000"/>
      <c r="Q243" s="1000"/>
      <c r="R243" s="1000"/>
      <c r="S243" s="1000"/>
      <c r="T243" s="1006"/>
      <c r="U243" s="1000"/>
      <c r="V243" s="1000"/>
    </row>
    <row r="244" spans="1:22">
      <c r="A244" s="1016"/>
      <c r="B244" s="1017"/>
      <c r="C244" s="1016"/>
      <c r="D244" s="995" t="s">
        <v>154</v>
      </c>
      <c r="E244" s="1018" t="s">
        <v>3</v>
      </c>
      <c r="F244" s="1019" t="s">
        <v>159</v>
      </c>
      <c r="G244" s="1016"/>
      <c r="H244" s="1020">
        <v>44</v>
      </c>
      <c r="I244" s="1016"/>
      <c r="J244" s="1016"/>
      <c r="K244" s="1016"/>
      <c r="L244" s="1017"/>
      <c r="M244" s="1021"/>
      <c r="N244" s="1016"/>
      <c r="O244" s="1016"/>
      <c r="P244" s="1016"/>
      <c r="Q244" s="1016"/>
      <c r="R244" s="1016"/>
      <c r="S244" s="1016"/>
      <c r="T244" s="1022"/>
      <c r="U244" s="1016"/>
      <c r="V244" s="1016"/>
    </row>
    <row r="245" spans="1:22" ht="48">
      <c r="A245" s="772"/>
      <c r="B245" s="925"/>
      <c r="C245" s="1007" t="s">
        <v>443</v>
      </c>
      <c r="D245" s="1007" t="s">
        <v>289</v>
      </c>
      <c r="E245" s="1008" t="s">
        <v>2829</v>
      </c>
      <c r="F245" s="1009" t="s">
        <v>2830</v>
      </c>
      <c r="G245" s="1010" t="s">
        <v>226</v>
      </c>
      <c r="H245" s="1011">
        <v>41</v>
      </c>
      <c r="I245" s="77"/>
      <c r="J245" s="1012">
        <f>ROUND(I245*H245,1)</f>
        <v>0</v>
      </c>
      <c r="K245" s="1009" t="s">
        <v>3</v>
      </c>
      <c r="L245" s="1013"/>
      <c r="M245" s="1014" t="s">
        <v>3</v>
      </c>
      <c r="N245" s="1015" t="s">
        <v>40</v>
      </c>
      <c r="O245" s="772"/>
      <c r="P245" s="990">
        <f>O245*H245</f>
        <v>0</v>
      </c>
      <c r="Q245" s="990">
        <v>6.0000000000000002E-5</v>
      </c>
      <c r="R245" s="990">
        <f>Q245*H245</f>
        <v>2.4599999999999999E-3</v>
      </c>
      <c r="S245" s="990">
        <v>0</v>
      </c>
      <c r="T245" s="991">
        <f>S245*H245</f>
        <v>0</v>
      </c>
      <c r="U245" s="772"/>
      <c r="V245" s="772"/>
    </row>
    <row r="246" spans="1:22" ht="19.5">
      <c r="A246" s="772"/>
      <c r="B246" s="925"/>
      <c r="C246" s="772"/>
      <c r="D246" s="995" t="s">
        <v>1711</v>
      </c>
      <c r="E246" s="772"/>
      <c r="F246" s="1030" t="s">
        <v>2822</v>
      </c>
      <c r="G246" s="772"/>
      <c r="H246" s="772"/>
      <c r="I246" s="772"/>
      <c r="J246" s="772"/>
      <c r="K246" s="772"/>
      <c r="L246" s="925"/>
      <c r="M246" s="886"/>
      <c r="N246" s="772"/>
      <c r="O246" s="772"/>
      <c r="P246" s="772"/>
      <c r="Q246" s="772"/>
      <c r="R246" s="772"/>
      <c r="S246" s="772"/>
      <c r="T246" s="795"/>
      <c r="U246" s="772"/>
      <c r="V246" s="772"/>
    </row>
    <row r="247" spans="1:22" ht="48">
      <c r="A247" s="772"/>
      <c r="B247" s="925"/>
      <c r="C247" s="1007" t="s">
        <v>449</v>
      </c>
      <c r="D247" s="1007" t="s">
        <v>289</v>
      </c>
      <c r="E247" s="1008" t="s">
        <v>2831</v>
      </c>
      <c r="F247" s="1009" t="s">
        <v>2832</v>
      </c>
      <c r="G247" s="1010" t="s">
        <v>226</v>
      </c>
      <c r="H247" s="1011">
        <v>3</v>
      </c>
      <c r="I247" s="77"/>
      <c r="J247" s="1012">
        <f>ROUND(I247*H247,1)</f>
        <v>0</v>
      </c>
      <c r="K247" s="1009" t="s">
        <v>3</v>
      </c>
      <c r="L247" s="1013"/>
      <c r="M247" s="1014" t="s">
        <v>3</v>
      </c>
      <c r="N247" s="1015" t="s">
        <v>40</v>
      </c>
      <c r="O247" s="772"/>
      <c r="P247" s="990">
        <f>O247*H247</f>
        <v>0</v>
      </c>
      <c r="Q247" s="990">
        <v>6.0000000000000002E-5</v>
      </c>
      <c r="R247" s="990">
        <f>Q247*H247</f>
        <v>1.8000000000000001E-4</v>
      </c>
      <c r="S247" s="990">
        <v>0</v>
      </c>
      <c r="T247" s="991">
        <f>S247*H247</f>
        <v>0</v>
      </c>
      <c r="U247" s="772"/>
      <c r="V247" s="772"/>
    </row>
    <row r="248" spans="1:22" ht="19.5">
      <c r="A248" s="772"/>
      <c r="B248" s="925"/>
      <c r="C248" s="772"/>
      <c r="D248" s="995" t="s">
        <v>1711</v>
      </c>
      <c r="E248" s="772"/>
      <c r="F248" s="1030" t="s">
        <v>2822</v>
      </c>
      <c r="G248" s="772"/>
      <c r="H248" s="772"/>
      <c r="I248" s="772"/>
      <c r="J248" s="772"/>
      <c r="K248" s="772"/>
      <c r="L248" s="925"/>
      <c r="M248" s="886"/>
      <c r="N248" s="772"/>
      <c r="O248" s="772"/>
      <c r="P248" s="772"/>
      <c r="Q248" s="772"/>
      <c r="R248" s="772"/>
      <c r="S248" s="772"/>
      <c r="T248" s="795"/>
      <c r="U248" s="772"/>
      <c r="V248" s="772"/>
    </row>
    <row r="249" spans="1:22" ht="24">
      <c r="A249" s="772"/>
      <c r="B249" s="925"/>
      <c r="C249" s="982" t="s">
        <v>456</v>
      </c>
      <c r="D249" s="982" t="s">
        <v>143</v>
      </c>
      <c r="E249" s="983" t="s">
        <v>2833</v>
      </c>
      <c r="F249" s="984" t="s">
        <v>2834</v>
      </c>
      <c r="G249" s="985" t="s">
        <v>544</v>
      </c>
      <c r="H249" s="986">
        <v>4</v>
      </c>
      <c r="I249" s="75"/>
      <c r="J249" s="987">
        <f>ROUND(I249*H249,1)</f>
        <v>0</v>
      </c>
      <c r="K249" s="984" t="s">
        <v>147</v>
      </c>
      <c r="L249" s="925"/>
      <c r="M249" s="988" t="s">
        <v>3</v>
      </c>
      <c r="N249" s="989" t="s">
        <v>40</v>
      </c>
      <c r="O249" s="772"/>
      <c r="P249" s="990">
        <f>O249*H249</f>
        <v>0</v>
      </c>
      <c r="Q249" s="990">
        <v>0</v>
      </c>
      <c r="R249" s="990">
        <f>Q249*H249</f>
        <v>0</v>
      </c>
      <c r="S249" s="990">
        <v>0</v>
      </c>
      <c r="T249" s="991">
        <f>S249*H249</f>
        <v>0</v>
      </c>
      <c r="U249" s="772"/>
      <c r="V249" s="772"/>
    </row>
    <row r="250" spans="1:22">
      <c r="A250" s="772"/>
      <c r="B250" s="925"/>
      <c r="C250" s="772"/>
      <c r="D250" s="992" t="s">
        <v>152</v>
      </c>
      <c r="E250" s="772"/>
      <c r="F250" s="76" t="s">
        <v>2835</v>
      </c>
      <c r="G250" s="772"/>
      <c r="H250" s="772"/>
      <c r="I250" s="772"/>
      <c r="J250" s="772"/>
      <c r="K250" s="772"/>
      <c r="L250" s="925"/>
      <c r="M250" s="886"/>
      <c r="N250" s="772"/>
      <c r="O250" s="772"/>
      <c r="P250" s="772"/>
      <c r="Q250" s="772"/>
      <c r="R250" s="772"/>
      <c r="S250" s="772"/>
      <c r="T250" s="795"/>
      <c r="U250" s="772"/>
      <c r="V250" s="772"/>
    </row>
    <row r="251" spans="1:22">
      <c r="A251" s="1000"/>
      <c r="B251" s="1001"/>
      <c r="C251" s="1000"/>
      <c r="D251" s="995" t="s">
        <v>154</v>
      </c>
      <c r="E251" s="1002" t="s">
        <v>3</v>
      </c>
      <c r="F251" s="1003" t="s">
        <v>2836</v>
      </c>
      <c r="G251" s="1000"/>
      <c r="H251" s="1004">
        <v>1</v>
      </c>
      <c r="I251" s="1000"/>
      <c r="J251" s="1000"/>
      <c r="K251" s="1000"/>
      <c r="L251" s="1001"/>
      <c r="M251" s="1005"/>
      <c r="N251" s="1000"/>
      <c r="O251" s="1000"/>
      <c r="P251" s="1000"/>
      <c r="Q251" s="1000"/>
      <c r="R251" s="1000"/>
      <c r="S251" s="1000"/>
      <c r="T251" s="1006"/>
      <c r="U251" s="1000"/>
      <c r="V251" s="1000"/>
    </row>
    <row r="252" spans="1:22">
      <c r="A252" s="1000"/>
      <c r="B252" s="1001"/>
      <c r="C252" s="1000"/>
      <c r="D252" s="995" t="s">
        <v>154</v>
      </c>
      <c r="E252" s="1002" t="s">
        <v>3</v>
      </c>
      <c r="F252" s="1003" t="s">
        <v>2837</v>
      </c>
      <c r="G252" s="1000"/>
      <c r="H252" s="1004">
        <v>1</v>
      </c>
      <c r="I252" s="1000"/>
      <c r="J252" s="1000"/>
      <c r="K252" s="1000"/>
      <c r="L252" s="1001"/>
      <c r="M252" s="1005"/>
      <c r="N252" s="1000"/>
      <c r="O252" s="1000"/>
      <c r="P252" s="1000"/>
      <c r="Q252" s="1000"/>
      <c r="R252" s="1000"/>
      <c r="S252" s="1000"/>
      <c r="T252" s="1006"/>
      <c r="U252" s="1000"/>
      <c r="V252" s="1000"/>
    </row>
    <row r="253" spans="1:22">
      <c r="A253" s="1000"/>
      <c r="B253" s="1001"/>
      <c r="C253" s="1000"/>
      <c r="D253" s="995" t="s">
        <v>154</v>
      </c>
      <c r="E253" s="1002" t="s">
        <v>3</v>
      </c>
      <c r="F253" s="1003" t="s">
        <v>2838</v>
      </c>
      <c r="G253" s="1000"/>
      <c r="H253" s="1004">
        <v>1</v>
      </c>
      <c r="I253" s="1000"/>
      <c r="J253" s="1000"/>
      <c r="K253" s="1000"/>
      <c r="L253" s="1001"/>
      <c r="M253" s="1005"/>
      <c r="N253" s="1000"/>
      <c r="O253" s="1000"/>
      <c r="P253" s="1000"/>
      <c r="Q253" s="1000"/>
      <c r="R253" s="1000"/>
      <c r="S253" s="1000"/>
      <c r="T253" s="1006"/>
      <c r="U253" s="1000"/>
      <c r="V253" s="1000"/>
    </row>
    <row r="254" spans="1:22">
      <c r="A254" s="1000"/>
      <c r="B254" s="1001"/>
      <c r="C254" s="1000"/>
      <c r="D254" s="995" t="s">
        <v>154</v>
      </c>
      <c r="E254" s="1002" t="s">
        <v>3</v>
      </c>
      <c r="F254" s="1003" t="s">
        <v>2839</v>
      </c>
      <c r="G254" s="1000"/>
      <c r="H254" s="1004">
        <v>1</v>
      </c>
      <c r="I254" s="1000"/>
      <c r="J254" s="1000"/>
      <c r="K254" s="1000"/>
      <c r="L254" s="1001"/>
      <c r="M254" s="1005"/>
      <c r="N254" s="1000"/>
      <c r="O254" s="1000"/>
      <c r="P254" s="1000"/>
      <c r="Q254" s="1000"/>
      <c r="R254" s="1000"/>
      <c r="S254" s="1000"/>
      <c r="T254" s="1006"/>
      <c r="U254" s="1000"/>
      <c r="V254" s="1000"/>
    </row>
    <row r="255" spans="1:22">
      <c r="A255" s="1016"/>
      <c r="B255" s="1017"/>
      <c r="C255" s="1016"/>
      <c r="D255" s="995" t="s">
        <v>154</v>
      </c>
      <c r="E255" s="1018" t="s">
        <v>3</v>
      </c>
      <c r="F255" s="1019" t="s">
        <v>159</v>
      </c>
      <c r="G255" s="1016"/>
      <c r="H255" s="1020">
        <v>4</v>
      </c>
      <c r="I255" s="1016"/>
      <c r="J255" s="1016"/>
      <c r="K255" s="1016"/>
      <c r="L255" s="1017"/>
      <c r="M255" s="1021"/>
      <c r="N255" s="1016"/>
      <c r="O255" s="1016"/>
      <c r="P255" s="1016"/>
      <c r="Q255" s="1016"/>
      <c r="R255" s="1016"/>
      <c r="S255" s="1016"/>
      <c r="T255" s="1022"/>
      <c r="U255" s="1016"/>
      <c r="V255" s="1016"/>
    </row>
    <row r="256" spans="1:22" ht="24">
      <c r="A256" s="772"/>
      <c r="B256" s="925"/>
      <c r="C256" s="982" t="s">
        <v>462</v>
      </c>
      <c r="D256" s="982" t="s">
        <v>143</v>
      </c>
      <c r="E256" s="983" t="s">
        <v>2840</v>
      </c>
      <c r="F256" s="984" t="s">
        <v>2841</v>
      </c>
      <c r="G256" s="985" t="s">
        <v>226</v>
      </c>
      <c r="H256" s="986">
        <v>4</v>
      </c>
      <c r="I256" s="75"/>
      <c r="J256" s="987">
        <f>ROUND(I256*H256,1)</f>
        <v>0</v>
      </c>
      <c r="K256" s="984" t="s">
        <v>147</v>
      </c>
      <c r="L256" s="925"/>
      <c r="M256" s="988" t="s">
        <v>3</v>
      </c>
      <c r="N256" s="989" t="s">
        <v>40</v>
      </c>
      <c r="O256" s="772"/>
      <c r="P256" s="990">
        <f>O256*H256</f>
        <v>0</v>
      </c>
      <c r="Q256" s="990">
        <v>0</v>
      </c>
      <c r="R256" s="990">
        <f>Q256*H256</f>
        <v>0</v>
      </c>
      <c r="S256" s="990">
        <v>0</v>
      </c>
      <c r="T256" s="991">
        <f>S256*H256</f>
        <v>0</v>
      </c>
      <c r="U256" s="772"/>
      <c r="V256" s="772"/>
    </row>
    <row r="257" spans="1:22">
      <c r="A257" s="772"/>
      <c r="B257" s="925"/>
      <c r="C257" s="772"/>
      <c r="D257" s="992" t="s">
        <v>152</v>
      </c>
      <c r="E257" s="772"/>
      <c r="F257" s="76" t="s">
        <v>2842</v>
      </c>
      <c r="G257" s="772"/>
      <c r="H257" s="772"/>
      <c r="I257" s="772"/>
      <c r="J257" s="772"/>
      <c r="K257" s="772"/>
      <c r="L257" s="925"/>
      <c r="M257" s="886"/>
      <c r="N257" s="772"/>
      <c r="O257" s="772"/>
      <c r="P257" s="772"/>
      <c r="Q257" s="772"/>
      <c r="R257" s="772"/>
      <c r="S257" s="772"/>
      <c r="T257" s="795"/>
      <c r="U257" s="772"/>
      <c r="V257" s="772"/>
    </row>
    <row r="258" spans="1:22">
      <c r="A258" s="993"/>
      <c r="B258" s="994"/>
      <c r="C258" s="993"/>
      <c r="D258" s="995" t="s">
        <v>154</v>
      </c>
      <c r="E258" s="996" t="s">
        <v>3</v>
      </c>
      <c r="F258" s="997" t="s">
        <v>2729</v>
      </c>
      <c r="G258" s="993"/>
      <c r="H258" s="996" t="s">
        <v>3</v>
      </c>
      <c r="I258" s="993"/>
      <c r="J258" s="993"/>
      <c r="K258" s="993"/>
      <c r="L258" s="994"/>
      <c r="M258" s="998"/>
      <c r="N258" s="993"/>
      <c r="O258" s="993"/>
      <c r="P258" s="993"/>
      <c r="Q258" s="993"/>
      <c r="R258" s="993"/>
      <c r="S258" s="993"/>
      <c r="T258" s="999"/>
      <c r="U258" s="993"/>
      <c r="V258" s="993"/>
    </row>
    <row r="259" spans="1:22">
      <c r="A259" s="1000"/>
      <c r="B259" s="1001"/>
      <c r="C259" s="1000"/>
      <c r="D259" s="995" t="s">
        <v>154</v>
      </c>
      <c r="E259" s="1002" t="s">
        <v>3</v>
      </c>
      <c r="F259" s="1003" t="s">
        <v>148</v>
      </c>
      <c r="G259" s="1000"/>
      <c r="H259" s="1004">
        <v>4</v>
      </c>
      <c r="I259" s="1000"/>
      <c r="J259" s="1000"/>
      <c r="K259" s="1000"/>
      <c r="L259" s="1001"/>
      <c r="M259" s="1005"/>
      <c r="N259" s="1000"/>
      <c r="O259" s="1000"/>
      <c r="P259" s="1000"/>
      <c r="Q259" s="1000"/>
      <c r="R259" s="1000"/>
      <c r="S259" s="1000"/>
      <c r="T259" s="1006"/>
      <c r="U259" s="1000"/>
      <c r="V259" s="1000"/>
    </row>
    <row r="260" spans="1:22" ht="72">
      <c r="A260" s="772"/>
      <c r="B260" s="925"/>
      <c r="C260" s="1007" t="s">
        <v>468</v>
      </c>
      <c r="D260" s="1007" t="s">
        <v>289</v>
      </c>
      <c r="E260" s="1008" t="s">
        <v>2843</v>
      </c>
      <c r="F260" s="1009" t="s">
        <v>2844</v>
      </c>
      <c r="G260" s="1010" t="s">
        <v>621</v>
      </c>
      <c r="H260" s="1011">
        <v>4</v>
      </c>
      <c r="I260" s="77"/>
      <c r="J260" s="1012">
        <f>ROUND(I260*H260,1)</f>
        <v>0</v>
      </c>
      <c r="K260" s="1009" t="s">
        <v>3</v>
      </c>
      <c r="L260" s="1013"/>
      <c r="M260" s="1014" t="s">
        <v>3</v>
      </c>
      <c r="N260" s="1015" t="s">
        <v>40</v>
      </c>
      <c r="O260" s="772"/>
      <c r="P260" s="990">
        <f>O260*H260</f>
        <v>0</v>
      </c>
      <c r="Q260" s="990">
        <v>0</v>
      </c>
      <c r="R260" s="990">
        <f>Q260*H260</f>
        <v>0</v>
      </c>
      <c r="S260" s="990">
        <v>0</v>
      </c>
      <c r="T260" s="991">
        <f>S260*H260</f>
        <v>0</v>
      </c>
      <c r="U260" s="772"/>
      <c r="V260" s="772"/>
    </row>
    <row r="261" spans="1:22" ht="68.25">
      <c r="A261" s="772"/>
      <c r="B261" s="925"/>
      <c r="C261" s="772"/>
      <c r="D261" s="995" t="s">
        <v>1711</v>
      </c>
      <c r="E261" s="772"/>
      <c r="F261" s="1030" t="s">
        <v>2845</v>
      </c>
      <c r="G261" s="772"/>
      <c r="H261" s="772"/>
      <c r="I261" s="772"/>
      <c r="J261" s="772"/>
      <c r="K261" s="772"/>
      <c r="L261" s="925"/>
      <c r="M261" s="886"/>
      <c r="N261" s="772"/>
      <c r="O261" s="772"/>
      <c r="P261" s="772"/>
      <c r="Q261" s="772"/>
      <c r="R261" s="772"/>
      <c r="S261" s="772"/>
      <c r="T261" s="795"/>
      <c r="U261" s="772"/>
      <c r="V261" s="772"/>
    </row>
    <row r="262" spans="1:22" ht="36">
      <c r="A262" s="772"/>
      <c r="B262" s="925"/>
      <c r="C262" s="982" t="s">
        <v>475</v>
      </c>
      <c r="D262" s="982" t="s">
        <v>143</v>
      </c>
      <c r="E262" s="983" t="s">
        <v>2846</v>
      </c>
      <c r="F262" s="984" t="s">
        <v>2847</v>
      </c>
      <c r="G262" s="985" t="s">
        <v>627</v>
      </c>
      <c r="H262" s="986">
        <v>5416.9629999999997</v>
      </c>
      <c r="I262" s="75"/>
      <c r="J262" s="987">
        <f>ROUND(I262*H262,1)</f>
        <v>0</v>
      </c>
      <c r="K262" s="984" t="s">
        <v>147</v>
      </c>
      <c r="L262" s="925"/>
      <c r="M262" s="988" t="s">
        <v>3</v>
      </c>
      <c r="N262" s="989" t="s">
        <v>40</v>
      </c>
      <c r="O262" s="772"/>
      <c r="P262" s="990">
        <f>O262*H262</f>
        <v>0</v>
      </c>
      <c r="Q262" s="990">
        <v>0</v>
      </c>
      <c r="R262" s="990">
        <f>Q262*H262</f>
        <v>0</v>
      </c>
      <c r="S262" s="990">
        <v>0</v>
      </c>
      <c r="T262" s="991">
        <f>S262*H262</f>
        <v>0</v>
      </c>
      <c r="U262" s="772"/>
      <c r="V262" s="772"/>
    </row>
    <row r="263" spans="1:22">
      <c r="A263" s="772"/>
      <c r="B263" s="925"/>
      <c r="C263" s="772"/>
      <c r="D263" s="992" t="s">
        <v>152</v>
      </c>
      <c r="E263" s="772"/>
      <c r="F263" s="76" t="s">
        <v>2848</v>
      </c>
      <c r="G263" s="772"/>
      <c r="H263" s="772"/>
      <c r="I263" s="772"/>
      <c r="J263" s="772"/>
      <c r="K263" s="772"/>
      <c r="L263" s="925"/>
      <c r="M263" s="886"/>
      <c r="N263" s="772"/>
      <c r="O263" s="772"/>
      <c r="P263" s="772"/>
      <c r="Q263" s="772"/>
      <c r="R263" s="772"/>
      <c r="S263" s="772"/>
      <c r="T263" s="795"/>
      <c r="U263" s="772"/>
      <c r="V263" s="772"/>
    </row>
    <row r="264" spans="1:22" ht="36">
      <c r="A264" s="772"/>
      <c r="B264" s="925"/>
      <c r="C264" s="982" t="s">
        <v>483</v>
      </c>
      <c r="D264" s="982" t="s">
        <v>143</v>
      </c>
      <c r="E264" s="983" t="s">
        <v>2849</v>
      </c>
      <c r="F264" s="984" t="s">
        <v>2850</v>
      </c>
      <c r="G264" s="985" t="s">
        <v>621</v>
      </c>
      <c r="H264" s="986">
        <v>1</v>
      </c>
      <c r="I264" s="75"/>
      <c r="J264" s="987">
        <f>ROUND(I264*H264,1)</f>
        <v>0</v>
      </c>
      <c r="K264" s="984" t="s">
        <v>3</v>
      </c>
      <c r="L264" s="925"/>
      <c r="M264" s="988" t="s">
        <v>3</v>
      </c>
      <c r="N264" s="989" t="s">
        <v>40</v>
      </c>
      <c r="O264" s="772"/>
      <c r="P264" s="990">
        <f>O264*H264</f>
        <v>0</v>
      </c>
      <c r="Q264" s="990">
        <v>0</v>
      </c>
      <c r="R264" s="990">
        <f>Q264*H264</f>
        <v>0</v>
      </c>
      <c r="S264" s="990">
        <v>0</v>
      </c>
      <c r="T264" s="991">
        <f>S264*H264</f>
        <v>0</v>
      </c>
      <c r="U264" s="772"/>
      <c r="V264" s="772"/>
    </row>
    <row r="265" spans="1:22" ht="19.5">
      <c r="A265" s="772"/>
      <c r="B265" s="925"/>
      <c r="C265" s="772"/>
      <c r="D265" s="995" t="s">
        <v>1711</v>
      </c>
      <c r="E265" s="772"/>
      <c r="F265" s="1030" t="s">
        <v>2851</v>
      </c>
      <c r="G265" s="772"/>
      <c r="H265" s="772"/>
      <c r="I265" s="772"/>
      <c r="J265" s="772"/>
      <c r="K265" s="772"/>
      <c r="L265" s="925"/>
      <c r="M265" s="886"/>
      <c r="N265" s="772"/>
      <c r="O265" s="772"/>
      <c r="P265" s="772"/>
      <c r="Q265" s="772"/>
      <c r="R265" s="772"/>
      <c r="S265" s="772"/>
      <c r="T265" s="795"/>
      <c r="U265" s="772"/>
      <c r="V265" s="772"/>
    </row>
    <row r="266" spans="1:22" ht="22.5">
      <c r="A266" s="993"/>
      <c r="B266" s="994"/>
      <c r="C266" s="993"/>
      <c r="D266" s="995" t="s">
        <v>154</v>
      </c>
      <c r="E266" s="996" t="s">
        <v>3</v>
      </c>
      <c r="F266" s="997" t="s">
        <v>2852</v>
      </c>
      <c r="G266" s="993"/>
      <c r="H266" s="996" t="s">
        <v>3</v>
      </c>
      <c r="I266" s="993"/>
      <c r="J266" s="993"/>
      <c r="K266" s="993"/>
      <c r="L266" s="994"/>
      <c r="M266" s="998"/>
      <c r="N266" s="993"/>
      <c r="O266" s="993"/>
      <c r="P266" s="993"/>
      <c r="Q266" s="993"/>
      <c r="R266" s="993"/>
      <c r="S266" s="993"/>
      <c r="T266" s="999"/>
      <c r="U266" s="993"/>
      <c r="V266" s="993"/>
    </row>
    <row r="267" spans="1:22">
      <c r="A267" s="1000"/>
      <c r="B267" s="1001"/>
      <c r="C267" s="1000"/>
      <c r="D267" s="995" t="s">
        <v>154</v>
      </c>
      <c r="E267" s="1002" t="s">
        <v>3</v>
      </c>
      <c r="F267" s="1003" t="s">
        <v>76</v>
      </c>
      <c r="G267" s="1000"/>
      <c r="H267" s="1004">
        <v>1</v>
      </c>
      <c r="I267" s="1000"/>
      <c r="J267" s="1000"/>
      <c r="K267" s="1000"/>
      <c r="L267" s="1001"/>
      <c r="M267" s="1005"/>
      <c r="N267" s="1000"/>
      <c r="O267" s="1000"/>
      <c r="P267" s="1000"/>
      <c r="Q267" s="1000"/>
      <c r="R267" s="1000"/>
      <c r="S267" s="1000"/>
      <c r="T267" s="1006"/>
      <c r="U267" s="1000"/>
      <c r="V267" s="1000"/>
    </row>
    <row r="268" spans="1:22" ht="12">
      <c r="A268" s="772"/>
      <c r="B268" s="925"/>
      <c r="C268" s="982" t="s">
        <v>491</v>
      </c>
      <c r="D268" s="982" t="s">
        <v>143</v>
      </c>
      <c r="E268" s="983" t="s">
        <v>2853</v>
      </c>
      <c r="F268" s="984" t="s">
        <v>2854</v>
      </c>
      <c r="G268" s="985" t="s">
        <v>2018</v>
      </c>
      <c r="H268" s="986">
        <v>1</v>
      </c>
      <c r="I268" s="75"/>
      <c r="J268" s="987">
        <f>ROUND(I268*H268,1)</f>
        <v>0</v>
      </c>
      <c r="K268" s="984" t="s">
        <v>3</v>
      </c>
      <c r="L268" s="925"/>
      <c r="M268" s="988" t="s">
        <v>3</v>
      </c>
      <c r="N268" s="989" t="s">
        <v>40</v>
      </c>
      <c r="O268" s="772"/>
      <c r="P268" s="990">
        <f>O268*H268</f>
        <v>0</v>
      </c>
      <c r="Q268" s="990">
        <v>0</v>
      </c>
      <c r="R268" s="990">
        <f>Q268*H268</f>
        <v>0</v>
      </c>
      <c r="S268" s="990">
        <v>0</v>
      </c>
      <c r="T268" s="991">
        <f>S268*H268</f>
        <v>0</v>
      </c>
      <c r="U268" s="772"/>
      <c r="V268" s="772"/>
    </row>
    <row r="269" spans="1:22" ht="39">
      <c r="A269" s="772"/>
      <c r="B269" s="925"/>
      <c r="C269" s="772"/>
      <c r="D269" s="995" t="s">
        <v>1711</v>
      </c>
      <c r="E269" s="772"/>
      <c r="F269" s="1030" t="s">
        <v>2855</v>
      </c>
      <c r="G269" s="772"/>
      <c r="H269" s="772"/>
      <c r="I269" s="772"/>
      <c r="J269" s="772"/>
      <c r="K269" s="772"/>
      <c r="L269" s="925"/>
      <c r="M269" s="886"/>
      <c r="N269" s="772"/>
      <c r="O269" s="772"/>
      <c r="P269" s="772"/>
      <c r="Q269" s="772"/>
      <c r="R269" s="772"/>
      <c r="S269" s="772"/>
      <c r="T269" s="795"/>
      <c r="U269" s="772"/>
      <c r="V269" s="772"/>
    </row>
    <row r="270" spans="1:22" ht="22.5">
      <c r="A270" s="993"/>
      <c r="B270" s="994"/>
      <c r="C270" s="993"/>
      <c r="D270" s="995" t="s">
        <v>154</v>
      </c>
      <c r="E270" s="996" t="s">
        <v>3</v>
      </c>
      <c r="F270" s="997" t="s">
        <v>2852</v>
      </c>
      <c r="G270" s="993"/>
      <c r="H270" s="996" t="s">
        <v>3</v>
      </c>
      <c r="I270" s="993"/>
      <c r="J270" s="993"/>
      <c r="K270" s="993"/>
      <c r="L270" s="994"/>
      <c r="M270" s="998"/>
      <c r="N270" s="993"/>
      <c r="O270" s="993"/>
      <c r="P270" s="993"/>
      <c r="Q270" s="993"/>
      <c r="R270" s="993"/>
      <c r="S270" s="993"/>
      <c r="T270" s="999"/>
      <c r="U270" s="993"/>
      <c r="V270" s="993"/>
    </row>
    <row r="271" spans="1:22">
      <c r="A271" s="1000"/>
      <c r="B271" s="1001"/>
      <c r="C271" s="1000"/>
      <c r="D271" s="995" t="s">
        <v>154</v>
      </c>
      <c r="E271" s="1002" t="s">
        <v>3</v>
      </c>
      <c r="F271" s="1003" t="s">
        <v>76</v>
      </c>
      <c r="G271" s="1000"/>
      <c r="H271" s="1004">
        <v>1</v>
      </c>
      <c r="I271" s="1000"/>
      <c r="J271" s="1000"/>
      <c r="K271" s="1000"/>
      <c r="L271" s="1001"/>
      <c r="M271" s="1005"/>
      <c r="N271" s="1000"/>
      <c r="O271" s="1000"/>
      <c r="P271" s="1000"/>
      <c r="Q271" s="1000"/>
      <c r="R271" s="1000"/>
      <c r="S271" s="1000"/>
      <c r="T271" s="1006"/>
      <c r="U271" s="1000"/>
      <c r="V271" s="1000"/>
    </row>
    <row r="272" spans="1:22" ht="12">
      <c r="A272" s="772"/>
      <c r="B272" s="925"/>
      <c r="C272" s="982" t="s">
        <v>500</v>
      </c>
      <c r="D272" s="982" t="s">
        <v>143</v>
      </c>
      <c r="E272" s="983" t="s">
        <v>1352</v>
      </c>
      <c r="F272" s="984" t="s">
        <v>1353</v>
      </c>
      <c r="G272" s="985" t="s">
        <v>2018</v>
      </c>
      <c r="H272" s="986">
        <v>1</v>
      </c>
      <c r="I272" s="75"/>
      <c r="J272" s="987">
        <f>ROUND(I272*H272,1)</f>
        <v>0</v>
      </c>
      <c r="K272" s="984" t="s">
        <v>2856</v>
      </c>
      <c r="L272" s="925"/>
      <c r="M272" s="988" t="s">
        <v>3</v>
      </c>
      <c r="N272" s="989" t="s">
        <v>40</v>
      </c>
      <c r="O272" s="772"/>
      <c r="P272" s="990">
        <f>O272*H272</f>
        <v>0</v>
      </c>
      <c r="Q272" s="990">
        <v>0</v>
      </c>
      <c r="R272" s="990">
        <f>Q272*H272</f>
        <v>0</v>
      </c>
      <c r="S272" s="990">
        <v>0</v>
      </c>
      <c r="T272" s="991">
        <f>S272*H272</f>
        <v>0</v>
      </c>
      <c r="U272" s="772"/>
      <c r="V272" s="772"/>
    </row>
    <row r="273" spans="1:22">
      <c r="A273" s="772"/>
      <c r="B273" s="925"/>
      <c r="C273" s="772"/>
      <c r="D273" s="992" t="s">
        <v>152</v>
      </c>
      <c r="E273" s="772"/>
      <c r="F273" s="76" t="s">
        <v>2857</v>
      </c>
      <c r="G273" s="772"/>
      <c r="H273" s="772"/>
      <c r="I273" s="772"/>
      <c r="J273" s="772"/>
      <c r="K273" s="772"/>
      <c r="L273" s="925"/>
      <c r="M273" s="886"/>
      <c r="N273" s="772"/>
      <c r="O273" s="772"/>
      <c r="P273" s="772"/>
      <c r="Q273" s="772"/>
      <c r="R273" s="772"/>
      <c r="S273" s="772"/>
      <c r="T273" s="795"/>
      <c r="U273" s="772"/>
      <c r="V273" s="772"/>
    </row>
    <row r="274" spans="1:22" ht="24">
      <c r="A274" s="772"/>
      <c r="B274" s="925"/>
      <c r="C274" s="982" t="s">
        <v>509</v>
      </c>
      <c r="D274" s="982" t="s">
        <v>143</v>
      </c>
      <c r="E274" s="983" t="s">
        <v>2858</v>
      </c>
      <c r="F274" s="984" t="s">
        <v>2859</v>
      </c>
      <c r="G274" s="985" t="s">
        <v>2018</v>
      </c>
      <c r="H274" s="986">
        <v>1</v>
      </c>
      <c r="I274" s="75"/>
      <c r="J274" s="987">
        <f>ROUND(I274*H274,1)</f>
        <v>0</v>
      </c>
      <c r="K274" s="984" t="s">
        <v>3</v>
      </c>
      <c r="L274" s="925"/>
      <c r="M274" s="988" t="s">
        <v>3</v>
      </c>
      <c r="N274" s="989" t="s">
        <v>40</v>
      </c>
      <c r="O274" s="772"/>
      <c r="P274" s="990">
        <f>O274*H274</f>
        <v>0</v>
      </c>
      <c r="Q274" s="990">
        <v>0</v>
      </c>
      <c r="R274" s="990">
        <f>Q274*H274</f>
        <v>0</v>
      </c>
      <c r="S274" s="990">
        <v>0</v>
      </c>
      <c r="T274" s="991">
        <f>S274*H274</f>
        <v>0</v>
      </c>
      <c r="U274" s="772"/>
      <c r="V274" s="772"/>
    </row>
    <row r="275" spans="1:22" ht="126.75">
      <c r="A275" s="772"/>
      <c r="B275" s="925"/>
      <c r="C275" s="772"/>
      <c r="D275" s="995" t="s">
        <v>1711</v>
      </c>
      <c r="E275" s="772"/>
      <c r="F275" s="1030" t="s">
        <v>2860</v>
      </c>
      <c r="G275" s="772"/>
      <c r="H275" s="772"/>
      <c r="I275" s="772"/>
      <c r="J275" s="772"/>
      <c r="K275" s="772"/>
      <c r="L275" s="925"/>
      <c r="M275" s="886"/>
      <c r="N275" s="772"/>
      <c r="O275" s="772"/>
      <c r="P275" s="772"/>
      <c r="Q275" s="772"/>
      <c r="R275" s="772"/>
      <c r="S275" s="772"/>
      <c r="T275" s="795"/>
      <c r="U275" s="772"/>
      <c r="V275" s="772"/>
    </row>
    <row r="276" spans="1:22" ht="22.5">
      <c r="A276" s="993"/>
      <c r="B276" s="994"/>
      <c r="C276" s="993"/>
      <c r="D276" s="995" t="s">
        <v>154</v>
      </c>
      <c r="E276" s="996" t="s">
        <v>3</v>
      </c>
      <c r="F276" s="997" t="s">
        <v>2852</v>
      </c>
      <c r="G276" s="993"/>
      <c r="H276" s="996" t="s">
        <v>3</v>
      </c>
      <c r="I276" s="993"/>
      <c r="J276" s="993"/>
      <c r="K276" s="993"/>
      <c r="L276" s="994"/>
      <c r="M276" s="998"/>
      <c r="N276" s="993"/>
      <c r="O276" s="993"/>
      <c r="P276" s="993"/>
      <c r="Q276" s="993"/>
      <c r="R276" s="993"/>
      <c r="S276" s="993"/>
      <c r="T276" s="999"/>
      <c r="U276" s="993"/>
      <c r="V276" s="993"/>
    </row>
    <row r="277" spans="1:22">
      <c r="A277" s="1000"/>
      <c r="B277" s="1001"/>
      <c r="C277" s="1000"/>
      <c r="D277" s="995" t="s">
        <v>154</v>
      </c>
      <c r="E277" s="1002" t="s">
        <v>3</v>
      </c>
      <c r="F277" s="1003" t="s">
        <v>76</v>
      </c>
      <c r="G277" s="1000"/>
      <c r="H277" s="1004">
        <v>1</v>
      </c>
      <c r="I277" s="1000"/>
      <c r="J277" s="1000"/>
      <c r="K277" s="1000"/>
      <c r="L277" s="1001"/>
      <c r="M277" s="1005"/>
      <c r="N277" s="1000"/>
      <c r="O277" s="1000"/>
      <c r="P277" s="1000"/>
      <c r="Q277" s="1000"/>
      <c r="R277" s="1000"/>
      <c r="S277" s="1000"/>
      <c r="T277" s="1006"/>
      <c r="U277" s="1000"/>
      <c r="V277" s="1000"/>
    </row>
    <row r="278" spans="1:22" ht="12">
      <c r="A278" s="772"/>
      <c r="B278" s="925"/>
      <c r="C278" s="982" t="s">
        <v>521</v>
      </c>
      <c r="D278" s="982" t="s">
        <v>143</v>
      </c>
      <c r="E278" s="983" t="s">
        <v>2861</v>
      </c>
      <c r="F278" s="984" t="s">
        <v>2862</v>
      </c>
      <c r="G278" s="985" t="s">
        <v>2018</v>
      </c>
      <c r="H278" s="986">
        <v>1</v>
      </c>
      <c r="I278" s="75"/>
      <c r="J278" s="987">
        <f>ROUND(I278*H278,1)</f>
        <v>0</v>
      </c>
      <c r="K278" s="984" t="s">
        <v>2856</v>
      </c>
      <c r="L278" s="925"/>
      <c r="M278" s="988" t="s">
        <v>3</v>
      </c>
      <c r="N278" s="989" t="s">
        <v>40</v>
      </c>
      <c r="O278" s="772"/>
      <c r="P278" s="990">
        <f>O278*H278</f>
        <v>0</v>
      </c>
      <c r="Q278" s="990">
        <v>0</v>
      </c>
      <c r="R278" s="990">
        <f>Q278*H278</f>
        <v>0</v>
      </c>
      <c r="S278" s="990">
        <v>0</v>
      </c>
      <c r="T278" s="991">
        <f>S278*H278</f>
        <v>0</v>
      </c>
      <c r="U278" s="772"/>
      <c r="V278" s="772"/>
    </row>
    <row r="279" spans="1:22">
      <c r="A279" s="772"/>
      <c r="B279" s="925"/>
      <c r="C279" s="772"/>
      <c r="D279" s="992" t="s">
        <v>152</v>
      </c>
      <c r="E279" s="772"/>
      <c r="F279" s="76" t="s">
        <v>2863</v>
      </c>
      <c r="G279" s="772"/>
      <c r="H279" s="772"/>
      <c r="I279" s="772"/>
      <c r="J279" s="772"/>
      <c r="K279" s="772"/>
      <c r="L279" s="925"/>
      <c r="M279" s="886"/>
      <c r="N279" s="772"/>
      <c r="O279" s="772"/>
      <c r="P279" s="772"/>
      <c r="Q279" s="772"/>
      <c r="R279" s="772"/>
      <c r="S279" s="772"/>
      <c r="T279" s="795"/>
      <c r="U279" s="772"/>
      <c r="V279" s="772"/>
    </row>
    <row r="280" spans="1:22" ht="19.5">
      <c r="A280" s="772"/>
      <c r="B280" s="925"/>
      <c r="C280" s="772"/>
      <c r="D280" s="995" t="s">
        <v>1711</v>
      </c>
      <c r="E280" s="772"/>
      <c r="F280" s="1030" t="s">
        <v>2864</v>
      </c>
      <c r="G280" s="772"/>
      <c r="H280" s="772"/>
      <c r="I280" s="772"/>
      <c r="J280" s="772"/>
      <c r="K280" s="772"/>
      <c r="L280" s="925"/>
      <c r="M280" s="886"/>
      <c r="N280" s="772"/>
      <c r="O280" s="772"/>
      <c r="P280" s="772"/>
      <c r="Q280" s="772"/>
      <c r="R280" s="772"/>
      <c r="S280" s="772"/>
      <c r="T280" s="795"/>
      <c r="U280" s="772"/>
      <c r="V280" s="772"/>
    </row>
    <row r="281" spans="1:22" ht="12">
      <c r="A281" s="772"/>
      <c r="B281" s="925"/>
      <c r="C281" s="1007" t="s">
        <v>527</v>
      </c>
      <c r="D281" s="1007" t="s">
        <v>289</v>
      </c>
      <c r="E281" s="1008" t="s">
        <v>2865</v>
      </c>
      <c r="F281" s="1009" t="s">
        <v>2866</v>
      </c>
      <c r="G281" s="1010" t="s">
        <v>2018</v>
      </c>
      <c r="H281" s="1011">
        <v>1</v>
      </c>
      <c r="I281" s="77"/>
      <c r="J281" s="1012">
        <f>ROUND(I281*H281,1)</f>
        <v>0</v>
      </c>
      <c r="K281" s="1009" t="s">
        <v>3</v>
      </c>
      <c r="L281" s="1013"/>
      <c r="M281" s="1014" t="s">
        <v>3</v>
      </c>
      <c r="N281" s="1015" t="s">
        <v>40</v>
      </c>
      <c r="O281" s="772"/>
      <c r="P281" s="990">
        <f>O281*H281</f>
        <v>0</v>
      </c>
      <c r="Q281" s="990">
        <v>0</v>
      </c>
      <c r="R281" s="990">
        <f>Q281*H281</f>
        <v>0</v>
      </c>
      <c r="S281" s="990">
        <v>0</v>
      </c>
      <c r="T281" s="991">
        <f>S281*H281</f>
        <v>0</v>
      </c>
      <c r="U281" s="772"/>
      <c r="V281" s="772"/>
    </row>
    <row r="282" spans="1:22" ht="253.5">
      <c r="A282" s="772"/>
      <c r="B282" s="925"/>
      <c r="C282" s="772"/>
      <c r="D282" s="995" t="s">
        <v>1711</v>
      </c>
      <c r="E282" s="772"/>
      <c r="F282" s="1030" t="s">
        <v>2867</v>
      </c>
      <c r="G282" s="772"/>
      <c r="H282" s="772"/>
      <c r="I282" s="772"/>
      <c r="J282" s="772"/>
      <c r="K282" s="772"/>
      <c r="L282" s="925"/>
      <c r="M282" s="886"/>
      <c r="N282" s="772"/>
      <c r="O282" s="772"/>
      <c r="P282" s="772"/>
      <c r="Q282" s="772"/>
      <c r="R282" s="772"/>
      <c r="S282" s="772"/>
      <c r="T282" s="795"/>
      <c r="U282" s="772"/>
      <c r="V282" s="772"/>
    </row>
    <row r="283" spans="1:22" ht="12.75">
      <c r="A283" s="972"/>
      <c r="B283" s="973"/>
      <c r="C283" s="972"/>
      <c r="D283" s="974" t="s">
        <v>68</v>
      </c>
      <c r="E283" s="980" t="s">
        <v>2868</v>
      </c>
      <c r="F283" s="980" t="s">
        <v>2869</v>
      </c>
      <c r="G283" s="972"/>
      <c r="H283" s="972"/>
      <c r="I283" s="972"/>
      <c r="J283" s="981">
        <f>SUM(J284:J303)</f>
        <v>0</v>
      </c>
      <c r="K283" s="972"/>
      <c r="L283" s="973"/>
      <c r="M283" s="977"/>
      <c r="N283" s="972"/>
      <c r="O283" s="972"/>
      <c r="P283" s="978">
        <f>SUM(P284:P303)</f>
        <v>0</v>
      </c>
      <c r="Q283" s="972"/>
      <c r="R283" s="978">
        <f>SUM(R284:R303)</f>
        <v>3.4100000000000003E-3</v>
      </c>
      <c r="S283" s="972"/>
      <c r="T283" s="979">
        <f>SUM(T284:T303)</f>
        <v>0</v>
      </c>
      <c r="U283" s="972"/>
      <c r="V283" s="972"/>
    </row>
    <row r="284" spans="1:22" ht="48">
      <c r="A284" s="772"/>
      <c r="B284" s="925"/>
      <c r="C284" s="982" t="s">
        <v>533</v>
      </c>
      <c r="D284" s="982" t="s">
        <v>143</v>
      </c>
      <c r="E284" s="983" t="s">
        <v>2799</v>
      </c>
      <c r="F284" s="984" t="s">
        <v>2800</v>
      </c>
      <c r="G284" s="985" t="s">
        <v>292</v>
      </c>
      <c r="H284" s="986">
        <v>62</v>
      </c>
      <c r="I284" s="75"/>
      <c r="J284" s="987">
        <f>ROUND(I284*H284,1)</f>
        <v>0</v>
      </c>
      <c r="K284" s="984" t="s">
        <v>147</v>
      </c>
      <c r="L284" s="925"/>
      <c r="M284" s="988" t="s">
        <v>3</v>
      </c>
      <c r="N284" s="989" t="s">
        <v>40</v>
      </c>
      <c r="O284" s="772"/>
      <c r="P284" s="990">
        <f>O284*H284</f>
        <v>0</v>
      </c>
      <c r="Q284" s="990">
        <v>0</v>
      </c>
      <c r="R284" s="990">
        <f>Q284*H284</f>
        <v>0</v>
      </c>
      <c r="S284" s="990">
        <v>0</v>
      </c>
      <c r="T284" s="991">
        <f>S284*H284</f>
        <v>0</v>
      </c>
      <c r="U284" s="772"/>
      <c r="V284" s="772"/>
    </row>
    <row r="285" spans="1:22">
      <c r="A285" s="772"/>
      <c r="B285" s="925"/>
      <c r="C285" s="772"/>
      <c r="D285" s="992" t="s">
        <v>152</v>
      </c>
      <c r="E285" s="772"/>
      <c r="F285" s="76" t="s">
        <v>2801</v>
      </c>
      <c r="G285" s="772"/>
      <c r="H285" s="772"/>
      <c r="I285" s="772"/>
      <c r="J285" s="772"/>
      <c r="K285" s="772"/>
      <c r="L285" s="925"/>
      <c r="M285" s="886"/>
      <c r="N285" s="772"/>
      <c r="O285" s="772"/>
      <c r="P285" s="772"/>
      <c r="Q285" s="772"/>
      <c r="R285" s="772"/>
      <c r="S285" s="772"/>
      <c r="T285" s="795"/>
      <c r="U285" s="772"/>
      <c r="V285" s="772"/>
    </row>
    <row r="286" spans="1:22">
      <c r="A286" s="993"/>
      <c r="B286" s="994"/>
      <c r="C286" s="993"/>
      <c r="D286" s="995" t="s">
        <v>154</v>
      </c>
      <c r="E286" s="996" t="s">
        <v>3</v>
      </c>
      <c r="F286" s="997" t="s">
        <v>2870</v>
      </c>
      <c r="G286" s="993"/>
      <c r="H286" s="996" t="s">
        <v>3</v>
      </c>
      <c r="I286" s="993"/>
      <c r="J286" s="993"/>
      <c r="K286" s="993"/>
      <c r="L286" s="994"/>
      <c r="M286" s="998"/>
      <c r="N286" s="993"/>
      <c r="O286" s="993"/>
      <c r="P286" s="993"/>
      <c r="Q286" s="993"/>
      <c r="R286" s="993"/>
      <c r="S286" s="993"/>
      <c r="T286" s="999"/>
      <c r="U286" s="993"/>
      <c r="V286" s="993"/>
    </row>
    <row r="287" spans="1:22">
      <c r="A287" s="1000"/>
      <c r="B287" s="1001"/>
      <c r="C287" s="1000"/>
      <c r="D287" s="995" t="s">
        <v>154</v>
      </c>
      <c r="E287" s="1002" t="s">
        <v>3</v>
      </c>
      <c r="F287" s="1003" t="s">
        <v>624</v>
      </c>
      <c r="G287" s="1000"/>
      <c r="H287" s="1004">
        <v>62</v>
      </c>
      <c r="I287" s="1000"/>
      <c r="J287" s="1000"/>
      <c r="K287" s="1000"/>
      <c r="L287" s="1001"/>
      <c r="M287" s="1005"/>
      <c r="N287" s="1000"/>
      <c r="O287" s="1000"/>
      <c r="P287" s="1000"/>
      <c r="Q287" s="1000"/>
      <c r="R287" s="1000"/>
      <c r="S287" s="1000"/>
      <c r="T287" s="1006"/>
      <c r="U287" s="1000"/>
      <c r="V287" s="1000"/>
    </row>
    <row r="288" spans="1:22" ht="24">
      <c r="A288" s="772"/>
      <c r="B288" s="925"/>
      <c r="C288" s="1007" t="s">
        <v>541</v>
      </c>
      <c r="D288" s="1007" t="s">
        <v>289</v>
      </c>
      <c r="E288" s="1008" t="s">
        <v>2871</v>
      </c>
      <c r="F288" s="1009" t="s">
        <v>2872</v>
      </c>
      <c r="G288" s="1010" t="s">
        <v>292</v>
      </c>
      <c r="H288" s="1011">
        <v>68.2</v>
      </c>
      <c r="I288" s="77"/>
      <c r="J288" s="1012">
        <f>ROUND(I288*H288,1)</f>
        <v>0</v>
      </c>
      <c r="K288" s="1009" t="s">
        <v>3</v>
      </c>
      <c r="L288" s="1013"/>
      <c r="M288" s="1014" t="s">
        <v>3</v>
      </c>
      <c r="N288" s="1015" t="s">
        <v>40</v>
      </c>
      <c r="O288" s="772"/>
      <c r="P288" s="990">
        <f>O288*H288</f>
        <v>0</v>
      </c>
      <c r="Q288" s="990">
        <v>5.0000000000000002E-5</v>
      </c>
      <c r="R288" s="990">
        <f>Q288*H288</f>
        <v>3.4100000000000003E-3</v>
      </c>
      <c r="S288" s="990">
        <v>0</v>
      </c>
      <c r="T288" s="991">
        <f>S288*H288</f>
        <v>0</v>
      </c>
      <c r="U288" s="772"/>
      <c r="V288" s="772"/>
    </row>
    <row r="289" spans="1:22" ht="107.25">
      <c r="A289" s="772"/>
      <c r="B289" s="925"/>
      <c r="C289" s="772"/>
      <c r="D289" s="995" t="s">
        <v>1711</v>
      </c>
      <c r="E289" s="772"/>
      <c r="F289" s="1030" t="s">
        <v>2873</v>
      </c>
      <c r="G289" s="772"/>
      <c r="H289" s="772"/>
      <c r="I289" s="772"/>
      <c r="J289" s="772"/>
      <c r="K289" s="772"/>
      <c r="L289" s="925"/>
      <c r="M289" s="886"/>
      <c r="N289" s="772"/>
      <c r="O289" s="772"/>
      <c r="P289" s="772"/>
      <c r="Q289" s="772"/>
      <c r="R289" s="772"/>
      <c r="S289" s="772"/>
      <c r="T289" s="795"/>
      <c r="U289" s="772"/>
      <c r="V289" s="772"/>
    </row>
    <row r="290" spans="1:22">
      <c r="A290" s="1000"/>
      <c r="B290" s="1001"/>
      <c r="C290" s="1000"/>
      <c r="D290" s="995" t="s">
        <v>154</v>
      </c>
      <c r="E290" s="1000"/>
      <c r="F290" s="1003" t="s">
        <v>2874</v>
      </c>
      <c r="G290" s="1000"/>
      <c r="H290" s="1004">
        <v>68.2</v>
      </c>
      <c r="I290" s="1000"/>
      <c r="J290" s="1000"/>
      <c r="K290" s="1000"/>
      <c r="L290" s="1001"/>
      <c r="M290" s="1005"/>
      <c r="N290" s="1000"/>
      <c r="O290" s="1000"/>
      <c r="P290" s="1000"/>
      <c r="Q290" s="1000"/>
      <c r="R290" s="1000"/>
      <c r="S290" s="1000"/>
      <c r="T290" s="1006"/>
      <c r="U290" s="1000"/>
      <c r="V290" s="1000"/>
    </row>
    <row r="291" spans="1:22" ht="24">
      <c r="A291" s="772"/>
      <c r="B291" s="925"/>
      <c r="C291" s="982" t="s">
        <v>551</v>
      </c>
      <c r="D291" s="982" t="s">
        <v>143</v>
      </c>
      <c r="E291" s="983" t="s">
        <v>2875</v>
      </c>
      <c r="F291" s="984" t="s">
        <v>2876</v>
      </c>
      <c r="G291" s="985" t="s">
        <v>2877</v>
      </c>
      <c r="H291" s="986">
        <v>1</v>
      </c>
      <c r="I291" s="75"/>
      <c r="J291" s="987">
        <f>ROUND(I291*H291,1)</f>
        <v>0</v>
      </c>
      <c r="K291" s="984" t="s">
        <v>3</v>
      </c>
      <c r="L291" s="925"/>
      <c r="M291" s="988" t="s">
        <v>3</v>
      </c>
      <c r="N291" s="989" t="s">
        <v>40</v>
      </c>
      <c r="O291" s="772"/>
      <c r="P291" s="990">
        <f>O291*H291</f>
        <v>0</v>
      </c>
      <c r="Q291" s="990">
        <v>0</v>
      </c>
      <c r="R291" s="990">
        <f>Q291*H291</f>
        <v>0</v>
      </c>
      <c r="S291" s="990">
        <v>0</v>
      </c>
      <c r="T291" s="991">
        <f>S291*H291</f>
        <v>0</v>
      </c>
      <c r="U291" s="772"/>
      <c r="V291" s="772"/>
    </row>
    <row r="292" spans="1:22" ht="29.25">
      <c r="A292" s="772"/>
      <c r="B292" s="925"/>
      <c r="C292" s="772"/>
      <c r="D292" s="995" t="s">
        <v>1711</v>
      </c>
      <c r="E292" s="772"/>
      <c r="F292" s="1030" t="s">
        <v>2878</v>
      </c>
      <c r="G292" s="772"/>
      <c r="H292" s="772"/>
      <c r="I292" s="772"/>
      <c r="J292" s="772"/>
      <c r="K292" s="772"/>
      <c r="L292" s="925"/>
      <c r="M292" s="886"/>
      <c r="N292" s="772"/>
      <c r="O292" s="772"/>
      <c r="P292" s="772"/>
      <c r="Q292" s="772"/>
      <c r="R292" s="772"/>
      <c r="S292" s="772"/>
      <c r="T292" s="795"/>
      <c r="U292" s="772"/>
      <c r="V292" s="772"/>
    </row>
    <row r="293" spans="1:22" ht="24">
      <c r="A293" s="772"/>
      <c r="B293" s="925"/>
      <c r="C293" s="982" t="s">
        <v>557</v>
      </c>
      <c r="D293" s="982" t="s">
        <v>143</v>
      </c>
      <c r="E293" s="983" t="s">
        <v>2879</v>
      </c>
      <c r="F293" s="984" t="s">
        <v>2880</v>
      </c>
      <c r="G293" s="985" t="s">
        <v>2877</v>
      </c>
      <c r="H293" s="986">
        <v>1</v>
      </c>
      <c r="I293" s="75"/>
      <c r="J293" s="987">
        <f>ROUND(I293*H293,1)</f>
        <v>0</v>
      </c>
      <c r="K293" s="984" t="s">
        <v>3</v>
      </c>
      <c r="L293" s="925"/>
      <c r="M293" s="988" t="s">
        <v>3</v>
      </c>
      <c r="N293" s="989" t="s">
        <v>40</v>
      </c>
      <c r="O293" s="772"/>
      <c r="P293" s="990">
        <f>O293*H293</f>
        <v>0</v>
      </c>
      <c r="Q293" s="990">
        <v>0</v>
      </c>
      <c r="R293" s="990">
        <f>Q293*H293</f>
        <v>0</v>
      </c>
      <c r="S293" s="990">
        <v>0</v>
      </c>
      <c r="T293" s="991">
        <f>S293*H293</f>
        <v>0</v>
      </c>
      <c r="U293" s="772"/>
      <c r="V293" s="772"/>
    </row>
    <row r="294" spans="1:22" ht="24">
      <c r="A294" s="772"/>
      <c r="B294" s="925"/>
      <c r="C294" s="982" t="s">
        <v>561</v>
      </c>
      <c r="D294" s="982" t="s">
        <v>143</v>
      </c>
      <c r="E294" s="983" t="s">
        <v>2881</v>
      </c>
      <c r="F294" s="984" t="s">
        <v>2882</v>
      </c>
      <c r="G294" s="985" t="s">
        <v>226</v>
      </c>
      <c r="H294" s="986">
        <v>4</v>
      </c>
      <c r="I294" s="75"/>
      <c r="J294" s="987">
        <f>ROUND(I294*H294,1)</f>
        <v>0</v>
      </c>
      <c r="K294" s="984" t="s">
        <v>3</v>
      </c>
      <c r="L294" s="925"/>
      <c r="M294" s="988" t="s">
        <v>3</v>
      </c>
      <c r="N294" s="989" t="s">
        <v>40</v>
      </c>
      <c r="O294" s="772"/>
      <c r="P294" s="990">
        <f>O294*H294</f>
        <v>0</v>
      </c>
      <c r="Q294" s="990">
        <v>0</v>
      </c>
      <c r="R294" s="990">
        <f>Q294*H294</f>
        <v>0</v>
      </c>
      <c r="S294" s="990">
        <v>0</v>
      </c>
      <c r="T294" s="991">
        <f>S294*H294</f>
        <v>0</v>
      </c>
      <c r="U294" s="772"/>
      <c r="V294" s="772"/>
    </row>
    <row r="295" spans="1:22">
      <c r="A295" s="993"/>
      <c r="B295" s="994"/>
      <c r="C295" s="993"/>
      <c r="D295" s="995" t="s">
        <v>154</v>
      </c>
      <c r="E295" s="996" t="s">
        <v>3</v>
      </c>
      <c r="F295" s="997" t="s">
        <v>2729</v>
      </c>
      <c r="G295" s="993"/>
      <c r="H295" s="996" t="s">
        <v>3</v>
      </c>
      <c r="I295" s="993"/>
      <c r="J295" s="993"/>
      <c r="K295" s="993"/>
      <c r="L295" s="994"/>
      <c r="M295" s="998"/>
      <c r="N295" s="993"/>
      <c r="O295" s="993"/>
      <c r="P295" s="993"/>
      <c r="Q295" s="993"/>
      <c r="R295" s="993"/>
      <c r="S295" s="993"/>
      <c r="T295" s="999"/>
      <c r="U295" s="993"/>
      <c r="V295" s="993"/>
    </row>
    <row r="296" spans="1:22">
      <c r="A296" s="1000"/>
      <c r="B296" s="1001"/>
      <c r="C296" s="1000"/>
      <c r="D296" s="995" t="s">
        <v>154</v>
      </c>
      <c r="E296" s="1002" t="s">
        <v>3</v>
      </c>
      <c r="F296" s="1003" t="s">
        <v>148</v>
      </c>
      <c r="G296" s="1000"/>
      <c r="H296" s="1004">
        <v>4</v>
      </c>
      <c r="I296" s="1000"/>
      <c r="J296" s="1000"/>
      <c r="K296" s="1000"/>
      <c r="L296" s="1001"/>
      <c r="M296" s="1005"/>
      <c r="N296" s="1000"/>
      <c r="O296" s="1000"/>
      <c r="P296" s="1000"/>
      <c r="Q296" s="1000"/>
      <c r="R296" s="1000"/>
      <c r="S296" s="1000"/>
      <c r="T296" s="1006"/>
      <c r="U296" s="1000"/>
      <c r="V296" s="1000"/>
    </row>
    <row r="297" spans="1:22" ht="60">
      <c r="A297" s="772"/>
      <c r="B297" s="925"/>
      <c r="C297" s="1007" t="s">
        <v>567</v>
      </c>
      <c r="D297" s="1007" t="s">
        <v>289</v>
      </c>
      <c r="E297" s="1008" t="s">
        <v>2883</v>
      </c>
      <c r="F297" s="1009" t="s">
        <v>2884</v>
      </c>
      <c r="G297" s="1010" t="s">
        <v>621</v>
      </c>
      <c r="H297" s="1011">
        <v>4</v>
      </c>
      <c r="I297" s="77"/>
      <c r="J297" s="1012">
        <f>ROUND(I297*H297,1)</f>
        <v>0</v>
      </c>
      <c r="K297" s="1009" t="s">
        <v>3</v>
      </c>
      <c r="L297" s="1013"/>
      <c r="M297" s="1014" t="s">
        <v>3</v>
      </c>
      <c r="N297" s="1015" t="s">
        <v>40</v>
      </c>
      <c r="O297" s="772"/>
      <c r="P297" s="990">
        <f>O297*H297</f>
        <v>0</v>
      </c>
      <c r="Q297" s="990">
        <v>0</v>
      </c>
      <c r="R297" s="990">
        <f>Q297*H297</f>
        <v>0</v>
      </c>
      <c r="S297" s="990">
        <v>0</v>
      </c>
      <c r="T297" s="991">
        <f>S297*H297</f>
        <v>0</v>
      </c>
      <c r="U297" s="772"/>
      <c r="V297" s="772"/>
    </row>
    <row r="298" spans="1:22" ht="19.5">
      <c r="A298" s="772"/>
      <c r="B298" s="925"/>
      <c r="C298" s="772"/>
      <c r="D298" s="995" t="s">
        <v>1711</v>
      </c>
      <c r="E298" s="772"/>
      <c r="F298" s="1030" t="s">
        <v>2822</v>
      </c>
      <c r="G298" s="772"/>
      <c r="H298" s="772"/>
      <c r="I298" s="772"/>
      <c r="J298" s="772"/>
      <c r="K298" s="772"/>
      <c r="L298" s="925"/>
      <c r="M298" s="886"/>
      <c r="N298" s="772"/>
      <c r="O298" s="772"/>
      <c r="P298" s="772"/>
      <c r="Q298" s="772"/>
      <c r="R298" s="772"/>
      <c r="S298" s="772"/>
      <c r="T298" s="795"/>
      <c r="U298" s="772"/>
      <c r="V298" s="772"/>
    </row>
    <row r="299" spans="1:22" ht="24">
      <c r="A299" s="772"/>
      <c r="B299" s="925"/>
      <c r="C299" s="982" t="s">
        <v>571</v>
      </c>
      <c r="D299" s="982" t="s">
        <v>143</v>
      </c>
      <c r="E299" s="983" t="s">
        <v>2885</v>
      </c>
      <c r="F299" s="984" t="s">
        <v>2886</v>
      </c>
      <c r="G299" s="985" t="s">
        <v>226</v>
      </c>
      <c r="H299" s="986">
        <v>7</v>
      </c>
      <c r="I299" s="75"/>
      <c r="J299" s="987">
        <f>ROUND(I299*H299,1)</f>
        <v>0</v>
      </c>
      <c r="K299" s="984" t="s">
        <v>3</v>
      </c>
      <c r="L299" s="925"/>
      <c r="M299" s="988" t="s">
        <v>3</v>
      </c>
      <c r="N299" s="989" t="s">
        <v>40</v>
      </c>
      <c r="O299" s="772"/>
      <c r="P299" s="990">
        <f>O299*H299</f>
        <v>0</v>
      </c>
      <c r="Q299" s="990">
        <v>0</v>
      </c>
      <c r="R299" s="990">
        <f>Q299*H299</f>
        <v>0</v>
      </c>
      <c r="S299" s="990">
        <v>0</v>
      </c>
      <c r="T299" s="991">
        <f>S299*H299</f>
        <v>0</v>
      </c>
      <c r="U299" s="772"/>
      <c r="V299" s="772"/>
    </row>
    <row r="300" spans="1:22">
      <c r="A300" s="993"/>
      <c r="B300" s="994"/>
      <c r="C300" s="993"/>
      <c r="D300" s="995" t="s">
        <v>154</v>
      </c>
      <c r="E300" s="996" t="s">
        <v>3</v>
      </c>
      <c r="F300" s="997" t="s">
        <v>2729</v>
      </c>
      <c r="G300" s="993"/>
      <c r="H300" s="996" t="s">
        <v>3</v>
      </c>
      <c r="I300" s="993"/>
      <c r="J300" s="993"/>
      <c r="K300" s="993"/>
      <c r="L300" s="994"/>
      <c r="M300" s="998"/>
      <c r="N300" s="993"/>
      <c r="O300" s="993"/>
      <c r="P300" s="993"/>
      <c r="Q300" s="993"/>
      <c r="R300" s="993"/>
      <c r="S300" s="993"/>
      <c r="T300" s="999"/>
      <c r="U300" s="993"/>
      <c r="V300" s="993"/>
    </row>
    <row r="301" spans="1:22">
      <c r="A301" s="1000"/>
      <c r="B301" s="1001"/>
      <c r="C301" s="1000"/>
      <c r="D301" s="995" t="s">
        <v>154</v>
      </c>
      <c r="E301" s="1002" t="s">
        <v>3</v>
      </c>
      <c r="F301" s="1003" t="s">
        <v>214</v>
      </c>
      <c r="G301" s="1000"/>
      <c r="H301" s="1004">
        <v>7</v>
      </c>
      <c r="I301" s="1000"/>
      <c r="J301" s="1000"/>
      <c r="K301" s="1000"/>
      <c r="L301" s="1001"/>
      <c r="M301" s="1005"/>
      <c r="N301" s="1000"/>
      <c r="O301" s="1000"/>
      <c r="P301" s="1000"/>
      <c r="Q301" s="1000"/>
      <c r="R301" s="1000"/>
      <c r="S301" s="1000"/>
      <c r="T301" s="1006"/>
      <c r="U301" s="1000"/>
      <c r="V301" s="1000"/>
    </row>
    <row r="302" spans="1:22" ht="108">
      <c r="A302" s="772"/>
      <c r="B302" s="925"/>
      <c r="C302" s="1007" t="s">
        <v>577</v>
      </c>
      <c r="D302" s="1007" t="s">
        <v>289</v>
      </c>
      <c r="E302" s="1008" t="s">
        <v>2887</v>
      </c>
      <c r="F302" s="1009" t="s">
        <v>2888</v>
      </c>
      <c r="G302" s="1010" t="s">
        <v>621</v>
      </c>
      <c r="H302" s="1011">
        <v>7</v>
      </c>
      <c r="I302" s="77"/>
      <c r="J302" s="1012">
        <f>ROUND(I302*H302,1)</f>
        <v>0</v>
      </c>
      <c r="K302" s="1009" t="s">
        <v>3</v>
      </c>
      <c r="L302" s="1013"/>
      <c r="M302" s="1014" t="s">
        <v>3</v>
      </c>
      <c r="N302" s="1015" t="s">
        <v>40</v>
      </c>
      <c r="O302" s="772"/>
      <c r="P302" s="990">
        <f>O302*H302</f>
        <v>0</v>
      </c>
      <c r="Q302" s="990">
        <v>0</v>
      </c>
      <c r="R302" s="990">
        <f>Q302*H302</f>
        <v>0</v>
      </c>
      <c r="S302" s="990">
        <v>0</v>
      </c>
      <c r="T302" s="991">
        <f>S302*H302</f>
        <v>0</v>
      </c>
      <c r="U302" s="772"/>
      <c r="V302" s="772"/>
    </row>
    <row r="303" spans="1:22" ht="19.5">
      <c r="A303" s="772"/>
      <c r="B303" s="925"/>
      <c r="C303" s="772"/>
      <c r="D303" s="995" t="s">
        <v>1711</v>
      </c>
      <c r="E303" s="772"/>
      <c r="F303" s="1030" t="s">
        <v>2822</v>
      </c>
      <c r="G303" s="772"/>
      <c r="H303" s="772"/>
      <c r="I303" s="772"/>
      <c r="J303" s="772"/>
      <c r="K303" s="772"/>
      <c r="L303" s="925"/>
      <c r="M303" s="886"/>
      <c r="N303" s="772"/>
      <c r="O303" s="772"/>
      <c r="P303" s="772"/>
      <c r="Q303" s="772"/>
      <c r="R303" s="772"/>
      <c r="S303" s="772"/>
      <c r="T303" s="795"/>
      <c r="U303" s="772"/>
      <c r="V303" s="772"/>
    </row>
    <row r="304" spans="1:22" ht="12.75">
      <c r="A304" s="972"/>
      <c r="B304" s="973"/>
      <c r="C304" s="972"/>
      <c r="D304" s="974" t="s">
        <v>68</v>
      </c>
      <c r="E304" s="980" t="s">
        <v>2889</v>
      </c>
      <c r="F304" s="980" t="s">
        <v>2890</v>
      </c>
      <c r="G304" s="972"/>
      <c r="H304" s="972"/>
      <c r="I304" s="972"/>
      <c r="J304" s="981">
        <f>SUM(J305:J334)</f>
        <v>0</v>
      </c>
      <c r="K304" s="972"/>
      <c r="L304" s="973"/>
      <c r="M304" s="977"/>
      <c r="N304" s="972"/>
      <c r="O304" s="972"/>
      <c r="P304" s="978">
        <f>SUM(P305:P334)</f>
        <v>0</v>
      </c>
      <c r="Q304" s="972"/>
      <c r="R304" s="978">
        <f>SUM(R305:R334)</f>
        <v>0</v>
      </c>
      <c r="S304" s="972"/>
      <c r="T304" s="979">
        <f>SUM(T305:T334)</f>
        <v>0</v>
      </c>
      <c r="U304" s="972"/>
      <c r="V304" s="972"/>
    </row>
    <row r="305" spans="1:22" ht="48">
      <c r="A305" s="772"/>
      <c r="B305" s="925"/>
      <c r="C305" s="982" t="s">
        <v>581</v>
      </c>
      <c r="D305" s="982" t="s">
        <v>143</v>
      </c>
      <c r="E305" s="983" t="s">
        <v>2891</v>
      </c>
      <c r="F305" s="984" t="s">
        <v>2892</v>
      </c>
      <c r="G305" s="985" t="s">
        <v>226</v>
      </c>
      <c r="H305" s="986">
        <v>2</v>
      </c>
      <c r="I305" s="75"/>
      <c r="J305" s="987">
        <f>ROUND(I305*H305,1)</f>
        <v>0</v>
      </c>
      <c r="K305" s="984" t="s">
        <v>147</v>
      </c>
      <c r="L305" s="925"/>
      <c r="M305" s="988" t="s">
        <v>3</v>
      </c>
      <c r="N305" s="989" t="s">
        <v>40</v>
      </c>
      <c r="O305" s="772"/>
      <c r="P305" s="990">
        <f>O305*H305</f>
        <v>0</v>
      </c>
      <c r="Q305" s="990">
        <v>0</v>
      </c>
      <c r="R305" s="990">
        <f>Q305*H305</f>
        <v>0</v>
      </c>
      <c r="S305" s="990">
        <v>0</v>
      </c>
      <c r="T305" s="991">
        <f>S305*H305</f>
        <v>0</v>
      </c>
      <c r="U305" s="772"/>
      <c r="V305" s="772"/>
    </row>
    <row r="306" spans="1:22">
      <c r="A306" s="772"/>
      <c r="B306" s="925"/>
      <c r="C306" s="772"/>
      <c r="D306" s="992" t="s">
        <v>152</v>
      </c>
      <c r="E306" s="772"/>
      <c r="F306" s="76" t="s">
        <v>2893</v>
      </c>
      <c r="G306" s="772"/>
      <c r="H306" s="772"/>
      <c r="I306" s="772"/>
      <c r="J306" s="772"/>
      <c r="K306" s="772"/>
      <c r="L306" s="925"/>
      <c r="M306" s="886"/>
      <c r="N306" s="772"/>
      <c r="O306" s="772"/>
      <c r="P306" s="772"/>
      <c r="Q306" s="772"/>
      <c r="R306" s="772"/>
      <c r="S306" s="772"/>
      <c r="T306" s="795"/>
      <c r="U306" s="772"/>
      <c r="V306" s="772"/>
    </row>
    <row r="307" spans="1:22">
      <c r="A307" s="993"/>
      <c r="B307" s="994"/>
      <c r="C307" s="993"/>
      <c r="D307" s="995" t="s">
        <v>154</v>
      </c>
      <c r="E307" s="996" t="s">
        <v>3</v>
      </c>
      <c r="F307" s="997" t="s">
        <v>2894</v>
      </c>
      <c r="G307" s="993"/>
      <c r="H307" s="996" t="s">
        <v>3</v>
      </c>
      <c r="I307" s="993"/>
      <c r="J307" s="993"/>
      <c r="K307" s="993"/>
      <c r="L307" s="994"/>
      <c r="M307" s="998"/>
      <c r="N307" s="993"/>
      <c r="O307" s="993"/>
      <c r="P307" s="993"/>
      <c r="Q307" s="993"/>
      <c r="R307" s="993"/>
      <c r="S307" s="993"/>
      <c r="T307" s="999"/>
      <c r="U307" s="993"/>
      <c r="V307" s="993"/>
    </row>
    <row r="308" spans="1:22">
      <c r="A308" s="1000"/>
      <c r="B308" s="1001"/>
      <c r="C308" s="1000"/>
      <c r="D308" s="995" t="s">
        <v>154</v>
      </c>
      <c r="E308" s="1002" t="s">
        <v>3</v>
      </c>
      <c r="F308" s="1003" t="s">
        <v>76</v>
      </c>
      <c r="G308" s="1000"/>
      <c r="H308" s="1004">
        <v>1</v>
      </c>
      <c r="I308" s="1000"/>
      <c r="J308" s="1000"/>
      <c r="K308" s="1000"/>
      <c r="L308" s="1001"/>
      <c r="M308" s="1005"/>
      <c r="N308" s="1000"/>
      <c r="O308" s="1000"/>
      <c r="P308" s="1000"/>
      <c r="Q308" s="1000"/>
      <c r="R308" s="1000"/>
      <c r="S308" s="1000"/>
      <c r="T308" s="1006"/>
      <c r="U308" s="1000"/>
      <c r="V308" s="1000"/>
    </row>
    <row r="309" spans="1:22">
      <c r="A309" s="993"/>
      <c r="B309" s="994"/>
      <c r="C309" s="993"/>
      <c r="D309" s="995" t="s">
        <v>154</v>
      </c>
      <c r="E309" s="996" t="s">
        <v>3</v>
      </c>
      <c r="F309" s="997" t="s">
        <v>2895</v>
      </c>
      <c r="G309" s="993"/>
      <c r="H309" s="996" t="s">
        <v>3</v>
      </c>
      <c r="I309" s="993"/>
      <c r="J309" s="993"/>
      <c r="K309" s="993"/>
      <c r="L309" s="994"/>
      <c r="M309" s="998"/>
      <c r="N309" s="993"/>
      <c r="O309" s="993"/>
      <c r="P309" s="993"/>
      <c r="Q309" s="993"/>
      <c r="R309" s="993"/>
      <c r="S309" s="993"/>
      <c r="T309" s="999"/>
      <c r="U309" s="993"/>
      <c r="V309" s="993"/>
    </row>
    <row r="310" spans="1:22">
      <c r="A310" s="1000"/>
      <c r="B310" s="1001"/>
      <c r="C310" s="1000"/>
      <c r="D310" s="995" t="s">
        <v>154</v>
      </c>
      <c r="E310" s="1002" t="s">
        <v>3</v>
      </c>
      <c r="F310" s="1003" t="s">
        <v>76</v>
      </c>
      <c r="G310" s="1000"/>
      <c r="H310" s="1004">
        <v>1</v>
      </c>
      <c r="I310" s="1000"/>
      <c r="J310" s="1000"/>
      <c r="K310" s="1000"/>
      <c r="L310" s="1001"/>
      <c r="M310" s="1005"/>
      <c r="N310" s="1000"/>
      <c r="O310" s="1000"/>
      <c r="P310" s="1000"/>
      <c r="Q310" s="1000"/>
      <c r="R310" s="1000"/>
      <c r="S310" s="1000"/>
      <c r="T310" s="1006"/>
      <c r="U310" s="1000"/>
      <c r="V310" s="1000"/>
    </row>
    <row r="311" spans="1:22">
      <c r="A311" s="1016"/>
      <c r="B311" s="1017"/>
      <c r="C311" s="1016"/>
      <c r="D311" s="995" t="s">
        <v>154</v>
      </c>
      <c r="E311" s="1018" t="s">
        <v>3</v>
      </c>
      <c r="F311" s="1019" t="s">
        <v>159</v>
      </c>
      <c r="G311" s="1016"/>
      <c r="H311" s="1020">
        <v>2</v>
      </c>
      <c r="I311" s="1016"/>
      <c r="J311" s="1016"/>
      <c r="K311" s="1016"/>
      <c r="L311" s="1017"/>
      <c r="M311" s="1021"/>
      <c r="N311" s="1016"/>
      <c r="O311" s="1016"/>
      <c r="P311" s="1016"/>
      <c r="Q311" s="1016"/>
      <c r="R311" s="1016"/>
      <c r="S311" s="1016"/>
      <c r="T311" s="1022"/>
      <c r="U311" s="1016"/>
      <c r="V311" s="1016"/>
    </row>
    <row r="312" spans="1:22" ht="36">
      <c r="A312" s="772"/>
      <c r="B312" s="925"/>
      <c r="C312" s="982" t="s">
        <v>589</v>
      </c>
      <c r="D312" s="982" t="s">
        <v>143</v>
      </c>
      <c r="E312" s="983" t="s">
        <v>2896</v>
      </c>
      <c r="F312" s="984" t="s">
        <v>2897</v>
      </c>
      <c r="G312" s="985" t="s">
        <v>226</v>
      </c>
      <c r="H312" s="986">
        <v>19</v>
      </c>
      <c r="I312" s="75"/>
      <c r="J312" s="987">
        <f>ROUND(I312*H312,1)</f>
        <v>0</v>
      </c>
      <c r="K312" s="984" t="s">
        <v>147</v>
      </c>
      <c r="L312" s="925"/>
      <c r="M312" s="988" t="s">
        <v>3</v>
      </c>
      <c r="N312" s="989" t="s">
        <v>40</v>
      </c>
      <c r="O312" s="772"/>
      <c r="P312" s="990">
        <f>O312*H312</f>
        <v>0</v>
      </c>
      <c r="Q312" s="990">
        <v>0</v>
      </c>
      <c r="R312" s="990">
        <f>Q312*H312</f>
        <v>0</v>
      </c>
      <c r="S312" s="990">
        <v>0</v>
      </c>
      <c r="T312" s="991">
        <f>S312*H312</f>
        <v>0</v>
      </c>
      <c r="U312" s="772"/>
      <c r="V312" s="772"/>
    </row>
    <row r="313" spans="1:22">
      <c r="A313" s="772"/>
      <c r="B313" s="925"/>
      <c r="C313" s="772"/>
      <c r="D313" s="992" t="s">
        <v>152</v>
      </c>
      <c r="E313" s="772"/>
      <c r="F313" s="76" t="s">
        <v>2898</v>
      </c>
      <c r="G313" s="772"/>
      <c r="H313" s="772"/>
      <c r="I313" s="772"/>
      <c r="J313" s="772"/>
      <c r="K313" s="772"/>
      <c r="L313" s="925"/>
      <c r="M313" s="886"/>
      <c r="N313" s="772"/>
      <c r="O313" s="772"/>
      <c r="P313" s="772"/>
      <c r="Q313" s="772"/>
      <c r="R313" s="772"/>
      <c r="S313" s="772"/>
      <c r="T313" s="795"/>
      <c r="U313" s="772"/>
      <c r="V313" s="772"/>
    </row>
    <row r="314" spans="1:22">
      <c r="A314" s="993"/>
      <c r="B314" s="994"/>
      <c r="C314" s="993"/>
      <c r="D314" s="995" t="s">
        <v>154</v>
      </c>
      <c r="E314" s="996" t="s">
        <v>3</v>
      </c>
      <c r="F314" s="997" t="s">
        <v>2899</v>
      </c>
      <c r="G314" s="993"/>
      <c r="H314" s="996" t="s">
        <v>3</v>
      </c>
      <c r="I314" s="993"/>
      <c r="J314" s="993"/>
      <c r="K314" s="993"/>
      <c r="L314" s="994"/>
      <c r="M314" s="998"/>
      <c r="N314" s="993"/>
      <c r="O314" s="993"/>
      <c r="P314" s="993"/>
      <c r="Q314" s="993"/>
      <c r="R314" s="993"/>
      <c r="S314" s="993"/>
      <c r="T314" s="999"/>
      <c r="U314" s="993"/>
      <c r="V314" s="993"/>
    </row>
    <row r="315" spans="1:22">
      <c r="A315" s="1000"/>
      <c r="B315" s="1001"/>
      <c r="C315" s="1000"/>
      <c r="D315" s="995" t="s">
        <v>154</v>
      </c>
      <c r="E315" s="1002" t="s">
        <v>3</v>
      </c>
      <c r="F315" s="1003" t="s">
        <v>78</v>
      </c>
      <c r="G315" s="1000"/>
      <c r="H315" s="1004">
        <v>2</v>
      </c>
      <c r="I315" s="1000"/>
      <c r="J315" s="1000"/>
      <c r="K315" s="1000"/>
      <c r="L315" s="1001"/>
      <c r="M315" s="1005"/>
      <c r="N315" s="1000"/>
      <c r="O315" s="1000"/>
      <c r="P315" s="1000"/>
      <c r="Q315" s="1000"/>
      <c r="R315" s="1000"/>
      <c r="S315" s="1000"/>
      <c r="T315" s="1006"/>
      <c r="U315" s="1000"/>
      <c r="V315" s="1000"/>
    </row>
    <row r="316" spans="1:22">
      <c r="A316" s="993"/>
      <c r="B316" s="994"/>
      <c r="C316" s="993"/>
      <c r="D316" s="995" t="s">
        <v>154</v>
      </c>
      <c r="E316" s="996" t="s">
        <v>3</v>
      </c>
      <c r="F316" s="997" t="s">
        <v>2900</v>
      </c>
      <c r="G316" s="993"/>
      <c r="H316" s="996" t="s">
        <v>3</v>
      </c>
      <c r="I316" s="993"/>
      <c r="J316" s="993"/>
      <c r="K316" s="993"/>
      <c r="L316" s="994"/>
      <c r="M316" s="998"/>
      <c r="N316" s="993"/>
      <c r="O316" s="993"/>
      <c r="P316" s="993"/>
      <c r="Q316" s="993"/>
      <c r="R316" s="993"/>
      <c r="S316" s="993"/>
      <c r="T316" s="999"/>
      <c r="U316" s="993"/>
      <c r="V316" s="993"/>
    </row>
    <row r="317" spans="1:22">
      <c r="A317" s="1000"/>
      <c r="B317" s="1001"/>
      <c r="C317" s="1000"/>
      <c r="D317" s="995" t="s">
        <v>154</v>
      </c>
      <c r="E317" s="1002" t="s">
        <v>3</v>
      </c>
      <c r="F317" s="1003" t="s">
        <v>288</v>
      </c>
      <c r="G317" s="1000"/>
      <c r="H317" s="1004">
        <v>17</v>
      </c>
      <c r="I317" s="1000"/>
      <c r="J317" s="1000"/>
      <c r="K317" s="1000"/>
      <c r="L317" s="1001"/>
      <c r="M317" s="1005"/>
      <c r="N317" s="1000"/>
      <c r="O317" s="1000"/>
      <c r="P317" s="1000"/>
      <c r="Q317" s="1000"/>
      <c r="R317" s="1000"/>
      <c r="S317" s="1000"/>
      <c r="T317" s="1006"/>
      <c r="U317" s="1000"/>
      <c r="V317" s="1000"/>
    </row>
    <row r="318" spans="1:22">
      <c r="A318" s="1016"/>
      <c r="B318" s="1017"/>
      <c r="C318" s="1016"/>
      <c r="D318" s="995" t="s">
        <v>154</v>
      </c>
      <c r="E318" s="1018" t="s">
        <v>3</v>
      </c>
      <c r="F318" s="1019" t="s">
        <v>159</v>
      </c>
      <c r="G318" s="1016"/>
      <c r="H318" s="1020">
        <v>19</v>
      </c>
      <c r="I318" s="1016"/>
      <c r="J318" s="1016"/>
      <c r="K318" s="1016"/>
      <c r="L318" s="1017"/>
      <c r="M318" s="1021"/>
      <c r="N318" s="1016"/>
      <c r="O318" s="1016"/>
      <c r="P318" s="1016"/>
      <c r="Q318" s="1016"/>
      <c r="R318" s="1016"/>
      <c r="S318" s="1016"/>
      <c r="T318" s="1022"/>
      <c r="U318" s="1016"/>
      <c r="V318" s="1016"/>
    </row>
    <row r="319" spans="1:22" ht="12">
      <c r="A319" s="772"/>
      <c r="B319" s="925"/>
      <c r="C319" s="1007" t="s">
        <v>593</v>
      </c>
      <c r="D319" s="1007" t="s">
        <v>289</v>
      </c>
      <c r="E319" s="1008" t="s">
        <v>2901</v>
      </c>
      <c r="F319" s="1009" t="s">
        <v>2902</v>
      </c>
      <c r="G319" s="1010" t="s">
        <v>621</v>
      </c>
      <c r="H319" s="1011">
        <v>2</v>
      </c>
      <c r="I319" s="77"/>
      <c r="J319" s="1012">
        <f>ROUND(I319*H319,1)</f>
        <v>0</v>
      </c>
      <c r="K319" s="1009" t="s">
        <v>3</v>
      </c>
      <c r="L319" s="1013"/>
      <c r="M319" s="1014" t="s">
        <v>3</v>
      </c>
      <c r="N319" s="1015" t="s">
        <v>40</v>
      </c>
      <c r="O319" s="772"/>
      <c r="P319" s="990">
        <f>O319*H319</f>
        <v>0</v>
      </c>
      <c r="Q319" s="990">
        <v>0</v>
      </c>
      <c r="R319" s="990">
        <f>Q319*H319</f>
        <v>0</v>
      </c>
      <c r="S319" s="990">
        <v>0</v>
      </c>
      <c r="T319" s="991">
        <f>S319*H319</f>
        <v>0</v>
      </c>
      <c r="U319" s="772"/>
      <c r="V319" s="772"/>
    </row>
    <row r="320" spans="1:22">
      <c r="A320" s="993"/>
      <c r="B320" s="994"/>
      <c r="C320" s="993"/>
      <c r="D320" s="995" t="s">
        <v>154</v>
      </c>
      <c r="E320" s="996" t="s">
        <v>3</v>
      </c>
      <c r="F320" s="997" t="s">
        <v>2729</v>
      </c>
      <c r="G320" s="993"/>
      <c r="H320" s="996" t="s">
        <v>3</v>
      </c>
      <c r="I320" s="993"/>
      <c r="J320" s="993"/>
      <c r="K320" s="993"/>
      <c r="L320" s="994"/>
      <c r="M320" s="998"/>
      <c r="N320" s="993"/>
      <c r="O320" s="993"/>
      <c r="P320" s="993"/>
      <c r="Q320" s="993"/>
      <c r="R320" s="993"/>
      <c r="S320" s="993"/>
      <c r="T320" s="999"/>
      <c r="U320" s="993"/>
      <c r="V320" s="993"/>
    </row>
    <row r="321" spans="1:22">
      <c r="A321" s="1000"/>
      <c r="B321" s="1001"/>
      <c r="C321" s="1000"/>
      <c r="D321" s="995" t="s">
        <v>154</v>
      </c>
      <c r="E321" s="1002" t="s">
        <v>3</v>
      </c>
      <c r="F321" s="1003" t="s">
        <v>78</v>
      </c>
      <c r="G321" s="1000"/>
      <c r="H321" s="1004">
        <v>2</v>
      </c>
      <c r="I321" s="1000"/>
      <c r="J321" s="1000"/>
      <c r="K321" s="1000"/>
      <c r="L321" s="1001"/>
      <c r="M321" s="1005"/>
      <c r="N321" s="1000"/>
      <c r="O321" s="1000"/>
      <c r="P321" s="1000"/>
      <c r="Q321" s="1000"/>
      <c r="R321" s="1000"/>
      <c r="S321" s="1000"/>
      <c r="T321" s="1006"/>
      <c r="U321" s="1000"/>
      <c r="V321" s="1000"/>
    </row>
    <row r="322" spans="1:22" ht="12">
      <c r="A322" s="772"/>
      <c r="B322" s="925"/>
      <c r="C322" s="1007" t="s">
        <v>599</v>
      </c>
      <c r="D322" s="1007" t="s">
        <v>289</v>
      </c>
      <c r="E322" s="1008" t="s">
        <v>2903</v>
      </c>
      <c r="F322" s="1009" t="s">
        <v>2904</v>
      </c>
      <c r="G322" s="1010" t="s">
        <v>621</v>
      </c>
      <c r="H322" s="1011">
        <v>17</v>
      </c>
      <c r="I322" s="77"/>
      <c r="J322" s="1012">
        <f>ROUND(I322*H322,1)</f>
        <v>0</v>
      </c>
      <c r="K322" s="1009" t="s">
        <v>3</v>
      </c>
      <c r="L322" s="1013"/>
      <c r="M322" s="1014" t="s">
        <v>3</v>
      </c>
      <c r="N322" s="1015" t="s">
        <v>40</v>
      </c>
      <c r="O322" s="772"/>
      <c r="P322" s="990">
        <f>O322*H322</f>
        <v>0</v>
      </c>
      <c r="Q322" s="990">
        <v>0</v>
      </c>
      <c r="R322" s="990">
        <f>Q322*H322</f>
        <v>0</v>
      </c>
      <c r="S322" s="990">
        <v>0</v>
      </c>
      <c r="T322" s="991">
        <f>S322*H322</f>
        <v>0</v>
      </c>
      <c r="U322" s="772"/>
      <c r="V322" s="772"/>
    </row>
    <row r="323" spans="1:22">
      <c r="A323" s="993"/>
      <c r="B323" s="994"/>
      <c r="C323" s="993"/>
      <c r="D323" s="995" t="s">
        <v>154</v>
      </c>
      <c r="E323" s="996" t="s">
        <v>3</v>
      </c>
      <c r="F323" s="997" t="s">
        <v>2729</v>
      </c>
      <c r="G323" s="993"/>
      <c r="H323" s="996" t="s">
        <v>3</v>
      </c>
      <c r="I323" s="993"/>
      <c r="J323" s="993"/>
      <c r="K323" s="993"/>
      <c r="L323" s="994"/>
      <c r="M323" s="998"/>
      <c r="N323" s="993"/>
      <c r="O323" s="993"/>
      <c r="P323" s="993"/>
      <c r="Q323" s="993"/>
      <c r="R323" s="993"/>
      <c r="S323" s="993"/>
      <c r="T323" s="999"/>
      <c r="U323" s="993"/>
      <c r="V323" s="993"/>
    </row>
    <row r="324" spans="1:22">
      <c r="A324" s="1000"/>
      <c r="B324" s="1001"/>
      <c r="C324" s="1000"/>
      <c r="D324" s="995" t="s">
        <v>154</v>
      </c>
      <c r="E324" s="1002" t="s">
        <v>3</v>
      </c>
      <c r="F324" s="1003" t="s">
        <v>288</v>
      </c>
      <c r="G324" s="1000"/>
      <c r="H324" s="1004">
        <v>17</v>
      </c>
      <c r="I324" s="1000"/>
      <c r="J324" s="1000"/>
      <c r="K324" s="1000"/>
      <c r="L324" s="1001"/>
      <c r="M324" s="1005"/>
      <c r="N324" s="1000"/>
      <c r="O324" s="1000"/>
      <c r="P324" s="1000"/>
      <c r="Q324" s="1000"/>
      <c r="R324" s="1000"/>
      <c r="S324" s="1000"/>
      <c r="T324" s="1006"/>
      <c r="U324" s="1000"/>
      <c r="V324" s="1000"/>
    </row>
    <row r="325" spans="1:22" ht="12">
      <c r="A325" s="772"/>
      <c r="B325" s="925"/>
      <c r="C325" s="1007" t="s">
        <v>603</v>
      </c>
      <c r="D325" s="1007" t="s">
        <v>289</v>
      </c>
      <c r="E325" s="1008" t="s">
        <v>2905</v>
      </c>
      <c r="F325" s="1009" t="s">
        <v>2906</v>
      </c>
      <c r="G325" s="1010" t="s">
        <v>621</v>
      </c>
      <c r="H325" s="1011">
        <v>1</v>
      </c>
      <c r="I325" s="77"/>
      <c r="J325" s="1012">
        <f>ROUND(I325*H325,1)</f>
        <v>0</v>
      </c>
      <c r="K325" s="1009" t="s">
        <v>3</v>
      </c>
      <c r="L325" s="1013"/>
      <c r="M325" s="1014" t="s">
        <v>3</v>
      </c>
      <c r="N325" s="1015" t="s">
        <v>40</v>
      </c>
      <c r="O325" s="772"/>
      <c r="P325" s="990">
        <f>O325*H325</f>
        <v>0</v>
      </c>
      <c r="Q325" s="990">
        <v>0</v>
      </c>
      <c r="R325" s="990">
        <f>Q325*H325</f>
        <v>0</v>
      </c>
      <c r="S325" s="990">
        <v>0</v>
      </c>
      <c r="T325" s="991">
        <f>S325*H325</f>
        <v>0</v>
      </c>
      <c r="U325" s="772"/>
      <c r="V325" s="772"/>
    </row>
    <row r="326" spans="1:22">
      <c r="A326" s="993"/>
      <c r="B326" s="994"/>
      <c r="C326" s="993"/>
      <c r="D326" s="995" t="s">
        <v>154</v>
      </c>
      <c r="E326" s="996" t="s">
        <v>3</v>
      </c>
      <c r="F326" s="997" t="s">
        <v>2729</v>
      </c>
      <c r="G326" s="993"/>
      <c r="H326" s="996" t="s">
        <v>3</v>
      </c>
      <c r="I326" s="993"/>
      <c r="J326" s="993"/>
      <c r="K326" s="993"/>
      <c r="L326" s="994"/>
      <c r="M326" s="998"/>
      <c r="N326" s="993"/>
      <c r="O326" s="993"/>
      <c r="P326" s="993"/>
      <c r="Q326" s="993"/>
      <c r="R326" s="993"/>
      <c r="S326" s="993"/>
      <c r="T326" s="999"/>
      <c r="U326" s="993"/>
      <c r="V326" s="993"/>
    </row>
    <row r="327" spans="1:22">
      <c r="A327" s="1000"/>
      <c r="B327" s="1001"/>
      <c r="C327" s="1000"/>
      <c r="D327" s="995" t="s">
        <v>154</v>
      </c>
      <c r="E327" s="1002" t="s">
        <v>3</v>
      </c>
      <c r="F327" s="1003" t="s">
        <v>76</v>
      </c>
      <c r="G327" s="1000"/>
      <c r="H327" s="1004">
        <v>1</v>
      </c>
      <c r="I327" s="1000"/>
      <c r="J327" s="1000"/>
      <c r="K327" s="1000"/>
      <c r="L327" s="1001"/>
      <c r="M327" s="1005"/>
      <c r="N327" s="1000"/>
      <c r="O327" s="1000"/>
      <c r="P327" s="1000"/>
      <c r="Q327" s="1000"/>
      <c r="R327" s="1000"/>
      <c r="S327" s="1000"/>
      <c r="T327" s="1006"/>
      <c r="U327" s="1000"/>
      <c r="V327" s="1000"/>
    </row>
    <row r="328" spans="1:22" ht="84">
      <c r="A328" s="772"/>
      <c r="B328" s="925"/>
      <c r="C328" s="1007" t="s">
        <v>609</v>
      </c>
      <c r="D328" s="1007" t="s">
        <v>289</v>
      </c>
      <c r="E328" s="1008" t="s">
        <v>2907</v>
      </c>
      <c r="F328" s="1009" t="s">
        <v>2908</v>
      </c>
      <c r="G328" s="1010" t="s">
        <v>621</v>
      </c>
      <c r="H328" s="1011">
        <v>1</v>
      </c>
      <c r="I328" s="77"/>
      <c r="J328" s="1012">
        <f>ROUND(I328*H328,1)</f>
        <v>0</v>
      </c>
      <c r="K328" s="1009" t="s">
        <v>3</v>
      </c>
      <c r="L328" s="1013"/>
      <c r="M328" s="1014" t="s">
        <v>3</v>
      </c>
      <c r="N328" s="1015" t="s">
        <v>40</v>
      </c>
      <c r="O328" s="772"/>
      <c r="P328" s="990">
        <f>O328*H328</f>
        <v>0</v>
      </c>
      <c r="Q328" s="990">
        <v>0</v>
      </c>
      <c r="R328" s="990">
        <f>Q328*H328</f>
        <v>0</v>
      </c>
      <c r="S328" s="990">
        <v>0</v>
      </c>
      <c r="T328" s="991">
        <f>S328*H328</f>
        <v>0</v>
      </c>
      <c r="U328" s="772"/>
      <c r="V328" s="772"/>
    </row>
    <row r="329" spans="1:22">
      <c r="A329" s="993"/>
      <c r="B329" s="994"/>
      <c r="C329" s="993"/>
      <c r="D329" s="995" t="s">
        <v>154</v>
      </c>
      <c r="E329" s="996" t="s">
        <v>3</v>
      </c>
      <c r="F329" s="997" t="s">
        <v>2729</v>
      </c>
      <c r="G329" s="993"/>
      <c r="H329" s="996" t="s">
        <v>3</v>
      </c>
      <c r="I329" s="993"/>
      <c r="J329" s="993"/>
      <c r="K329" s="993"/>
      <c r="L329" s="994"/>
      <c r="M329" s="998"/>
      <c r="N329" s="993"/>
      <c r="O329" s="993"/>
      <c r="P329" s="993"/>
      <c r="Q329" s="993"/>
      <c r="R329" s="993"/>
      <c r="S329" s="993"/>
      <c r="T329" s="999"/>
      <c r="U329" s="993"/>
      <c r="V329" s="993"/>
    </row>
    <row r="330" spans="1:22">
      <c r="A330" s="1000"/>
      <c r="B330" s="1001"/>
      <c r="C330" s="1000"/>
      <c r="D330" s="995" t="s">
        <v>154</v>
      </c>
      <c r="E330" s="1002" t="s">
        <v>3</v>
      </c>
      <c r="F330" s="1003" t="s">
        <v>76</v>
      </c>
      <c r="G330" s="1000"/>
      <c r="H330" s="1004">
        <v>1</v>
      </c>
      <c r="I330" s="1000"/>
      <c r="J330" s="1000"/>
      <c r="K330" s="1000"/>
      <c r="L330" s="1001"/>
      <c r="M330" s="1005"/>
      <c r="N330" s="1000"/>
      <c r="O330" s="1000"/>
      <c r="P330" s="1000"/>
      <c r="Q330" s="1000"/>
      <c r="R330" s="1000"/>
      <c r="S330" s="1000"/>
      <c r="T330" s="1006"/>
      <c r="U330" s="1000"/>
      <c r="V330" s="1000"/>
    </row>
    <row r="331" spans="1:22" ht="48">
      <c r="A331" s="772"/>
      <c r="B331" s="925"/>
      <c r="C331" s="1007" t="s">
        <v>613</v>
      </c>
      <c r="D331" s="1007" t="s">
        <v>289</v>
      </c>
      <c r="E331" s="1008" t="s">
        <v>2909</v>
      </c>
      <c r="F331" s="1009" t="s">
        <v>2910</v>
      </c>
      <c r="G331" s="1010" t="s">
        <v>621</v>
      </c>
      <c r="H331" s="1011">
        <v>2</v>
      </c>
      <c r="I331" s="77"/>
      <c r="J331" s="1012">
        <f>ROUND(I331*H331,1)</f>
        <v>0</v>
      </c>
      <c r="K331" s="1009" t="s">
        <v>3</v>
      </c>
      <c r="L331" s="1013"/>
      <c r="M331" s="1014" t="s">
        <v>3</v>
      </c>
      <c r="N331" s="1015" t="s">
        <v>40</v>
      </c>
      <c r="O331" s="772"/>
      <c r="P331" s="990">
        <f>O331*H331</f>
        <v>0</v>
      </c>
      <c r="Q331" s="990">
        <v>0</v>
      </c>
      <c r="R331" s="990">
        <f>Q331*H331</f>
        <v>0</v>
      </c>
      <c r="S331" s="990">
        <v>0</v>
      </c>
      <c r="T331" s="991">
        <f>S331*H331</f>
        <v>0</v>
      </c>
      <c r="U331" s="772"/>
      <c r="V331" s="772"/>
    </row>
    <row r="332" spans="1:22">
      <c r="A332" s="993"/>
      <c r="B332" s="994"/>
      <c r="C332" s="993"/>
      <c r="D332" s="995" t="s">
        <v>154</v>
      </c>
      <c r="E332" s="996" t="s">
        <v>3</v>
      </c>
      <c r="F332" s="997" t="s">
        <v>2729</v>
      </c>
      <c r="G332" s="993"/>
      <c r="H332" s="996" t="s">
        <v>3</v>
      </c>
      <c r="I332" s="993"/>
      <c r="J332" s="993"/>
      <c r="K332" s="993"/>
      <c r="L332" s="994"/>
      <c r="M332" s="998"/>
      <c r="N332" s="993"/>
      <c r="O332" s="993"/>
      <c r="P332" s="993"/>
      <c r="Q332" s="993"/>
      <c r="R332" s="993"/>
      <c r="S332" s="993"/>
      <c r="T332" s="999"/>
      <c r="U332" s="993"/>
      <c r="V332" s="993"/>
    </row>
    <row r="333" spans="1:22">
      <c r="A333" s="1000"/>
      <c r="B333" s="1001"/>
      <c r="C333" s="1000"/>
      <c r="D333" s="995" t="s">
        <v>154</v>
      </c>
      <c r="E333" s="1002" t="s">
        <v>3</v>
      </c>
      <c r="F333" s="1003" t="s">
        <v>78</v>
      </c>
      <c r="G333" s="1000"/>
      <c r="H333" s="1004">
        <v>2</v>
      </c>
      <c r="I333" s="1000"/>
      <c r="J333" s="1000"/>
      <c r="K333" s="1000"/>
      <c r="L333" s="1001"/>
      <c r="M333" s="1005"/>
      <c r="N333" s="1000"/>
      <c r="O333" s="1000"/>
      <c r="P333" s="1000"/>
      <c r="Q333" s="1000"/>
      <c r="R333" s="1000"/>
      <c r="S333" s="1000"/>
      <c r="T333" s="1006"/>
      <c r="U333" s="1000"/>
      <c r="V333" s="1000"/>
    </row>
    <row r="334" spans="1:22" ht="24">
      <c r="A334" s="772"/>
      <c r="B334" s="925"/>
      <c r="C334" s="1007" t="s">
        <v>619</v>
      </c>
      <c r="D334" s="1007" t="s">
        <v>289</v>
      </c>
      <c r="E334" s="1008" t="s">
        <v>2911</v>
      </c>
      <c r="F334" s="1009" t="s">
        <v>2912</v>
      </c>
      <c r="G334" s="1010" t="s">
        <v>621</v>
      </c>
      <c r="H334" s="1011">
        <v>1</v>
      </c>
      <c r="I334" s="77"/>
      <c r="J334" s="1012">
        <f>ROUND(I334*H334,1)</f>
        <v>0</v>
      </c>
      <c r="K334" s="1009" t="s">
        <v>3</v>
      </c>
      <c r="L334" s="1013"/>
      <c r="M334" s="1014" t="s">
        <v>3</v>
      </c>
      <c r="N334" s="1015" t="s">
        <v>40</v>
      </c>
      <c r="O334" s="772"/>
      <c r="P334" s="990">
        <f>O334*H334</f>
        <v>0</v>
      </c>
      <c r="Q334" s="990">
        <v>0</v>
      </c>
      <c r="R334" s="990">
        <f>Q334*H334</f>
        <v>0</v>
      </c>
      <c r="S334" s="990">
        <v>0</v>
      </c>
      <c r="T334" s="991">
        <f>S334*H334</f>
        <v>0</v>
      </c>
      <c r="U334" s="772"/>
      <c r="V334" s="772"/>
    </row>
    <row r="335" spans="1:22" ht="15">
      <c r="A335" s="972"/>
      <c r="B335" s="973"/>
      <c r="C335" s="972"/>
      <c r="D335" s="974" t="s">
        <v>68</v>
      </c>
      <c r="E335" s="975" t="s">
        <v>2047</v>
      </c>
      <c r="F335" s="975" t="s">
        <v>2913</v>
      </c>
      <c r="G335" s="972"/>
      <c r="H335" s="972"/>
      <c r="I335" s="972"/>
      <c r="J335" s="976">
        <f>SUM(J336:J344)</f>
        <v>0</v>
      </c>
      <c r="K335" s="972"/>
      <c r="L335" s="973"/>
      <c r="M335" s="977"/>
      <c r="N335" s="972"/>
      <c r="O335" s="972"/>
      <c r="P335" s="978">
        <f>SUM(P336:P344)</f>
        <v>0</v>
      </c>
      <c r="Q335" s="972"/>
      <c r="R335" s="978">
        <f>SUM(R336:R344)</f>
        <v>0</v>
      </c>
      <c r="S335" s="972"/>
      <c r="T335" s="979">
        <f>SUM(T336:T344)</f>
        <v>0</v>
      </c>
      <c r="U335" s="972"/>
      <c r="V335" s="972"/>
    </row>
    <row r="336" spans="1:22" ht="24">
      <c r="A336" s="772"/>
      <c r="B336" s="925"/>
      <c r="C336" s="982" t="s">
        <v>624</v>
      </c>
      <c r="D336" s="982" t="s">
        <v>143</v>
      </c>
      <c r="E336" s="983" t="s">
        <v>2914</v>
      </c>
      <c r="F336" s="984" t="s">
        <v>2915</v>
      </c>
      <c r="G336" s="985" t="s">
        <v>1753</v>
      </c>
      <c r="H336" s="986">
        <v>25</v>
      </c>
      <c r="I336" s="75"/>
      <c r="J336" s="987">
        <f>ROUND(I336*H336,1)</f>
        <v>0</v>
      </c>
      <c r="K336" s="984" t="s">
        <v>147</v>
      </c>
      <c r="L336" s="925"/>
      <c r="M336" s="988" t="s">
        <v>3</v>
      </c>
      <c r="N336" s="989" t="s">
        <v>40</v>
      </c>
      <c r="O336" s="772"/>
      <c r="P336" s="990">
        <f>O336*H336</f>
        <v>0</v>
      </c>
      <c r="Q336" s="990">
        <v>0</v>
      </c>
      <c r="R336" s="990">
        <f>Q336*H336</f>
        <v>0</v>
      </c>
      <c r="S336" s="990">
        <v>0</v>
      </c>
      <c r="T336" s="991">
        <f>S336*H336</f>
        <v>0</v>
      </c>
      <c r="U336" s="772"/>
      <c r="V336" s="772"/>
    </row>
    <row r="337" spans="1:22">
      <c r="A337" s="772"/>
      <c r="B337" s="925"/>
      <c r="C337" s="772"/>
      <c r="D337" s="992" t="s">
        <v>152</v>
      </c>
      <c r="E337" s="772"/>
      <c r="F337" s="76" t="s">
        <v>2916</v>
      </c>
      <c r="G337" s="772"/>
      <c r="H337" s="772"/>
      <c r="I337" s="772"/>
      <c r="J337" s="772"/>
      <c r="K337" s="772"/>
      <c r="L337" s="925"/>
      <c r="M337" s="886"/>
      <c r="N337" s="772"/>
      <c r="O337" s="772"/>
      <c r="P337" s="772"/>
      <c r="Q337" s="772"/>
      <c r="R337" s="772"/>
      <c r="S337" s="772"/>
      <c r="T337" s="795"/>
      <c r="U337" s="772"/>
      <c r="V337" s="772"/>
    </row>
    <row r="338" spans="1:22" ht="33.75">
      <c r="A338" s="993"/>
      <c r="B338" s="994"/>
      <c r="C338" s="993"/>
      <c r="D338" s="995" t="s">
        <v>154</v>
      </c>
      <c r="E338" s="996" t="s">
        <v>3</v>
      </c>
      <c r="F338" s="997" t="s">
        <v>2917</v>
      </c>
      <c r="G338" s="993"/>
      <c r="H338" s="996" t="s">
        <v>3</v>
      </c>
      <c r="I338" s="993"/>
      <c r="J338" s="993"/>
      <c r="K338" s="993"/>
      <c r="L338" s="994"/>
      <c r="M338" s="998"/>
      <c r="N338" s="993"/>
      <c r="O338" s="993"/>
      <c r="P338" s="993"/>
      <c r="Q338" s="993"/>
      <c r="R338" s="993"/>
      <c r="S338" s="993"/>
      <c r="T338" s="999"/>
      <c r="U338" s="993"/>
      <c r="V338" s="993"/>
    </row>
    <row r="339" spans="1:22">
      <c r="A339" s="1000"/>
      <c r="B339" s="1001"/>
      <c r="C339" s="1000"/>
      <c r="D339" s="995" t="s">
        <v>154</v>
      </c>
      <c r="E339" s="1002" t="s">
        <v>3</v>
      </c>
      <c r="F339" s="1003" t="s">
        <v>2918</v>
      </c>
      <c r="G339" s="1000"/>
      <c r="H339" s="1004">
        <v>10</v>
      </c>
      <c r="I339" s="1000"/>
      <c r="J339" s="1000"/>
      <c r="K339" s="1000"/>
      <c r="L339" s="1001"/>
      <c r="M339" s="1005"/>
      <c r="N339" s="1000"/>
      <c r="O339" s="1000"/>
      <c r="P339" s="1000"/>
      <c r="Q339" s="1000"/>
      <c r="R339" s="1000"/>
      <c r="S339" s="1000"/>
      <c r="T339" s="1006"/>
      <c r="U339" s="1000"/>
      <c r="V339" s="1000"/>
    </row>
    <row r="340" spans="1:22">
      <c r="A340" s="993"/>
      <c r="B340" s="994"/>
      <c r="C340" s="993"/>
      <c r="D340" s="995" t="s">
        <v>154</v>
      </c>
      <c r="E340" s="996" t="s">
        <v>3</v>
      </c>
      <c r="F340" s="997" t="s">
        <v>2919</v>
      </c>
      <c r="G340" s="993"/>
      <c r="H340" s="996" t="s">
        <v>3</v>
      </c>
      <c r="I340" s="993"/>
      <c r="J340" s="993"/>
      <c r="K340" s="993"/>
      <c r="L340" s="994"/>
      <c r="M340" s="998"/>
      <c r="N340" s="993"/>
      <c r="O340" s="993"/>
      <c r="P340" s="993"/>
      <c r="Q340" s="993"/>
      <c r="R340" s="993"/>
      <c r="S340" s="993"/>
      <c r="T340" s="999"/>
      <c r="U340" s="993"/>
      <c r="V340" s="993"/>
    </row>
    <row r="341" spans="1:22">
      <c r="A341" s="1000"/>
      <c r="B341" s="1001"/>
      <c r="C341" s="1000"/>
      <c r="D341" s="995" t="s">
        <v>154</v>
      </c>
      <c r="E341" s="1002" t="s">
        <v>3</v>
      </c>
      <c r="F341" s="1003" t="s">
        <v>9</v>
      </c>
      <c r="G341" s="1000"/>
      <c r="H341" s="1004">
        <v>12</v>
      </c>
      <c r="I341" s="1000"/>
      <c r="J341" s="1000"/>
      <c r="K341" s="1000"/>
      <c r="L341" s="1001"/>
      <c r="M341" s="1005"/>
      <c r="N341" s="1000"/>
      <c r="O341" s="1000"/>
      <c r="P341" s="1000"/>
      <c r="Q341" s="1000"/>
      <c r="R341" s="1000"/>
      <c r="S341" s="1000"/>
      <c r="T341" s="1006"/>
      <c r="U341" s="1000"/>
      <c r="V341" s="1000"/>
    </row>
    <row r="342" spans="1:22">
      <c r="A342" s="993"/>
      <c r="B342" s="994"/>
      <c r="C342" s="993"/>
      <c r="D342" s="995" t="s">
        <v>154</v>
      </c>
      <c r="E342" s="996" t="s">
        <v>3</v>
      </c>
      <c r="F342" s="997" t="s">
        <v>2920</v>
      </c>
      <c r="G342" s="993"/>
      <c r="H342" s="996" t="s">
        <v>3</v>
      </c>
      <c r="I342" s="993"/>
      <c r="J342" s="993"/>
      <c r="K342" s="993"/>
      <c r="L342" s="994"/>
      <c r="M342" s="998"/>
      <c r="N342" s="993"/>
      <c r="O342" s="993"/>
      <c r="P342" s="993"/>
      <c r="Q342" s="993"/>
      <c r="R342" s="993"/>
      <c r="S342" s="993"/>
      <c r="T342" s="999"/>
      <c r="U342" s="993"/>
      <c r="V342" s="993"/>
    </row>
    <row r="343" spans="1:22">
      <c r="A343" s="1000"/>
      <c r="B343" s="1001"/>
      <c r="C343" s="1000"/>
      <c r="D343" s="995" t="s">
        <v>154</v>
      </c>
      <c r="E343" s="1002" t="s">
        <v>3</v>
      </c>
      <c r="F343" s="1003" t="s">
        <v>141</v>
      </c>
      <c r="G343" s="1000"/>
      <c r="H343" s="1004">
        <v>3</v>
      </c>
      <c r="I343" s="1000"/>
      <c r="J343" s="1000"/>
      <c r="K343" s="1000"/>
      <c r="L343" s="1001"/>
      <c r="M343" s="1005"/>
      <c r="N343" s="1000"/>
      <c r="O343" s="1000"/>
      <c r="P343" s="1000"/>
      <c r="Q343" s="1000"/>
      <c r="R343" s="1000"/>
      <c r="S343" s="1000"/>
      <c r="T343" s="1006"/>
      <c r="U343" s="1000"/>
      <c r="V343" s="1000"/>
    </row>
    <row r="344" spans="1:22">
      <c r="A344" s="1016"/>
      <c r="B344" s="1017"/>
      <c r="C344" s="1016"/>
      <c r="D344" s="995" t="s">
        <v>154</v>
      </c>
      <c r="E344" s="1018" t="s">
        <v>3</v>
      </c>
      <c r="F344" s="1019" t="s">
        <v>159</v>
      </c>
      <c r="G344" s="1016"/>
      <c r="H344" s="1020">
        <v>25</v>
      </c>
      <c r="I344" s="1016"/>
      <c r="J344" s="1016"/>
      <c r="K344" s="1016"/>
      <c r="L344" s="1017"/>
      <c r="M344" s="1031"/>
      <c r="N344" s="1032"/>
      <c r="O344" s="1032"/>
      <c r="P344" s="1032"/>
      <c r="Q344" s="1032"/>
      <c r="R344" s="1032"/>
      <c r="S344" s="1032"/>
      <c r="T344" s="1033"/>
      <c r="U344" s="1016"/>
      <c r="V344" s="1016"/>
    </row>
    <row r="345" spans="1:22">
      <c r="A345" s="772"/>
      <c r="B345" s="944"/>
      <c r="C345" s="945"/>
      <c r="D345" s="945"/>
      <c r="E345" s="945"/>
      <c r="F345" s="945"/>
      <c r="G345" s="945"/>
      <c r="H345" s="945"/>
      <c r="I345" s="945"/>
      <c r="J345" s="945"/>
      <c r="K345" s="945"/>
      <c r="L345" s="925"/>
      <c r="M345" s="772"/>
      <c r="N345" s="772"/>
      <c r="O345" s="772"/>
      <c r="P345" s="772"/>
      <c r="Q345" s="772"/>
      <c r="R345" s="772"/>
      <c r="S345" s="772"/>
      <c r="T345" s="772"/>
      <c r="U345" s="772"/>
      <c r="V345" s="772"/>
    </row>
  </sheetData>
  <sheetProtection algorithmName="SHA-512" hashValue="jQhUxC5vKVDjrnSiBZbnU6vCYk9utiCIm/OzYwz04U7SFMdzZz4GHCkpXw1KdShrJ4zB2Nf6o6T5VRIMbpx1uw==" saltValue="UfZLilB2CN64tehDiFkcmA==" spinCount="100000" sheet="1" autoFilter="0"/>
  <mergeCells count="9">
    <mergeCell ref="E49:J49"/>
    <mergeCell ref="E76:H76"/>
    <mergeCell ref="E78:J78"/>
    <mergeCell ref="L2:V2"/>
    <mergeCell ref="E7:H7"/>
    <mergeCell ref="E9:H9"/>
    <mergeCell ref="E17:H17"/>
    <mergeCell ref="E26:H26"/>
    <mergeCell ref="E47:H47"/>
  </mergeCells>
  <hyperlinks>
    <hyperlink ref="F89" r:id="rId1" xr:uid="{00000000-0004-0000-0B00-000000000000}"/>
    <hyperlink ref="F96" r:id="rId2" xr:uid="{00000000-0004-0000-0B00-000001000000}"/>
    <hyperlink ref="F100" r:id="rId3" xr:uid="{00000000-0004-0000-0B00-000002000000}"/>
    <hyperlink ref="F104" r:id="rId4" xr:uid="{00000000-0004-0000-0B00-000003000000}"/>
    <hyperlink ref="F108" r:id="rId5" xr:uid="{00000000-0004-0000-0B00-000004000000}"/>
    <hyperlink ref="F112" r:id="rId6" xr:uid="{00000000-0004-0000-0B00-000005000000}"/>
    <hyperlink ref="F117" r:id="rId7" xr:uid="{00000000-0004-0000-0B00-000006000000}"/>
    <hyperlink ref="F119" r:id="rId8" xr:uid="{00000000-0004-0000-0B00-000007000000}"/>
    <hyperlink ref="F123" r:id="rId9" xr:uid="{00000000-0004-0000-0B00-000008000000}"/>
    <hyperlink ref="F128" r:id="rId10" xr:uid="{00000000-0004-0000-0B00-000009000000}"/>
    <hyperlink ref="F130" r:id="rId11" xr:uid="{00000000-0004-0000-0B00-00000A000000}"/>
    <hyperlink ref="F132" r:id="rId12" xr:uid="{00000000-0004-0000-0B00-00000B000000}"/>
    <hyperlink ref="F135" r:id="rId13" xr:uid="{00000000-0004-0000-0B00-00000C000000}"/>
    <hyperlink ref="F139" r:id="rId14" xr:uid="{00000000-0004-0000-0B00-00000D000000}"/>
    <hyperlink ref="F146" r:id="rId15" xr:uid="{00000000-0004-0000-0B00-00000E000000}"/>
    <hyperlink ref="F151" r:id="rId16" xr:uid="{00000000-0004-0000-0B00-00000F000000}"/>
    <hyperlink ref="F161" r:id="rId17" xr:uid="{00000000-0004-0000-0B00-000010000000}"/>
    <hyperlink ref="F216" r:id="rId18" xr:uid="{00000000-0004-0000-0B00-000011000000}"/>
    <hyperlink ref="F223" r:id="rId19" xr:uid="{00000000-0004-0000-0B00-000012000000}"/>
    <hyperlink ref="F226" r:id="rId20" xr:uid="{00000000-0004-0000-0B00-000013000000}"/>
    <hyperlink ref="F232" r:id="rId21" xr:uid="{00000000-0004-0000-0B00-000014000000}"/>
    <hyperlink ref="F238" r:id="rId22" xr:uid="{00000000-0004-0000-0B00-000015000000}"/>
    <hyperlink ref="F250" r:id="rId23" xr:uid="{00000000-0004-0000-0B00-000016000000}"/>
    <hyperlink ref="F257" r:id="rId24" xr:uid="{00000000-0004-0000-0B00-000017000000}"/>
    <hyperlink ref="F263" r:id="rId25" xr:uid="{00000000-0004-0000-0B00-000018000000}"/>
    <hyperlink ref="F273" r:id="rId26" xr:uid="{00000000-0004-0000-0B00-000019000000}"/>
    <hyperlink ref="F279" r:id="rId27" xr:uid="{00000000-0004-0000-0B00-00001A000000}"/>
    <hyperlink ref="F285" r:id="rId28" xr:uid="{00000000-0004-0000-0B00-00001B000000}"/>
    <hyperlink ref="F306" r:id="rId29" xr:uid="{00000000-0004-0000-0B00-00001C000000}"/>
    <hyperlink ref="F313" r:id="rId30" xr:uid="{00000000-0004-0000-0B00-00001D000000}"/>
    <hyperlink ref="F337" r:id="rId31" xr:uid="{00000000-0004-0000-0B00-00001E000000}"/>
  </hyperlinks>
  <pageMargins left="0.39374999999999999" right="0.39374999999999999" top="0.39374999999999999" bottom="0.39374999999999999" header="0.511811023622047" footer="0"/>
  <pageSetup paperSize="9" fitToHeight="100" orientation="portrait" horizontalDpi="300" verticalDpi="300"/>
  <headerFooter>
    <oddFooter>&amp;CStrana &amp;P z &amp;N</oddFooter>
  </headerFooter>
  <drawing r:id="rId3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59999389629810485"/>
    <pageSetUpPr fitToPage="1"/>
  </sheetPr>
  <dimension ref="B2:BM85"/>
  <sheetViews>
    <sheetView showGridLines="0" zoomScaleNormal="100" workbookViewId="0">
      <selection activeCell="E17" sqref="E17:H17"/>
    </sheetView>
  </sheetViews>
  <sheetFormatPr defaultColWidth="8.5" defaultRowHeight="12.75" customHeight="1"/>
  <cols>
    <col min="1" max="1" width="8.33203125" style="756" customWidth="1"/>
    <col min="2" max="2" width="1.1640625" style="756" customWidth="1"/>
    <col min="3" max="3" width="4.1640625" style="756" customWidth="1"/>
    <col min="4" max="4" width="4.33203125" style="756" customWidth="1"/>
    <col min="5" max="5" width="17.1640625" style="756" customWidth="1"/>
    <col min="6" max="6" width="50.83203125" style="756" customWidth="1"/>
    <col min="7" max="7" width="7.5" style="756" customWidth="1"/>
    <col min="8" max="8" width="14" style="756" customWidth="1"/>
    <col min="9" max="9" width="15.83203125" style="756" customWidth="1"/>
    <col min="10" max="11" width="22.33203125" style="756" customWidth="1"/>
    <col min="12" max="12" width="9.33203125" style="756" customWidth="1"/>
    <col min="13" max="13" width="10.83203125" style="756" hidden="1" customWidth="1"/>
    <col min="14" max="14" width="9.33203125" style="756" hidden="1" customWidth="1"/>
    <col min="15" max="20" width="14.1640625" style="756" hidden="1" customWidth="1"/>
    <col min="21" max="21" width="16.33203125" style="756" hidden="1" customWidth="1"/>
    <col min="22" max="22" width="12.33203125" style="756" customWidth="1"/>
    <col min="23" max="23" width="16.33203125" style="756" customWidth="1"/>
    <col min="24" max="24" width="12.33203125" style="756" customWidth="1"/>
    <col min="25" max="25" width="15" style="756" customWidth="1"/>
    <col min="26" max="26" width="11" style="756" customWidth="1"/>
    <col min="27" max="27" width="15" style="756" customWidth="1"/>
    <col min="28" max="28" width="16.33203125" style="756" customWidth="1"/>
    <col min="29" max="29" width="11" style="756" customWidth="1"/>
    <col min="30" max="30" width="15" style="756" customWidth="1"/>
    <col min="31" max="31" width="16.33203125" style="756" customWidth="1"/>
    <col min="32" max="43" width="8.5" style="756"/>
    <col min="44" max="65" width="9.33203125" style="756" hidden="1" customWidth="1"/>
    <col min="66" max="16384" width="8.5" style="756"/>
  </cols>
  <sheetData>
    <row r="2" spans="2:46" ht="36.950000000000003" customHeight="1">
      <c r="L2" s="1333"/>
      <c r="M2" s="1333"/>
      <c r="N2" s="1333"/>
      <c r="O2" s="1333"/>
      <c r="P2" s="1333"/>
      <c r="Q2" s="1333"/>
      <c r="R2" s="1333"/>
      <c r="S2" s="1333"/>
      <c r="T2" s="1333"/>
      <c r="U2" s="1333"/>
      <c r="V2" s="1333"/>
      <c r="AT2" s="757" t="s">
        <v>2325</v>
      </c>
    </row>
    <row r="3" spans="2:46" ht="6.95" customHeight="1">
      <c r="B3" s="758"/>
      <c r="C3" s="759"/>
      <c r="D3" s="759"/>
      <c r="E3" s="759"/>
      <c r="F3" s="759"/>
      <c r="G3" s="759"/>
      <c r="H3" s="759"/>
      <c r="I3" s="759"/>
      <c r="J3" s="759"/>
      <c r="K3" s="759"/>
      <c r="L3" s="760"/>
      <c r="AT3" s="757" t="s">
        <v>78</v>
      </c>
    </row>
    <row r="4" spans="2:46" ht="24.95" customHeight="1">
      <c r="B4" s="760"/>
      <c r="D4" s="761" t="s">
        <v>93</v>
      </c>
      <c r="L4" s="760"/>
      <c r="M4" s="825" t="s">
        <v>11</v>
      </c>
      <c r="AT4" s="757" t="s">
        <v>4</v>
      </c>
    </row>
    <row r="5" spans="2:46" ht="6.95" customHeight="1">
      <c r="B5" s="760"/>
      <c r="L5" s="760"/>
    </row>
    <row r="6" spans="2:46" ht="12" customHeight="1">
      <c r="B6" s="760"/>
      <c r="D6" s="768" t="s">
        <v>15</v>
      </c>
      <c r="L6" s="760"/>
    </row>
    <row r="7" spans="2:46" ht="16.5" customHeight="1">
      <c r="B7" s="760"/>
      <c r="E7" s="1341" t="str">
        <f>'Část 02 - Rekap'!K6</f>
        <v>"PdF/UPOL – Rekonstrukce prostor děkanátu v objektu Žižkovo nám. 5“</v>
      </c>
      <c r="F7" s="1341"/>
      <c r="G7" s="1341"/>
      <c r="H7" s="1341"/>
      <c r="L7" s="760"/>
    </row>
    <row r="8" spans="2:46" s="772" customFormat="1" ht="12" customHeight="1">
      <c r="B8" s="771"/>
      <c r="D8" s="768" t="s">
        <v>94</v>
      </c>
      <c r="L8" s="771"/>
    </row>
    <row r="9" spans="2:46" s="772" customFormat="1" ht="35.25" customHeight="1">
      <c r="B9" s="925"/>
      <c r="E9" s="1329" t="s">
        <v>2921</v>
      </c>
      <c r="F9" s="1329"/>
      <c r="G9" s="1329"/>
      <c r="H9" s="1329"/>
      <c r="I9" s="1329"/>
      <c r="J9" s="1329"/>
      <c r="L9" s="925"/>
    </row>
    <row r="10" spans="2:46" s="772" customFormat="1" ht="12" customHeight="1">
      <c r="B10" s="771"/>
      <c r="D10" s="768" t="s">
        <v>16</v>
      </c>
      <c r="F10" s="765"/>
      <c r="I10" s="768" t="s">
        <v>17</v>
      </c>
      <c r="J10" s="765"/>
      <c r="L10" s="771"/>
    </row>
    <row r="11" spans="2:46" s="772" customFormat="1" ht="12" customHeight="1">
      <c r="B11" s="771"/>
      <c r="D11" s="768" t="s">
        <v>18</v>
      </c>
      <c r="F11" s="765" t="s">
        <v>2305</v>
      </c>
      <c r="I11" s="768" t="s">
        <v>20</v>
      </c>
      <c r="J11" s="792">
        <f>'Část 02 - Rekap'!AN10</f>
        <v>45954</v>
      </c>
      <c r="L11" s="771"/>
    </row>
    <row r="12" spans="2:46" s="772" customFormat="1" ht="10.9" customHeight="1">
      <c r="B12" s="771"/>
      <c r="L12" s="771"/>
    </row>
    <row r="13" spans="2:46" s="772" customFormat="1" ht="12" customHeight="1">
      <c r="B13" s="771"/>
      <c r="D13" s="768" t="s">
        <v>22</v>
      </c>
      <c r="I13" s="768" t="s">
        <v>23</v>
      </c>
      <c r="J13" s="765"/>
      <c r="L13" s="771"/>
    </row>
    <row r="14" spans="2:46" s="772" customFormat="1" ht="18" customHeight="1">
      <c r="B14" s="771"/>
      <c r="E14" s="765" t="s">
        <v>19</v>
      </c>
      <c r="I14" s="768" t="s">
        <v>25</v>
      </c>
      <c r="J14" s="765"/>
      <c r="L14" s="771"/>
    </row>
    <row r="15" spans="2:46" s="772" customFormat="1" ht="6.95" customHeight="1">
      <c r="B15" s="771"/>
      <c r="L15" s="771"/>
    </row>
    <row r="16" spans="2:46" s="772" customFormat="1" ht="12" customHeight="1">
      <c r="B16" s="771"/>
      <c r="D16" s="768" t="s">
        <v>2306</v>
      </c>
      <c r="I16" s="768" t="s">
        <v>23</v>
      </c>
      <c r="J16" s="91" t="str">
        <f>'Část 02 - Rekap'!AN15</f>
        <v>Vyplň údaj</v>
      </c>
      <c r="L16" s="771"/>
    </row>
    <row r="17" spans="2:12" s="772" customFormat="1" ht="18" customHeight="1">
      <c r="B17" s="771"/>
      <c r="E17" s="1342" t="str">
        <f>'Část 02 - Rekap'!E16</f>
        <v>Vyplň údaj</v>
      </c>
      <c r="F17" s="1342"/>
      <c r="G17" s="1342"/>
      <c r="H17" s="1342"/>
      <c r="I17" s="768" t="s">
        <v>25</v>
      </c>
      <c r="J17" s="91" t="str">
        <f>'Část 02 - Rekap'!AN16</f>
        <v>Vyplň údaj</v>
      </c>
      <c r="L17" s="771"/>
    </row>
    <row r="18" spans="2:12" s="772" customFormat="1" ht="6.95" customHeight="1">
      <c r="B18" s="771"/>
      <c r="L18" s="771"/>
    </row>
    <row r="19" spans="2:12" s="772" customFormat="1" ht="12" customHeight="1">
      <c r="B19" s="771"/>
      <c r="D19" s="768" t="s">
        <v>28</v>
      </c>
      <c r="I19" s="768" t="s">
        <v>23</v>
      </c>
      <c r="J19" s="765"/>
      <c r="L19" s="771"/>
    </row>
    <row r="20" spans="2:12" s="772" customFormat="1" ht="18" customHeight="1">
      <c r="B20" s="771"/>
      <c r="E20" s="765" t="s">
        <v>2308</v>
      </c>
      <c r="I20" s="768" t="s">
        <v>25</v>
      </c>
      <c r="J20" s="765"/>
      <c r="L20" s="771"/>
    </row>
    <row r="21" spans="2:12" s="772" customFormat="1" ht="6.95" customHeight="1">
      <c r="B21" s="771"/>
      <c r="L21" s="771"/>
    </row>
    <row r="22" spans="2:12" s="772" customFormat="1" ht="12" customHeight="1">
      <c r="B22" s="771"/>
      <c r="D22" s="768" t="s">
        <v>31</v>
      </c>
      <c r="I22" s="768" t="s">
        <v>23</v>
      </c>
      <c r="J22" s="765" t="str">
        <f>IF('Část 02 - Rekap'!AN21="","",'Část 02 - Rekap'!AN21)</f>
        <v/>
      </c>
      <c r="L22" s="771"/>
    </row>
    <row r="23" spans="2:12" s="772" customFormat="1" ht="18" customHeight="1">
      <c r="B23" s="771"/>
      <c r="E23" s="765" t="str">
        <f>IF('Část 02 - Rekap'!E22="","",'Část 02 - Rekap'!E22)</f>
        <v xml:space="preserve"> </v>
      </c>
      <c r="I23" s="768" t="s">
        <v>25</v>
      </c>
      <c r="J23" s="765" t="str">
        <f>IF('Část 02 - Rekap'!AN22="","",'Část 02 - Rekap'!AN22)</f>
        <v/>
      </c>
      <c r="L23" s="771"/>
    </row>
    <row r="24" spans="2:12" s="772" customFormat="1" ht="6.95" customHeight="1">
      <c r="B24" s="771"/>
      <c r="L24" s="771"/>
    </row>
    <row r="25" spans="2:12" s="772" customFormat="1" ht="12" customHeight="1">
      <c r="B25" s="771"/>
      <c r="D25" s="768" t="s">
        <v>33</v>
      </c>
      <c r="L25" s="771"/>
    </row>
    <row r="26" spans="2:12" s="827" customFormat="1" ht="16.5" customHeight="1">
      <c r="B26" s="826"/>
      <c r="E26" s="1338"/>
      <c r="F26" s="1338"/>
      <c r="G26" s="1338"/>
      <c r="H26" s="1338"/>
      <c r="L26" s="826"/>
    </row>
    <row r="27" spans="2:12" s="772" customFormat="1" ht="6.95" customHeight="1">
      <c r="B27" s="771"/>
      <c r="L27" s="771"/>
    </row>
    <row r="28" spans="2:12" s="772" customFormat="1" ht="6.95" customHeight="1">
      <c r="B28" s="771"/>
      <c r="D28" s="793"/>
      <c r="E28" s="793"/>
      <c r="F28" s="793"/>
      <c r="G28" s="793"/>
      <c r="H28" s="793"/>
      <c r="I28" s="793"/>
      <c r="J28" s="793"/>
      <c r="K28" s="793"/>
      <c r="L28" s="771"/>
    </row>
    <row r="29" spans="2:12" s="772" customFormat="1" ht="25.5" customHeight="1">
      <c r="B29" s="771"/>
      <c r="D29" s="828" t="s">
        <v>35</v>
      </c>
      <c r="J29" s="806">
        <f>ROUND(J80, 2)</f>
        <v>0</v>
      </c>
      <c r="L29" s="771"/>
    </row>
    <row r="30" spans="2:12" s="772" customFormat="1" ht="6.95" customHeight="1">
      <c r="B30" s="771"/>
      <c r="D30" s="793"/>
      <c r="E30" s="793"/>
      <c r="F30" s="793"/>
      <c r="G30" s="793"/>
      <c r="H30" s="793"/>
      <c r="I30" s="793"/>
      <c r="J30" s="793"/>
      <c r="K30" s="793"/>
      <c r="L30" s="771"/>
    </row>
    <row r="31" spans="2:12" s="772" customFormat="1" ht="14.45" customHeight="1">
      <c r="B31" s="771"/>
      <c r="F31" s="775" t="s">
        <v>37</v>
      </c>
      <c r="I31" s="775" t="s">
        <v>36</v>
      </c>
      <c r="J31" s="775" t="s">
        <v>38</v>
      </c>
      <c r="L31" s="771"/>
    </row>
    <row r="32" spans="2:12" s="772" customFormat="1" ht="14.45" customHeight="1">
      <c r="B32" s="771"/>
      <c r="D32" s="829" t="s">
        <v>39</v>
      </c>
      <c r="E32" s="768" t="s">
        <v>40</v>
      </c>
      <c r="F32" s="830">
        <f>ROUND((SUM(BE80:BE84)),  2)</f>
        <v>0</v>
      </c>
      <c r="I32" s="831">
        <v>0.21</v>
      </c>
      <c r="J32" s="830">
        <f>ROUND(((SUM(BE80:BE84))*I32),  2)</f>
        <v>0</v>
      </c>
      <c r="L32" s="771"/>
    </row>
    <row r="33" spans="2:12" s="772" customFormat="1" ht="14.45" customHeight="1">
      <c r="B33" s="771"/>
      <c r="E33" s="768" t="s">
        <v>41</v>
      </c>
      <c r="F33" s="830">
        <f>ROUND((SUM(BF80:BF84)),  2)</f>
        <v>0</v>
      </c>
      <c r="I33" s="831">
        <v>0.12</v>
      </c>
      <c r="J33" s="830">
        <f>ROUND(((SUM(BF80:BF84))*I33),  2)</f>
        <v>0</v>
      </c>
      <c r="L33" s="771"/>
    </row>
    <row r="34" spans="2:12" s="772" customFormat="1" ht="14.45" hidden="1" customHeight="1">
      <c r="B34" s="771"/>
      <c r="E34" s="768" t="s">
        <v>42</v>
      </c>
      <c r="F34" s="830">
        <f>ROUND((SUM(BG80:BG84)),  2)</f>
        <v>0</v>
      </c>
      <c r="I34" s="831">
        <v>0.21</v>
      </c>
      <c r="J34" s="830">
        <f>0</f>
        <v>0</v>
      </c>
      <c r="L34" s="771"/>
    </row>
    <row r="35" spans="2:12" s="772" customFormat="1" ht="14.45" hidden="1" customHeight="1">
      <c r="B35" s="771"/>
      <c r="E35" s="768" t="s">
        <v>43</v>
      </c>
      <c r="F35" s="830">
        <f>ROUND((SUM(BH80:BH84)),  2)</f>
        <v>0</v>
      </c>
      <c r="I35" s="831">
        <v>0.12</v>
      </c>
      <c r="J35" s="830">
        <f>0</f>
        <v>0</v>
      </c>
      <c r="L35" s="771"/>
    </row>
    <row r="36" spans="2:12" s="772" customFormat="1" ht="14.45" hidden="1" customHeight="1">
      <c r="B36" s="771"/>
      <c r="E36" s="768" t="s">
        <v>44</v>
      </c>
      <c r="F36" s="830">
        <f>ROUND((SUM(BI80:BI84)),  2)</f>
        <v>0</v>
      </c>
      <c r="I36" s="831">
        <v>0</v>
      </c>
      <c r="J36" s="830">
        <f>0</f>
        <v>0</v>
      </c>
      <c r="L36" s="771"/>
    </row>
    <row r="37" spans="2:12" s="772" customFormat="1" ht="6.95" customHeight="1">
      <c r="B37" s="771"/>
      <c r="L37" s="771"/>
    </row>
    <row r="38" spans="2:12" s="772" customFormat="1" ht="25.5" customHeight="1">
      <c r="B38" s="771"/>
      <c r="C38" s="832"/>
      <c r="D38" s="833" t="s">
        <v>45</v>
      </c>
      <c r="E38" s="796"/>
      <c r="F38" s="796"/>
      <c r="G38" s="834" t="s">
        <v>46</v>
      </c>
      <c r="H38" s="835" t="s">
        <v>47</v>
      </c>
      <c r="I38" s="796"/>
      <c r="J38" s="836">
        <f>SUM(J29:J36)</f>
        <v>0</v>
      </c>
      <c r="K38" s="837"/>
      <c r="L38" s="771"/>
    </row>
    <row r="39" spans="2:12" s="772" customFormat="1" ht="14.45" customHeight="1">
      <c r="B39" s="824"/>
      <c r="C39" s="783"/>
      <c r="D39" s="783"/>
      <c r="E39" s="783"/>
      <c r="F39" s="783"/>
      <c r="G39" s="783"/>
      <c r="H39" s="783"/>
      <c r="I39" s="783"/>
      <c r="J39" s="783"/>
      <c r="K39" s="783"/>
      <c r="L39" s="771"/>
    </row>
    <row r="43" spans="2:12" s="772" customFormat="1" ht="6.95" customHeight="1">
      <c r="B43" s="784"/>
      <c r="C43" s="785"/>
      <c r="D43" s="785"/>
      <c r="E43" s="785"/>
      <c r="F43" s="785"/>
      <c r="G43" s="785"/>
      <c r="H43" s="785"/>
      <c r="I43" s="785"/>
      <c r="J43" s="785"/>
      <c r="K43" s="785"/>
      <c r="L43" s="771"/>
    </row>
    <row r="44" spans="2:12" s="772" customFormat="1" ht="24.95" customHeight="1">
      <c r="B44" s="771"/>
      <c r="C44" s="761" t="s">
        <v>95</v>
      </c>
      <c r="L44" s="771"/>
    </row>
    <row r="45" spans="2:12" s="772" customFormat="1" ht="6.95" customHeight="1">
      <c r="B45" s="771"/>
      <c r="L45" s="771"/>
    </row>
    <row r="46" spans="2:12" s="772" customFormat="1" ht="12" customHeight="1">
      <c r="B46" s="771"/>
      <c r="C46" s="768" t="s">
        <v>15</v>
      </c>
      <c r="L46" s="771"/>
    </row>
    <row r="47" spans="2:12" s="772" customFormat="1" ht="16.5" customHeight="1">
      <c r="B47" s="771"/>
      <c r="E47" s="1341" t="str">
        <f>E7</f>
        <v>"PdF/UPOL – Rekonstrukce prostor děkanátu v objektu Žižkovo nám. 5“</v>
      </c>
      <c r="F47" s="1341"/>
      <c r="G47" s="1341"/>
      <c r="H47" s="1341"/>
      <c r="L47" s="771"/>
    </row>
    <row r="48" spans="2:12" s="772" customFormat="1" ht="12" customHeight="1">
      <c r="B48" s="771"/>
      <c r="C48" s="768" t="s">
        <v>94</v>
      </c>
      <c r="L48" s="771"/>
    </row>
    <row r="49" spans="2:47" s="772" customFormat="1" ht="35.25" customHeight="1">
      <c r="B49" s="925"/>
      <c r="E49" s="1329" t="s">
        <v>2921</v>
      </c>
      <c r="F49" s="1329"/>
      <c r="G49" s="1329"/>
      <c r="H49" s="1329"/>
      <c r="I49" s="1329"/>
      <c r="J49" s="1329"/>
      <c r="L49" s="925"/>
    </row>
    <row r="50" spans="2:47" s="772" customFormat="1" ht="6.95" customHeight="1">
      <c r="B50" s="771"/>
      <c r="L50" s="771"/>
    </row>
    <row r="51" spans="2:47" s="772" customFormat="1" ht="12" customHeight="1">
      <c r="B51" s="771"/>
      <c r="C51" s="768" t="s">
        <v>18</v>
      </c>
      <c r="F51" s="765" t="str">
        <f>F11</f>
        <v>Žižkovo nám. 951/5</v>
      </c>
      <c r="I51" s="768" t="s">
        <v>20</v>
      </c>
      <c r="J51" s="792">
        <f>IF(J11="","",J11)</f>
        <v>45954</v>
      </c>
      <c r="L51" s="771"/>
    </row>
    <row r="52" spans="2:47" s="772" customFormat="1" ht="6.95" customHeight="1">
      <c r="B52" s="771"/>
      <c r="L52" s="771"/>
    </row>
    <row r="53" spans="2:47" s="772" customFormat="1" ht="25.7" customHeight="1">
      <c r="B53" s="771"/>
      <c r="C53" s="768" t="s">
        <v>22</v>
      </c>
      <c r="F53" s="765" t="str">
        <f>E14</f>
        <v>Univerzita Palackého v Olomouci</v>
      </c>
      <c r="I53" s="768" t="s">
        <v>28</v>
      </c>
      <c r="J53" s="769" t="str">
        <f>E20</f>
        <v>atelier-r, s.r.o., Olomouc</v>
      </c>
      <c r="L53" s="771"/>
    </row>
    <row r="54" spans="2:47" s="772" customFormat="1" ht="15.2" customHeight="1">
      <c r="B54" s="771"/>
      <c r="C54" s="768" t="s">
        <v>2306</v>
      </c>
      <c r="F54" s="765" t="str">
        <f>IF(E17="","",E17)</f>
        <v>Vyplň údaj</v>
      </c>
      <c r="I54" s="768" t="s">
        <v>31</v>
      </c>
      <c r="J54" s="769" t="str">
        <f>E23</f>
        <v xml:space="preserve"> </v>
      </c>
      <c r="L54" s="771"/>
    </row>
    <row r="55" spans="2:47" s="772" customFormat="1" ht="10.35" customHeight="1">
      <c r="B55" s="771"/>
      <c r="L55" s="771"/>
    </row>
    <row r="56" spans="2:47" s="772" customFormat="1" ht="29.25" customHeight="1">
      <c r="B56" s="771"/>
      <c r="C56" s="838" t="s">
        <v>96</v>
      </c>
      <c r="D56" s="832"/>
      <c r="E56" s="832"/>
      <c r="F56" s="832"/>
      <c r="G56" s="832"/>
      <c r="H56" s="832"/>
      <c r="I56" s="832"/>
      <c r="J56" s="839" t="s">
        <v>97</v>
      </c>
      <c r="K56" s="832"/>
      <c r="L56" s="771"/>
    </row>
    <row r="57" spans="2:47" s="772" customFormat="1" ht="10.35" customHeight="1">
      <c r="B57" s="771"/>
      <c r="L57" s="771"/>
    </row>
    <row r="58" spans="2:47" s="772" customFormat="1" ht="22.9" customHeight="1">
      <c r="B58" s="771"/>
      <c r="C58" s="840" t="s">
        <v>67</v>
      </c>
      <c r="J58" s="806">
        <f>J80</f>
        <v>0</v>
      </c>
      <c r="L58" s="771"/>
      <c r="AU58" s="757" t="s">
        <v>98</v>
      </c>
    </row>
    <row r="59" spans="2:47" s="842" customFormat="1" ht="24.95" customHeight="1">
      <c r="B59" s="841"/>
      <c r="D59" s="843" t="s">
        <v>106</v>
      </c>
      <c r="E59" s="844"/>
      <c r="F59" s="844"/>
      <c r="G59" s="844"/>
      <c r="H59" s="844"/>
      <c r="I59" s="844"/>
      <c r="J59" s="845">
        <f>J81</f>
        <v>0</v>
      </c>
      <c r="L59" s="841"/>
    </row>
    <row r="60" spans="2:47" s="847" customFormat="1" ht="19.899999999999999" customHeight="1">
      <c r="B60" s="846"/>
      <c r="D60" s="848" t="s">
        <v>2922</v>
      </c>
      <c r="E60" s="849"/>
      <c r="F60" s="849"/>
      <c r="G60" s="849"/>
      <c r="H60" s="849"/>
      <c r="I60" s="849"/>
      <c r="J60" s="850">
        <f>J82</f>
        <v>0</v>
      </c>
      <c r="L60" s="846"/>
    </row>
    <row r="61" spans="2:47" s="772" customFormat="1" ht="21.95" customHeight="1">
      <c r="B61" s="771"/>
      <c r="L61" s="771"/>
    </row>
    <row r="62" spans="2:47" s="772" customFormat="1" ht="6.95" customHeight="1">
      <c r="B62" s="824"/>
      <c r="C62" s="783"/>
      <c r="D62" s="783"/>
      <c r="E62" s="783"/>
      <c r="F62" s="783"/>
      <c r="G62" s="783"/>
      <c r="H62" s="783"/>
      <c r="I62" s="783"/>
      <c r="J62" s="783"/>
      <c r="K62" s="783"/>
      <c r="L62" s="771"/>
    </row>
    <row r="66" spans="2:63" s="772" customFormat="1" ht="6.95" customHeight="1">
      <c r="B66" s="784"/>
      <c r="C66" s="785"/>
      <c r="D66" s="785"/>
      <c r="E66" s="785"/>
      <c r="F66" s="785"/>
      <c r="G66" s="785"/>
      <c r="H66" s="785"/>
      <c r="I66" s="785"/>
      <c r="J66" s="785"/>
      <c r="K66" s="785"/>
      <c r="L66" s="771"/>
    </row>
    <row r="67" spans="2:63" s="772" customFormat="1" ht="24.95" customHeight="1">
      <c r="B67" s="771"/>
      <c r="C67" s="761" t="s">
        <v>125</v>
      </c>
      <c r="L67" s="771"/>
    </row>
    <row r="68" spans="2:63" s="772" customFormat="1" ht="6.95" customHeight="1">
      <c r="B68" s="771"/>
      <c r="L68" s="771"/>
    </row>
    <row r="69" spans="2:63" s="772" customFormat="1" ht="12" customHeight="1">
      <c r="B69" s="771"/>
      <c r="C69" s="768" t="s">
        <v>15</v>
      </c>
      <c r="L69" s="771"/>
    </row>
    <row r="70" spans="2:63" s="772" customFormat="1" ht="16.5" customHeight="1">
      <c r="B70" s="771"/>
      <c r="E70" s="1341" t="str">
        <f>E7</f>
        <v>"PdF/UPOL – Rekonstrukce prostor děkanátu v objektu Žižkovo nám. 5“</v>
      </c>
      <c r="F70" s="1341"/>
      <c r="G70" s="1341"/>
      <c r="H70" s="1341"/>
      <c r="L70" s="771"/>
    </row>
    <row r="71" spans="2:63" s="772" customFormat="1" ht="12" customHeight="1">
      <c r="B71" s="771"/>
      <c r="C71" s="768" t="s">
        <v>94</v>
      </c>
      <c r="L71" s="771"/>
    </row>
    <row r="72" spans="2:63" s="772" customFormat="1" ht="35.25" customHeight="1">
      <c r="B72" s="925"/>
      <c r="E72" s="1329" t="s">
        <v>2921</v>
      </c>
      <c r="F72" s="1329"/>
      <c r="G72" s="1329"/>
      <c r="H72" s="1329"/>
      <c r="I72" s="1329"/>
      <c r="J72" s="1329"/>
      <c r="L72" s="925"/>
    </row>
    <row r="73" spans="2:63" s="772" customFormat="1" ht="6.95" customHeight="1">
      <c r="B73" s="771"/>
      <c r="L73" s="771"/>
    </row>
    <row r="74" spans="2:63" s="772" customFormat="1" ht="12" customHeight="1">
      <c r="B74" s="771"/>
      <c r="C74" s="768" t="s">
        <v>18</v>
      </c>
      <c r="F74" s="765" t="str">
        <f>F11</f>
        <v>Žižkovo nám. 951/5</v>
      </c>
      <c r="I74" s="768" t="s">
        <v>20</v>
      </c>
      <c r="J74" s="792">
        <f>IF(J11="","",J11)</f>
        <v>45954</v>
      </c>
      <c r="L74" s="771"/>
    </row>
    <row r="75" spans="2:63" s="772" customFormat="1" ht="6.95" customHeight="1">
      <c r="B75" s="771"/>
      <c r="L75" s="771"/>
    </row>
    <row r="76" spans="2:63" s="772" customFormat="1" ht="25.7" customHeight="1">
      <c r="B76" s="771"/>
      <c r="C76" s="768" t="s">
        <v>22</v>
      </c>
      <c r="F76" s="765" t="str">
        <f>E14</f>
        <v>Univerzita Palackého v Olomouci</v>
      </c>
      <c r="I76" s="768" t="s">
        <v>28</v>
      </c>
      <c r="J76" s="769" t="str">
        <f>E20</f>
        <v>atelier-r, s.r.o., Olomouc</v>
      </c>
      <c r="L76" s="771"/>
    </row>
    <row r="77" spans="2:63" s="772" customFormat="1" ht="15.2" customHeight="1">
      <c r="B77" s="771"/>
      <c r="C77" s="768" t="s">
        <v>2306</v>
      </c>
      <c r="F77" s="765" t="str">
        <f>IF(E17="","",E17)</f>
        <v>Vyplň údaj</v>
      </c>
      <c r="I77" s="768" t="s">
        <v>31</v>
      </c>
      <c r="J77" s="769" t="str">
        <f>E23</f>
        <v xml:space="preserve"> </v>
      </c>
      <c r="L77" s="771"/>
    </row>
    <row r="78" spans="2:63" s="772" customFormat="1" ht="10.35" customHeight="1">
      <c r="B78" s="771"/>
      <c r="L78" s="771"/>
    </row>
    <row r="79" spans="2:63" s="855" customFormat="1" ht="29.25" customHeight="1">
      <c r="B79" s="851"/>
      <c r="C79" s="852" t="s">
        <v>126</v>
      </c>
      <c r="D79" s="853" t="s">
        <v>54</v>
      </c>
      <c r="E79" s="853" t="s">
        <v>50</v>
      </c>
      <c r="F79" s="853" t="s">
        <v>51</v>
      </c>
      <c r="G79" s="853" t="s">
        <v>127</v>
      </c>
      <c r="H79" s="853" t="s">
        <v>128</v>
      </c>
      <c r="I79" s="853" t="s">
        <v>129</v>
      </c>
      <c r="J79" s="853" t="s">
        <v>97</v>
      </c>
      <c r="K79" s="854" t="s">
        <v>130</v>
      </c>
      <c r="L79" s="851"/>
      <c r="M79" s="798"/>
      <c r="N79" s="799" t="s">
        <v>39</v>
      </c>
      <c r="O79" s="799" t="s">
        <v>131</v>
      </c>
      <c r="P79" s="799" t="s">
        <v>132</v>
      </c>
      <c r="Q79" s="799" t="s">
        <v>133</v>
      </c>
      <c r="R79" s="799" t="s">
        <v>134</v>
      </c>
      <c r="S79" s="799" t="s">
        <v>135</v>
      </c>
      <c r="T79" s="800" t="s">
        <v>136</v>
      </c>
    </row>
    <row r="80" spans="2:63" s="772" customFormat="1" ht="22.9" customHeight="1">
      <c r="B80" s="771"/>
      <c r="C80" s="804" t="s">
        <v>137</v>
      </c>
      <c r="J80" s="856">
        <f>BK80</f>
        <v>0</v>
      </c>
      <c r="L80" s="771"/>
      <c r="M80" s="801"/>
      <c r="N80" s="793"/>
      <c r="O80" s="793"/>
      <c r="P80" s="857">
        <f>P81</f>
        <v>0</v>
      </c>
      <c r="Q80" s="793"/>
      <c r="R80" s="857">
        <f>R81</f>
        <v>0</v>
      </c>
      <c r="S80" s="793"/>
      <c r="T80" s="858">
        <f>T81</f>
        <v>0</v>
      </c>
      <c r="AT80" s="757" t="s">
        <v>68</v>
      </c>
      <c r="AU80" s="757" t="s">
        <v>98</v>
      </c>
      <c r="BK80" s="859">
        <f>BK81</f>
        <v>0</v>
      </c>
    </row>
    <row r="81" spans="2:65" s="861" customFormat="1" ht="25.9" customHeight="1">
      <c r="B81" s="860"/>
      <c r="D81" s="862" t="s">
        <v>68</v>
      </c>
      <c r="E81" s="863" t="s">
        <v>489</v>
      </c>
      <c r="F81" s="863" t="s">
        <v>506</v>
      </c>
      <c r="J81" s="864">
        <f>BK81</f>
        <v>0</v>
      </c>
      <c r="L81" s="860"/>
      <c r="M81" s="865"/>
      <c r="P81" s="866">
        <f>P82</f>
        <v>0</v>
      </c>
      <c r="R81" s="866">
        <f>R82</f>
        <v>0</v>
      </c>
      <c r="T81" s="867">
        <f>T82</f>
        <v>0</v>
      </c>
      <c r="AR81" s="862" t="s">
        <v>78</v>
      </c>
      <c r="AT81" s="868" t="s">
        <v>68</v>
      </c>
      <c r="AU81" s="868" t="s">
        <v>69</v>
      </c>
      <c r="AY81" s="862" t="s">
        <v>140</v>
      </c>
      <c r="BK81" s="869">
        <f>BK82</f>
        <v>0</v>
      </c>
    </row>
    <row r="82" spans="2:65" s="861" customFormat="1" ht="22.9" customHeight="1">
      <c r="B82" s="860"/>
      <c r="D82" s="862" t="s">
        <v>68</v>
      </c>
      <c r="E82" s="870" t="s">
        <v>1341</v>
      </c>
      <c r="F82" s="870" t="s">
        <v>2923</v>
      </c>
      <c r="J82" s="871">
        <f>BK82</f>
        <v>0</v>
      </c>
      <c r="L82" s="860"/>
      <c r="M82" s="865"/>
      <c r="P82" s="866">
        <f>SUM(P83:P84)</f>
        <v>0</v>
      </c>
      <c r="R82" s="866">
        <f>SUM(R83:R84)</f>
        <v>0</v>
      </c>
      <c r="T82" s="867">
        <f>SUM(T83:T84)</f>
        <v>0</v>
      </c>
      <c r="AR82" s="862" t="s">
        <v>78</v>
      </c>
      <c r="AT82" s="868" t="s">
        <v>68</v>
      </c>
      <c r="AU82" s="868" t="s">
        <v>76</v>
      </c>
      <c r="AY82" s="862" t="s">
        <v>140</v>
      </c>
      <c r="BK82" s="869">
        <f>SUM(BK83:BK84)</f>
        <v>0</v>
      </c>
    </row>
    <row r="83" spans="2:65" s="772" customFormat="1" ht="16.5" customHeight="1">
      <c r="B83" s="771"/>
      <c r="C83" s="872" t="s">
        <v>76</v>
      </c>
      <c r="D83" s="872" t="s">
        <v>143</v>
      </c>
      <c r="E83" s="873" t="s">
        <v>2924</v>
      </c>
      <c r="F83" s="874" t="s">
        <v>2925</v>
      </c>
      <c r="G83" s="875" t="s">
        <v>2018</v>
      </c>
      <c r="H83" s="876">
        <v>1</v>
      </c>
      <c r="I83" s="877">
        <f>'Část 02 - ZTI_EO'!H5</f>
        <v>0</v>
      </c>
      <c r="J83" s="877">
        <f>ROUND(I83*H83,2)</f>
        <v>0</v>
      </c>
      <c r="K83" s="874"/>
      <c r="L83" s="771"/>
      <c r="M83" s="878"/>
      <c r="N83" s="879" t="s">
        <v>40</v>
      </c>
      <c r="P83" s="880">
        <f>O83*H83</f>
        <v>0</v>
      </c>
      <c r="Q83" s="880">
        <v>0</v>
      </c>
      <c r="R83" s="880">
        <f>Q83*H83</f>
        <v>0</v>
      </c>
      <c r="S83" s="880">
        <v>0</v>
      </c>
      <c r="T83" s="881">
        <f>S83*H83</f>
        <v>0</v>
      </c>
      <c r="AR83" s="882" t="s">
        <v>276</v>
      </c>
      <c r="AT83" s="882" t="s">
        <v>143</v>
      </c>
      <c r="AU83" s="882" t="s">
        <v>78</v>
      </c>
      <c r="AY83" s="757" t="s">
        <v>140</v>
      </c>
      <c r="BE83" s="883">
        <f>IF(N83="základní",J83,0)</f>
        <v>0</v>
      </c>
      <c r="BF83" s="883">
        <f>IF(N83="snížená",J83,0)</f>
        <v>0</v>
      </c>
      <c r="BG83" s="883">
        <f>IF(N83="zákl. přenesená",J83,0)</f>
        <v>0</v>
      </c>
      <c r="BH83" s="883">
        <f>IF(N83="sníž. přenesená",J83,0)</f>
        <v>0</v>
      </c>
      <c r="BI83" s="883">
        <f>IF(N83="nulová",J83,0)</f>
        <v>0</v>
      </c>
      <c r="BJ83" s="757" t="s">
        <v>76</v>
      </c>
      <c r="BK83" s="883">
        <f>ROUND(I83*H83,2)</f>
        <v>0</v>
      </c>
      <c r="BL83" s="757" t="s">
        <v>276</v>
      </c>
      <c r="BM83" s="882" t="s">
        <v>2926</v>
      </c>
    </row>
    <row r="84" spans="2:65" s="772" customFormat="1" ht="11.25">
      <c r="B84" s="771"/>
      <c r="D84" s="884" t="s">
        <v>150</v>
      </c>
      <c r="F84" s="885" t="s">
        <v>2927</v>
      </c>
      <c r="L84" s="771"/>
      <c r="M84" s="1034"/>
      <c r="N84" s="1035"/>
      <c r="O84" s="1035"/>
      <c r="P84" s="1035"/>
      <c r="Q84" s="1035"/>
      <c r="R84" s="1035"/>
      <c r="S84" s="1035"/>
      <c r="T84" s="1036"/>
      <c r="AT84" s="757" t="s">
        <v>150</v>
      </c>
      <c r="AU84" s="757" t="s">
        <v>78</v>
      </c>
    </row>
    <row r="85" spans="2:65" s="772" customFormat="1" ht="6.95" customHeight="1">
      <c r="B85" s="824"/>
      <c r="C85" s="783"/>
      <c r="D85" s="783"/>
      <c r="E85" s="783"/>
      <c r="F85" s="783"/>
      <c r="G85" s="783"/>
      <c r="H85" s="783"/>
      <c r="I85" s="783"/>
      <c r="J85" s="783"/>
      <c r="K85" s="783"/>
      <c r="L85" s="771"/>
    </row>
  </sheetData>
  <sheetProtection algorithmName="SHA-512" hashValue="BUVwX2cHsWaw3O99qrk6G1C/K/Ayr5Dxlxrqw6U92XpxZJ62S6Fn/4fKULnWDOAc3eI2M+BjBcHpkU+k8qor7A==" saltValue="cqo1MF0dp5I++lY1UuxhXA==" spinCount="100000" sheet="1" autoFilter="0"/>
  <mergeCells count="9">
    <mergeCell ref="E49:J49"/>
    <mergeCell ref="E70:H70"/>
    <mergeCell ref="E72:J72"/>
    <mergeCell ref="L2:V2"/>
    <mergeCell ref="E7:H7"/>
    <mergeCell ref="E9:J9"/>
    <mergeCell ref="E17:H17"/>
    <mergeCell ref="E26:H26"/>
    <mergeCell ref="E47:H47"/>
  </mergeCells>
  <pageMargins left="0.39374999999999999" right="0.39374999999999999" top="0.39374999999999999" bottom="0.39374999999999999" header="0.511811023622047" footer="0"/>
  <pageSetup paperSize="9" fitToHeight="100" orientation="portrait" horizontalDpi="300" verticalDpi="300"/>
  <headerFooter>
    <oddFooter>&amp;CStrana &amp;P z &amp;N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pageSetUpPr fitToPage="1"/>
  </sheetPr>
  <dimension ref="A1:IU50"/>
  <sheetViews>
    <sheetView zoomScaleNormal="100" workbookViewId="0">
      <selection activeCell="H22" sqref="H22"/>
    </sheetView>
  </sheetViews>
  <sheetFormatPr defaultColWidth="14.1640625" defaultRowHeight="15" customHeight="1"/>
  <cols>
    <col min="1" max="1" width="5" style="1037" customWidth="1"/>
    <col min="2" max="2" width="4.83203125" style="1037" bestFit="1" customWidth="1"/>
    <col min="3" max="3" width="17.5" style="1037" customWidth="1"/>
    <col min="4" max="4" width="71.6640625" style="1037" customWidth="1"/>
    <col min="5" max="5" width="7.6640625" style="1037" bestFit="1" customWidth="1"/>
    <col min="6" max="6" width="10.6640625" style="1037" bestFit="1" customWidth="1"/>
    <col min="7" max="7" width="15.83203125" style="1037" customWidth="1"/>
    <col min="8" max="8" width="25.83203125" style="1037" customWidth="1"/>
    <col min="9" max="9" width="15.83203125" style="1037" customWidth="1"/>
    <col min="10" max="10" width="27.5" style="1037" customWidth="1"/>
    <col min="11" max="11" width="21.6640625" style="1037" customWidth="1"/>
    <col min="12" max="229" width="14.1640625" style="1038"/>
    <col min="230" max="231" width="14.1640625" style="1037"/>
    <col min="232" max="250" width="14.1640625" style="1038"/>
    <col min="251" max="254" width="14.1640625" style="1037"/>
    <col min="255" max="16384" width="14.1640625" style="1038"/>
  </cols>
  <sheetData>
    <row r="1" spans="1:255" ht="15" customHeight="1">
      <c r="A1" s="250" t="s">
        <v>125</v>
      </c>
      <c r="B1" s="251"/>
      <c r="C1" s="252"/>
      <c r="D1" s="251"/>
      <c r="E1" s="251"/>
      <c r="F1" s="251"/>
      <c r="G1" s="253"/>
      <c r="H1" s="254"/>
      <c r="I1" s="255"/>
    </row>
    <row r="2" spans="1:255" ht="15" customHeight="1">
      <c r="A2" s="1039" t="s">
        <v>15</v>
      </c>
      <c r="B2" s="1040"/>
      <c r="C2" s="1040"/>
      <c r="D2" s="1040" t="s">
        <v>3094</v>
      </c>
      <c r="E2" s="1041"/>
      <c r="F2" s="1042"/>
      <c r="G2" s="1043"/>
      <c r="H2" s="1044"/>
      <c r="I2" s="1045"/>
    </row>
    <row r="3" spans="1:255" ht="38.25">
      <c r="A3" s="1046" t="s">
        <v>94</v>
      </c>
      <c r="B3" s="1047"/>
      <c r="C3" s="1047"/>
      <c r="D3" s="1048" t="s">
        <v>3093</v>
      </c>
      <c r="E3" s="1049"/>
      <c r="F3" s="1050"/>
      <c r="G3" s="1051"/>
      <c r="H3" s="1052"/>
      <c r="I3" s="1053"/>
    </row>
    <row r="4" spans="1:255" ht="15" customHeight="1">
      <c r="A4" s="272" t="s">
        <v>126</v>
      </c>
      <c r="B4" s="272" t="s">
        <v>54</v>
      </c>
      <c r="C4" s="272" t="s">
        <v>50</v>
      </c>
      <c r="D4" s="273" t="s">
        <v>51</v>
      </c>
      <c r="E4" s="272" t="s">
        <v>127</v>
      </c>
      <c r="F4" s="272" t="s">
        <v>128</v>
      </c>
      <c r="G4" s="272" t="s">
        <v>3020</v>
      </c>
      <c r="H4" s="274" t="s">
        <v>3021</v>
      </c>
      <c r="I4" s="272" t="s">
        <v>130</v>
      </c>
    </row>
    <row r="5" spans="1:255" ht="15" customHeight="1">
      <c r="A5" s="1054" t="s">
        <v>27</v>
      </c>
      <c r="B5" s="1055"/>
      <c r="C5" s="1056" t="s">
        <v>137</v>
      </c>
      <c r="D5" s="1056"/>
      <c r="E5" s="1057"/>
      <c r="F5" s="1058"/>
      <c r="G5" s="1057"/>
      <c r="H5" s="1059">
        <f>H6+H9+H13+H19+H22+H25+H28+H30+H35+H37</f>
        <v>0</v>
      </c>
      <c r="I5" s="1060"/>
    </row>
    <row r="6" spans="1:255" ht="15" customHeight="1">
      <c r="A6" s="1061" t="s">
        <v>27</v>
      </c>
      <c r="B6" s="1062"/>
      <c r="C6" s="1063" t="s">
        <v>619</v>
      </c>
      <c r="D6" s="1063" t="s">
        <v>1563</v>
      </c>
      <c r="E6" s="1064" t="s">
        <v>27</v>
      </c>
      <c r="F6" s="1065" t="s">
        <v>27</v>
      </c>
      <c r="G6" s="1064"/>
      <c r="H6" s="1066">
        <f>SUM(H7:H8)</f>
        <v>0</v>
      </c>
      <c r="I6" s="1067"/>
    </row>
    <row r="7" spans="1:255" ht="15" customHeight="1">
      <c r="A7" s="1068">
        <v>1</v>
      </c>
      <c r="B7" s="1068"/>
      <c r="C7" s="1069" t="s">
        <v>1566</v>
      </c>
      <c r="D7" s="1070" t="s">
        <v>1567</v>
      </c>
      <c r="E7" s="1069" t="s">
        <v>292</v>
      </c>
      <c r="F7" s="1071">
        <v>3</v>
      </c>
      <c r="G7" s="1094"/>
      <c r="H7" s="1072"/>
      <c r="I7" s="1073"/>
      <c r="J7" s="1074"/>
      <c r="L7" s="1037"/>
      <c r="HV7" s="1038"/>
      <c r="HX7" s="1037"/>
      <c r="IQ7" s="1038"/>
      <c r="IU7" s="1037"/>
    </row>
    <row r="8" spans="1:255" ht="15" customHeight="1">
      <c r="A8" s="1068">
        <v>2</v>
      </c>
      <c r="B8" s="1068"/>
      <c r="C8" s="1069" t="s">
        <v>1568</v>
      </c>
      <c r="D8" s="1070" t="s">
        <v>2928</v>
      </c>
      <c r="E8" s="1069" t="s">
        <v>292</v>
      </c>
      <c r="F8" s="1071">
        <v>3</v>
      </c>
      <c r="G8" s="1094"/>
      <c r="H8" s="1072"/>
      <c r="I8" s="1073"/>
      <c r="J8" s="1074"/>
      <c r="L8" s="1037"/>
      <c r="HV8" s="1038"/>
      <c r="HX8" s="1037"/>
      <c r="IQ8" s="1038"/>
      <c r="IU8" s="1037"/>
    </row>
    <row r="9" spans="1:255" ht="15" customHeight="1">
      <c r="A9" s="1061" t="s">
        <v>27</v>
      </c>
      <c r="B9" s="1062"/>
      <c r="C9" s="1063" t="s">
        <v>1341</v>
      </c>
      <c r="D9" s="1063" t="s">
        <v>1574</v>
      </c>
      <c r="E9" s="1064" t="s">
        <v>27</v>
      </c>
      <c r="F9" s="1065" t="s">
        <v>27</v>
      </c>
      <c r="G9" s="1064"/>
      <c r="H9" s="1066">
        <f>SUM(H10:H12)</f>
        <v>0</v>
      </c>
      <c r="I9" s="1067"/>
    </row>
    <row r="10" spans="1:255" ht="15" customHeight="1">
      <c r="A10" s="1068">
        <v>3</v>
      </c>
      <c r="B10" s="1068"/>
      <c r="C10" s="1069" t="s">
        <v>2929</v>
      </c>
      <c r="D10" s="1070" t="s">
        <v>2930</v>
      </c>
      <c r="E10" s="1069" t="s">
        <v>292</v>
      </c>
      <c r="F10" s="1071">
        <v>3</v>
      </c>
      <c r="G10" s="1094"/>
      <c r="H10" s="1072"/>
      <c r="I10" s="1073"/>
      <c r="J10" s="1074"/>
      <c r="L10" s="1037"/>
      <c r="HV10" s="1038"/>
      <c r="HX10" s="1037"/>
      <c r="IQ10" s="1038"/>
      <c r="IU10" s="1037"/>
    </row>
    <row r="11" spans="1:255" ht="15" customHeight="1">
      <c r="A11" s="1068">
        <v>4</v>
      </c>
      <c r="B11" s="1068"/>
      <c r="C11" s="1069" t="s">
        <v>1587</v>
      </c>
      <c r="D11" s="1070" t="s">
        <v>2931</v>
      </c>
      <c r="E11" s="1069" t="s">
        <v>226</v>
      </c>
      <c r="F11" s="1071">
        <v>1</v>
      </c>
      <c r="G11" s="1094"/>
      <c r="H11" s="1072"/>
      <c r="I11" s="1073"/>
      <c r="J11" s="1074"/>
      <c r="L11" s="1037"/>
      <c r="HV11" s="1038"/>
      <c r="HX11" s="1037"/>
      <c r="IQ11" s="1038"/>
      <c r="IU11" s="1037"/>
    </row>
    <row r="12" spans="1:255" ht="15" customHeight="1">
      <c r="A12" s="1068">
        <v>5</v>
      </c>
      <c r="B12" s="1068"/>
      <c r="C12" s="1069" t="s">
        <v>1593</v>
      </c>
      <c r="D12" s="1070" t="s">
        <v>1594</v>
      </c>
      <c r="E12" s="1069" t="s">
        <v>292</v>
      </c>
      <c r="F12" s="1071">
        <v>3</v>
      </c>
      <c r="G12" s="1094"/>
      <c r="H12" s="1072"/>
      <c r="I12" s="1073"/>
      <c r="J12" s="1074"/>
      <c r="L12" s="1037"/>
      <c r="HV12" s="1038"/>
      <c r="HX12" s="1037"/>
      <c r="IQ12" s="1038"/>
      <c r="IU12" s="1037"/>
    </row>
    <row r="13" spans="1:255" ht="15" customHeight="1">
      <c r="A13" s="1061" t="s">
        <v>27</v>
      </c>
      <c r="B13" s="1062"/>
      <c r="C13" s="1063" t="s">
        <v>1595</v>
      </c>
      <c r="D13" s="1063" t="s">
        <v>1596</v>
      </c>
      <c r="E13" s="1064" t="s">
        <v>27</v>
      </c>
      <c r="F13" s="1065" t="s">
        <v>27</v>
      </c>
      <c r="G13" s="1064"/>
      <c r="H13" s="1066">
        <f>SUM(H14:H18)</f>
        <v>0</v>
      </c>
      <c r="I13" s="1067"/>
    </row>
    <row r="14" spans="1:255" ht="15" customHeight="1">
      <c r="A14" s="1068">
        <v>6</v>
      </c>
      <c r="B14" s="1068"/>
      <c r="C14" s="1069" t="s">
        <v>1601</v>
      </c>
      <c r="D14" s="1070" t="s">
        <v>2932</v>
      </c>
      <c r="E14" s="1069" t="s">
        <v>292</v>
      </c>
      <c r="F14" s="1071">
        <v>6</v>
      </c>
      <c r="G14" s="1094"/>
      <c r="H14" s="1072"/>
      <c r="I14" s="1073"/>
      <c r="J14" s="1074"/>
      <c r="L14" s="1037"/>
      <c r="HV14" s="1038"/>
      <c r="HX14" s="1037"/>
      <c r="IQ14" s="1038"/>
      <c r="IU14" s="1037"/>
    </row>
    <row r="15" spans="1:255" ht="15" customHeight="1">
      <c r="A15" s="1068">
        <v>7</v>
      </c>
      <c r="B15" s="1068"/>
      <c r="C15" s="1069" t="s">
        <v>1605</v>
      </c>
      <c r="D15" s="1070" t="s">
        <v>1606</v>
      </c>
      <c r="E15" s="1069" t="s">
        <v>292</v>
      </c>
      <c r="F15" s="1071">
        <v>6</v>
      </c>
      <c r="G15" s="1094"/>
      <c r="H15" s="1072"/>
      <c r="I15" s="1073"/>
      <c r="J15" s="1074"/>
      <c r="L15" s="1037"/>
      <c r="HV15" s="1038"/>
      <c r="HX15" s="1037"/>
      <c r="IQ15" s="1038"/>
      <c r="IU15" s="1037"/>
    </row>
    <row r="16" spans="1:255" ht="15" customHeight="1">
      <c r="A16" s="1068">
        <v>8</v>
      </c>
      <c r="B16" s="1068"/>
      <c r="C16" s="1069" t="s">
        <v>1611</v>
      </c>
      <c r="D16" s="1070" t="s">
        <v>1612</v>
      </c>
      <c r="E16" s="1069" t="s">
        <v>226</v>
      </c>
      <c r="F16" s="1071">
        <v>2</v>
      </c>
      <c r="G16" s="1094"/>
      <c r="H16" s="1072"/>
      <c r="I16" s="1073"/>
      <c r="J16" s="1074"/>
      <c r="L16" s="1037"/>
      <c r="HV16" s="1038"/>
      <c r="HX16" s="1037"/>
      <c r="IQ16" s="1038"/>
      <c r="IU16" s="1037"/>
    </row>
    <row r="17" spans="1:255" ht="15" customHeight="1">
      <c r="A17" s="1068">
        <v>9</v>
      </c>
      <c r="B17" s="1068"/>
      <c r="C17" s="1069" t="s">
        <v>1617</v>
      </c>
      <c r="D17" s="1070" t="s">
        <v>1618</v>
      </c>
      <c r="E17" s="1069" t="s">
        <v>292</v>
      </c>
      <c r="F17" s="1071">
        <v>6</v>
      </c>
      <c r="G17" s="1094"/>
      <c r="H17" s="1072"/>
      <c r="I17" s="1073"/>
      <c r="J17" s="1074"/>
      <c r="L17" s="1037"/>
      <c r="HV17" s="1038"/>
      <c r="HX17" s="1037"/>
      <c r="IQ17" s="1038"/>
      <c r="IU17" s="1037"/>
    </row>
    <row r="18" spans="1:255" ht="15" customHeight="1">
      <c r="A18" s="1068">
        <v>10</v>
      </c>
      <c r="B18" s="1068"/>
      <c r="C18" s="1069" t="s">
        <v>1619</v>
      </c>
      <c r="D18" s="1070" t="s">
        <v>1620</v>
      </c>
      <c r="E18" s="1069" t="s">
        <v>292</v>
      </c>
      <c r="F18" s="1071">
        <v>6</v>
      </c>
      <c r="G18" s="1094"/>
      <c r="H18" s="1072"/>
      <c r="I18" s="1073"/>
      <c r="J18" s="1074"/>
      <c r="L18" s="1037"/>
      <c r="HV18" s="1038"/>
      <c r="HX18" s="1037"/>
      <c r="IQ18" s="1038"/>
      <c r="IU18" s="1037"/>
    </row>
    <row r="19" spans="1:255" ht="15" customHeight="1">
      <c r="A19" s="1061" t="s">
        <v>27</v>
      </c>
      <c r="B19" s="1062"/>
      <c r="C19" s="1063" t="s">
        <v>900</v>
      </c>
      <c r="D19" s="1063" t="s">
        <v>1665</v>
      </c>
      <c r="E19" s="1064" t="s">
        <v>27</v>
      </c>
      <c r="F19" s="1065" t="s">
        <v>27</v>
      </c>
      <c r="G19" s="1064"/>
      <c r="H19" s="1066">
        <f>SUM(H20:H21)</f>
        <v>0</v>
      </c>
      <c r="I19" s="1067"/>
    </row>
    <row r="20" spans="1:255" ht="15" customHeight="1">
      <c r="A20" s="1068">
        <v>11</v>
      </c>
      <c r="B20" s="1068"/>
      <c r="C20" s="1069" t="s">
        <v>1670</v>
      </c>
      <c r="D20" s="1070" t="s">
        <v>1671</v>
      </c>
      <c r="E20" s="1069" t="s">
        <v>292</v>
      </c>
      <c r="F20" s="1071">
        <v>3</v>
      </c>
      <c r="G20" s="1094"/>
      <c r="H20" s="1072"/>
      <c r="I20" s="1073"/>
      <c r="J20" s="1074"/>
      <c r="L20" s="1037"/>
      <c r="HV20" s="1038"/>
      <c r="HX20" s="1037"/>
      <c r="IQ20" s="1038"/>
      <c r="IU20" s="1037"/>
    </row>
    <row r="21" spans="1:255" ht="15" customHeight="1">
      <c r="A21" s="1068">
        <v>12</v>
      </c>
      <c r="B21" s="1068"/>
      <c r="C21" s="1069" t="s">
        <v>1674</v>
      </c>
      <c r="D21" s="1070" t="s">
        <v>1675</v>
      </c>
      <c r="E21" s="1069" t="s">
        <v>292</v>
      </c>
      <c r="F21" s="1071">
        <v>3</v>
      </c>
      <c r="G21" s="1094"/>
      <c r="H21" s="1072"/>
      <c r="I21" s="1073"/>
      <c r="J21" s="1074"/>
      <c r="L21" s="1037"/>
      <c r="HV21" s="1038"/>
      <c r="HX21" s="1037"/>
      <c r="IQ21" s="1038"/>
      <c r="IU21" s="1037"/>
    </row>
    <row r="22" spans="1:255" ht="15" customHeight="1">
      <c r="A22" s="1061" t="s">
        <v>27</v>
      </c>
      <c r="B22" s="1062"/>
      <c r="C22" s="1063" t="s">
        <v>1676</v>
      </c>
      <c r="D22" s="1063" t="s">
        <v>1574</v>
      </c>
      <c r="E22" s="1064" t="s">
        <v>27</v>
      </c>
      <c r="F22" s="1065" t="s">
        <v>27</v>
      </c>
      <c r="G22" s="1064"/>
      <c r="H22" s="1066">
        <f>SUM(H23:H24)</f>
        <v>0</v>
      </c>
      <c r="I22" s="1067"/>
    </row>
    <row r="23" spans="1:255" ht="15" customHeight="1">
      <c r="A23" s="1068">
        <v>13</v>
      </c>
      <c r="B23" s="1068"/>
      <c r="C23" s="1069" t="s">
        <v>1677</v>
      </c>
      <c r="D23" s="1070" t="s">
        <v>1678</v>
      </c>
      <c r="E23" s="1069" t="s">
        <v>184</v>
      </c>
      <c r="F23" s="1071">
        <v>0.1</v>
      </c>
      <c r="G23" s="1094"/>
      <c r="H23" s="1072"/>
      <c r="I23" s="1073"/>
      <c r="J23" s="1074"/>
      <c r="L23" s="1037"/>
      <c r="HV23" s="1038"/>
      <c r="HX23" s="1037"/>
      <c r="IQ23" s="1038"/>
      <c r="IU23" s="1037"/>
    </row>
    <row r="24" spans="1:255" ht="15" customHeight="1">
      <c r="A24" s="1068">
        <v>14</v>
      </c>
      <c r="B24" s="1068"/>
      <c r="C24" s="1069" t="s">
        <v>1679</v>
      </c>
      <c r="D24" s="1070" t="s">
        <v>1680</v>
      </c>
      <c r="E24" s="1069" t="s">
        <v>184</v>
      </c>
      <c r="F24" s="1071">
        <v>1</v>
      </c>
      <c r="G24" s="1094"/>
      <c r="H24" s="1072"/>
      <c r="I24" s="1073"/>
      <c r="J24" s="1074"/>
      <c r="L24" s="1037"/>
      <c r="HV24" s="1038"/>
      <c r="HX24" s="1037"/>
      <c r="IQ24" s="1038"/>
      <c r="IU24" s="1037"/>
    </row>
    <row r="25" spans="1:255" ht="15" customHeight="1">
      <c r="A25" s="1061" t="s">
        <v>27</v>
      </c>
      <c r="B25" s="1062"/>
      <c r="C25" s="1063" t="s">
        <v>1681</v>
      </c>
      <c r="D25" s="1063" t="s">
        <v>1596</v>
      </c>
      <c r="E25" s="1064" t="s">
        <v>27</v>
      </c>
      <c r="F25" s="1065" t="s">
        <v>27</v>
      </c>
      <c r="G25" s="1064"/>
      <c r="H25" s="1066">
        <f>SUM(H26:H27)</f>
        <v>0</v>
      </c>
      <c r="I25" s="1067"/>
    </row>
    <row r="26" spans="1:255" ht="15" customHeight="1">
      <c r="A26" s="1068">
        <v>15</v>
      </c>
      <c r="B26" s="1068"/>
      <c r="C26" s="1069" t="s">
        <v>1682</v>
      </c>
      <c r="D26" s="1070" t="s">
        <v>1683</v>
      </c>
      <c r="E26" s="1069" t="s">
        <v>184</v>
      </c>
      <c r="F26" s="1071">
        <v>0.1</v>
      </c>
      <c r="G26" s="1094"/>
      <c r="H26" s="1072"/>
      <c r="I26" s="1073"/>
      <c r="J26" s="1074"/>
      <c r="L26" s="1037"/>
      <c r="HV26" s="1038"/>
      <c r="HX26" s="1037"/>
      <c r="IQ26" s="1038"/>
      <c r="IU26" s="1037"/>
    </row>
    <row r="27" spans="1:255" ht="15" customHeight="1">
      <c r="A27" s="1068">
        <v>16</v>
      </c>
      <c r="B27" s="1068"/>
      <c r="C27" s="1069" t="s">
        <v>1684</v>
      </c>
      <c r="D27" s="1070" t="s">
        <v>1685</v>
      </c>
      <c r="E27" s="1069" t="s">
        <v>184</v>
      </c>
      <c r="F27" s="1071">
        <v>1</v>
      </c>
      <c r="G27" s="1094"/>
      <c r="H27" s="1072"/>
      <c r="I27" s="1073"/>
      <c r="J27" s="1074"/>
      <c r="L27" s="1037"/>
      <c r="HV27" s="1038"/>
      <c r="HX27" s="1037"/>
      <c r="IQ27" s="1038"/>
      <c r="IU27" s="1037"/>
    </row>
    <row r="28" spans="1:255" ht="15" customHeight="1">
      <c r="A28" s="1061" t="s">
        <v>27</v>
      </c>
      <c r="B28" s="1062"/>
      <c r="C28" s="1063" t="s">
        <v>1686</v>
      </c>
      <c r="D28" s="1063" t="s">
        <v>1687</v>
      </c>
      <c r="E28" s="1064" t="s">
        <v>27</v>
      </c>
      <c r="F28" s="1065" t="s">
        <v>27</v>
      </c>
      <c r="G28" s="1064"/>
      <c r="H28" s="1066">
        <f>SUM(H29)</f>
        <v>0</v>
      </c>
      <c r="I28" s="1067"/>
    </row>
    <row r="29" spans="1:255" ht="15" customHeight="1">
      <c r="A29" s="1068">
        <v>17</v>
      </c>
      <c r="B29" s="1068"/>
      <c r="C29" s="1069" t="s">
        <v>1688</v>
      </c>
      <c r="D29" s="1070" t="s">
        <v>1689</v>
      </c>
      <c r="E29" s="1069" t="s">
        <v>184</v>
      </c>
      <c r="F29" s="1071">
        <v>0.41</v>
      </c>
      <c r="G29" s="1094"/>
      <c r="H29" s="1072"/>
      <c r="I29" s="1073"/>
      <c r="J29" s="1074"/>
      <c r="L29" s="1037"/>
      <c r="HV29" s="1038"/>
      <c r="HX29" s="1037"/>
      <c r="IQ29" s="1038"/>
      <c r="IU29" s="1037"/>
    </row>
    <row r="30" spans="1:255" ht="15" customHeight="1">
      <c r="A30" s="1061" t="s">
        <v>27</v>
      </c>
      <c r="B30" s="1062"/>
      <c r="C30" s="1063" t="s">
        <v>1690</v>
      </c>
      <c r="D30" s="1063" t="s">
        <v>1691</v>
      </c>
      <c r="E30" s="1064" t="s">
        <v>27</v>
      </c>
      <c r="F30" s="1065" t="s">
        <v>27</v>
      </c>
      <c r="G30" s="1064"/>
      <c r="H30" s="1066">
        <f>SUM(H31:H34)</f>
        <v>0</v>
      </c>
      <c r="I30" s="1067"/>
    </row>
    <row r="31" spans="1:255" ht="15" customHeight="1">
      <c r="A31" s="1068">
        <v>18</v>
      </c>
      <c r="B31" s="1068"/>
      <c r="C31" s="1069" t="s">
        <v>1698</v>
      </c>
      <c r="D31" s="1070" t="s">
        <v>1699</v>
      </c>
      <c r="E31" s="1069" t="s">
        <v>184</v>
      </c>
      <c r="F31" s="1071">
        <v>0.27</v>
      </c>
      <c r="G31" s="1094"/>
      <c r="H31" s="1072"/>
      <c r="I31" s="1073"/>
      <c r="J31" s="1074"/>
      <c r="L31" s="1037"/>
      <c r="HV31" s="1038"/>
      <c r="HX31" s="1037"/>
      <c r="IQ31" s="1038"/>
      <c r="IU31" s="1037"/>
    </row>
    <row r="32" spans="1:255" ht="15" customHeight="1">
      <c r="A32" s="1068">
        <v>19</v>
      </c>
      <c r="B32" s="1068"/>
      <c r="C32" s="1069" t="s">
        <v>1692</v>
      </c>
      <c r="D32" s="1070" t="s">
        <v>1693</v>
      </c>
      <c r="E32" s="1069" t="s">
        <v>184</v>
      </c>
      <c r="F32" s="1071">
        <v>0.27</v>
      </c>
      <c r="G32" s="1094"/>
      <c r="H32" s="1072"/>
      <c r="I32" s="1073"/>
      <c r="J32" s="1074"/>
      <c r="L32" s="1037"/>
      <c r="HV32" s="1038"/>
      <c r="HX32" s="1037"/>
      <c r="IQ32" s="1038"/>
      <c r="IU32" s="1037"/>
    </row>
    <row r="33" spans="1:255" ht="15" customHeight="1">
      <c r="A33" s="1068">
        <v>20</v>
      </c>
      <c r="B33" s="1068"/>
      <c r="C33" s="1069" t="s">
        <v>1694</v>
      </c>
      <c r="D33" s="1070" t="s">
        <v>1695</v>
      </c>
      <c r="E33" s="1069" t="s">
        <v>184</v>
      </c>
      <c r="F33" s="1071">
        <v>2.7</v>
      </c>
      <c r="G33" s="1094"/>
      <c r="H33" s="1072"/>
      <c r="I33" s="1073"/>
      <c r="J33" s="1074"/>
      <c r="L33" s="1037"/>
      <c r="HV33" s="1038"/>
      <c r="HX33" s="1037"/>
      <c r="IQ33" s="1038"/>
      <c r="IU33" s="1037"/>
    </row>
    <row r="34" spans="1:255" ht="15" customHeight="1">
      <c r="A34" s="1068">
        <v>21</v>
      </c>
      <c r="B34" s="1068"/>
      <c r="C34" s="1069" t="s">
        <v>1696</v>
      </c>
      <c r="D34" s="1070" t="s">
        <v>1697</v>
      </c>
      <c r="E34" s="1069" t="s">
        <v>184</v>
      </c>
      <c r="F34" s="1071">
        <v>0.27</v>
      </c>
      <c r="G34" s="1094"/>
      <c r="H34" s="1072"/>
      <c r="I34" s="1073"/>
      <c r="J34" s="1074"/>
      <c r="L34" s="1037"/>
      <c r="HV34" s="1038"/>
      <c r="HX34" s="1037"/>
      <c r="IQ34" s="1038"/>
      <c r="IU34" s="1037"/>
    </row>
    <row r="35" spans="1:255" ht="15" customHeight="1">
      <c r="A35" s="1061" t="s">
        <v>27</v>
      </c>
      <c r="B35" s="1062"/>
      <c r="C35" s="1063" t="s">
        <v>2933</v>
      </c>
      <c r="D35" s="1063" t="s">
        <v>1595</v>
      </c>
      <c r="E35" s="1064" t="s">
        <v>27</v>
      </c>
      <c r="F35" s="1065" t="s">
        <v>27</v>
      </c>
      <c r="G35" s="1064"/>
      <c r="H35" s="1066">
        <f>SUM(H36)</f>
        <v>0</v>
      </c>
      <c r="I35" s="1067"/>
    </row>
    <row r="36" spans="1:255" ht="15" customHeight="1">
      <c r="A36" s="1068">
        <v>22</v>
      </c>
      <c r="B36" s="1068"/>
      <c r="C36" s="1069" t="s">
        <v>2934</v>
      </c>
      <c r="D36" s="1070" t="s">
        <v>2935</v>
      </c>
      <c r="E36" s="1069" t="s">
        <v>544</v>
      </c>
      <c r="F36" s="1071">
        <v>1</v>
      </c>
      <c r="G36" s="1094"/>
      <c r="H36" s="1072"/>
      <c r="I36" s="1073"/>
      <c r="J36" s="1074"/>
      <c r="L36" s="1037"/>
      <c r="HV36" s="1038"/>
      <c r="HX36" s="1037"/>
      <c r="IQ36" s="1038"/>
      <c r="IU36" s="1037"/>
    </row>
    <row r="37" spans="1:255" ht="15" customHeight="1">
      <c r="A37" s="1061" t="s">
        <v>27</v>
      </c>
      <c r="B37" s="1062"/>
      <c r="C37" s="1063" t="s">
        <v>1621</v>
      </c>
      <c r="D37" s="1063" t="s">
        <v>1622</v>
      </c>
      <c r="E37" s="1064" t="s">
        <v>27</v>
      </c>
      <c r="F37" s="1065" t="s">
        <v>27</v>
      </c>
      <c r="G37" s="1064"/>
      <c r="H37" s="1066">
        <f>SUM(H38)</f>
        <v>0</v>
      </c>
      <c r="I37" s="1067"/>
    </row>
    <row r="38" spans="1:255" ht="15" customHeight="1">
      <c r="A38" s="1068">
        <v>23</v>
      </c>
      <c r="B38" s="1068"/>
      <c r="C38" s="1069" t="s">
        <v>2936</v>
      </c>
      <c r="D38" s="1070" t="s">
        <v>1639</v>
      </c>
      <c r="E38" s="1069" t="s">
        <v>544</v>
      </c>
      <c r="F38" s="1071">
        <v>1</v>
      </c>
      <c r="G38" s="1094"/>
      <c r="H38" s="1072"/>
      <c r="I38" s="1073"/>
      <c r="J38" s="1074"/>
      <c r="L38" s="1037"/>
      <c r="HV38" s="1038"/>
      <c r="HX38" s="1037"/>
      <c r="IQ38" s="1038"/>
      <c r="IU38" s="1037"/>
    </row>
    <row r="39" spans="1:255" ht="15" customHeight="1">
      <c r="A39" s="1075"/>
      <c r="B39" s="1076"/>
      <c r="C39" s="1077" t="s">
        <v>2937</v>
      </c>
      <c r="D39" s="1078"/>
      <c r="E39" s="1079"/>
      <c r="F39" s="1080"/>
      <c r="G39" s="1074"/>
      <c r="H39" s="1081"/>
      <c r="I39" s="1082"/>
      <c r="J39" s="1074"/>
      <c r="L39" s="1037"/>
      <c r="HV39" s="1038"/>
      <c r="HX39" s="1037"/>
      <c r="IQ39" s="1038"/>
      <c r="IU39" s="1037"/>
    </row>
    <row r="40" spans="1:255" ht="15" customHeight="1">
      <c r="A40" s="1075"/>
      <c r="B40" s="1079"/>
      <c r="C40" s="1077" t="s">
        <v>3104</v>
      </c>
      <c r="D40" s="1079"/>
      <c r="E40" s="1080"/>
      <c r="F40" s="1074"/>
      <c r="G40" s="1081"/>
      <c r="H40" s="1083"/>
      <c r="I40" s="1084"/>
    </row>
    <row r="41" spans="1:255" ht="15" customHeight="1">
      <c r="A41" s="1075"/>
      <c r="B41" s="1079"/>
      <c r="C41" s="1085" t="s">
        <v>2938</v>
      </c>
      <c r="D41" s="1085"/>
      <c r="E41" s="1085"/>
      <c r="F41" s="1074"/>
      <c r="G41" s="1081"/>
      <c r="H41" s="1083"/>
      <c r="I41" s="1084"/>
    </row>
    <row r="42" spans="1:255" ht="15" customHeight="1">
      <c r="A42" s="1075"/>
      <c r="B42" s="1077"/>
      <c r="C42" s="1078"/>
      <c r="D42" s="1079"/>
      <c r="E42" s="1080"/>
      <c r="F42" s="1074"/>
      <c r="G42" s="1081"/>
      <c r="H42" s="1083"/>
      <c r="I42" s="1084"/>
    </row>
    <row r="43" spans="1:255" ht="15" customHeight="1">
      <c r="A43" s="1086"/>
      <c r="B43" s="1087"/>
      <c r="C43" s="1088"/>
      <c r="D43" s="1088"/>
      <c r="E43" s="1081"/>
      <c r="F43" s="1074"/>
      <c r="G43" s="1081"/>
      <c r="H43" s="1083"/>
      <c r="I43" s="1084"/>
    </row>
    <row r="44" spans="1:255" ht="15" customHeight="1">
      <c r="A44" s="1086"/>
      <c r="B44" s="1087"/>
      <c r="C44" s="1088"/>
      <c r="D44" s="1088"/>
      <c r="E44" s="1081"/>
      <c r="F44" s="1074"/>
      <c r="G44" s="1081"/>
      <c r="H44" s="1083"/>
      <c r="I44" s="1084"/>
    </row>
    <row r="45" spans="1:255" ht="15" customHeight="1">
      <c r="A45" s="1089"/>
      <c r="I45" s="1090"/>
    </row>
    <row r="46" spans="1:255" ht="15" customHeight="1">
      <c r="A46" s="1089"/>
      <c r="I46" s="1090"/>
    </row>
    <row r="47" spans="1:255" ht="15" customHeight="1">
      <c r="A47" s="1089"/>
      <c r="I47" s="1090"/>
    </row>
    <row r="48" spans="1:255" ht="15" customHeight="1">
      <c r="A48" s="1089"/>
      <c r="I48" s="1090"/>
    </row>
    <row r="49" spans="1:9" ht="15" customHeight="1">
      <c r="A49" s="1089"/>
      <c r="I49" s="1090"/>
    </row>
    <row r="50" spans="1:9" ht="15" customHeight="1">
      <c r="A50" s="1091"/>
      <c r="B50" s="1092"/>
      <c r="C50" s="1092"/>
      <c r="D50" s="1092"/>
      <c r="E50" s="1092"/>
      <c r="F50" s="1092"/>
      <c r="G50" s="1092"/>
      <c r="H50" s="1092"/>
      <c r="I50" s="1093"/>
    </row>
  </sheetData>
  <sheetProtection algorithmName="SHA-512" hashValue="GGfiZHmsaK/zv5a4nSv2Yh3nFKrbleybxizwU2MFBwxiX8uPeObbUal1ijZXho6l3+vYQvJGW0ue39vqvACrow==" saltValue="JKQQy3zysKDSZgw2aWHDRA==" spinCount="100000" sheet="1" objects="1" scenarios="1"/>
  <pageMargins left="0.39374999999999999" right="0.39374999999999999" top="0.59097222222222201" bottom="0.59097222222222201" header="0.511811023622047" footer="0.511811023622047"/>
  <pageSetup fitToHeight="0" orientation="landscape" horizontalDpi="300" verticalDpi="30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59999389629810485"/>
    <pageSetUpPr fitToPage="1"/>
  </sheetPr>
  <dimension ref="B2:BM86"/>
  <sheetViews>
    <sheetView showGridLines="0" zoomScaleNormal="100" workbookViewId="0">
      <selection activeCell="H80" sqref="H80"/>
    </sheetView>
  </sheetViews>
  <sheetFormatPr defaultColWidth="8.5" defaultRowHeight="12.75" customHeight="1"/>
  <cols>
    <col min="1" max="1" width="8.33203125" style="756" customWidth="1"/>
    <col min="2" max="2" width="1.1640625" style="756" customWidth="1"/>
    <col min="3" max="3" width="4.1640625" style="756" customWidth="1"/>
    <col min="4" max="4" width="4.33203125" style="756" customWidth="1"/>
    <col min="5" max="5" width="17.1640625" style="756" customWidth="1"/>
    <col min="6" max="6" width="50.83203125" style="756" customWidth="1"/>
    <col min="7" max="7" width="7.5" style="756" customWidth="1"/>
    <col min="8" max="8" width="14" style="756" customWidth="1"/>
    <col min="9" max="9" width="15.83203125" style="756" customWidth="1"/>
    <col min="10" max="11" width="22.33203125" style="756" customWidth="1"/>
    <col min="12" max="12" width="9.33203125" style="756" customWidth="1"/>
    <col min="13" max="13" width="10.83203125" style="756" hidden="1" customWidth="1"/>
    <col min="14" max="14" width="9.33203125" style="756" hidden="1" customWidth="1"/>
    <col min="15" max="20" width="14.1640625" style="756" hidden="1" customWidth="1"/>
    <col min="21" max="21" width="16.33203125" style="756" hidden="1" customWidth="1"/>
    <col min="22" max="22" width="12.33203125" style="756" customWidth="1"/>
    <col min="23" max="23" width="16.33203125" style="756" customWidth="1"/>
    <col min="24" max="24" width="12.33203125" style="756" customWidth="1"/>
    <col min="25" max="25" width="15" style="756" customWidth="1"/>
    <col min="26" max="26" width="11" style="756" customWidth="1"/>
    <col min="27" max="27" width="15" style="756" customWidth="1"/>
    <col min="28" max="28" width="16.33203125" style="756" customWidth="1"/>
    <col min="29" max="29" width="11" style="756" customWidth="1"/>
    <col min="30" max="30" width="15" style="756" customWidth="1"/>
    <col min="31" max="31" width="16.33203125" style="756" customWidth="1"/>
    <col min="32" max="43" width="8.5" style="756"/>
    <col min="44" max="65" width="9.33203125" style="756" hidden="1" customWidth="1"/>
    <col min="66" max="16384" width="8.5" style="756"/>
  </cols>
  <sheetData>
    <row r="2" spans="2:46" ht="36.950000000000003" customHeight="1">
      <c r="L2" s="1333"/>
      <c r="M2" s="1333"/>
      <c r="N2" s="1333"/>
      <c r="O2" s="1333"/>
      <c r="P2" s="1333"/>
      <c r="Q2" s="1333"/>
      <c r="R2" s="1333"/>
      <c r="S2" s="1333"/>
      <c r="T2" s="1333"/>
      <c r="U2" s="1333"/>
      <c r="V2" s="1333"/>
      <c r="AT2" s="757" t="s">
        <v>2328</v>
      </c>
    </row>
    <row r="3" spans="2:46" ht="6.95" customHeight="1">
      <c r="B3" s="758"/>
      <c r="C3" s="759"/>
      <c r="D3" s="759"/>
      <c r="E3" s="759"/>
      <c r="F3" s="759"/>
      <c r="G3" s="759"/>
      <c r="H3" s="759"/>
      <c r="I3" s="759"/>
      <c r="J3" s="759"/>
      <c r="K3" s="759"/>
      <c r="L3" s="760"/>
      <c r="AT3" s="757" t="s">
        <v>78</v>
      </c>
    </row>
    <row r="4" spans="2:46" ht="24.95" customHeight="1">
      <c r="B4" s="760"/>
      <c r="D4" s="761" t="s">
        <v>93</v>
      </c>
      <c r="L4" s="760"/>
      <c r="M4" s="825" t="s">
        <v>11</v>
      </c>
      <c r="AT4" s="757" t="s">
        <v>4</v>
      </c>
    </row>
    <row r="5" spans="2:46" ht="6.95" customHeight="1">
      <c r="B5" s="760"/>
      <c r="L5" s="760"/>
    </row>
    <row r="6" spans="2:46" ht="12" customHeight="1">
      <c r="B6" s="760"/>
      <c r="D6" s="768" t="s">
        <v>15</v>
      </c>
      <c r="L6" s="760"/>
    </row>
    <row r="7" spans="2:46" ht="16.5" customHeight="1">
      <c r="B7" s="760"/>
      <c r="E7" s="1341" t="str">
        <f>'Část 02 - Rekap'!K6</f>
        <v>"PdF/UPOL – Rekonstrukce prostor děkanátu v objektu Žižkovo nám. 5“</v>
      </c>
      <c r="F7" s="1341"/>
      <c r="G7" s="1341"/>
      <c r="H7" s="1341"/>
      <c r="L7" s="760"/>
    </row>
    <row r="8" spans="2:46" s="772" customFormat="1" ht="12" customHeight="1">
      <c r="B8" s="771"/>
      <c r="D8" s="768" t="s">
        <v>94</v>
      </c>
      <c r="L8" s="771"/>
    </row>
    <row r="9" spans="2:46" s="772" customFormat="1" ht="32.25" customHeight="1">
      <c r="B9" s="771"/>
      <c r="E9" s="1329" t="s">
        <v>2939</v>
      </c>
      <c r="F9" s="1329"/>
      <c r="G9" s="1329"/>
      <c r="H9" s="1329"/>
      <c r="I9" s="1329"/>
      <c r="J9" s="1329"/>
      <c r="L9" s="771"/>
    </row>
    <row r="10" spans="2:46" s="772" customFormat="1" ht="11.25">
      <c r="B10" s="771"/>
      <c r="L10" s="771"/>
    </row>
    <row r="11" spans="2:46" s="772" customFormat="1" ht="12" customHeight="1">
      <c r="B11" s="771"/>
      <c r="D11" s="768" t="s">
        <v>16</v>
      </c>
      <c r="F11" s="765"/>
      <c r="I11" s="768" t="s">
        <v>17</v>
      </c>
      <c r="J11" s="765"/>
      <c r="L11" s="771"/>
    </row>
    <row r="12" spans="2:46" s="772" customFormat="1" ht="12" customHeight="1">
      <c r="B12" s="771"/>
      <c r="D12" s="768" t="s">
        <v>18</v>
      </c>
      <c r="F12" s="765" t="s">
        <v>2305</v>
      </c>
      <c r="I12" s="768" t="s">
        <v>20</v>
      </c>
      <c r="J12" s="792">
        <f>'Část 02 - Rekap'!AN10</f>
        <v>45954</v>
      </c>
      <c r="L12" s="771"/>
    </row>
    <row r="13" spans="2:46" s="772" customFormat="1" ht="10.9" customHeight="1">
      <c r="B13" s="771"/>
      <c r="L13" s="771"/>
    </row>
    <row r="14" spans="2:46" s="772" customFormat="1" ht="12" customHeight="1">
      <c r="B14" s="771"/>
      <c r="D14" s="768" t="s">
        <v>22</v>
      </c>
      <c r="I14" s="768" t="s">
        <v>23</v>
      </c>
      <c r="J14" s="765"/>
      <c r="L14" s="771"/>
    </row>
    <row r="15" spans="2:46" s="772" customFormat="1" ht="18" customHeight="1">
      <c r="B15" s="771"/>
      <c r="E15" s="765" t="s">
        <v>19</v>
      </c>
      <c r="I15" s="768" t="s">
        <v>25</v>
      </c>
      <c r="J15" s="765"/>
      <c r="L15" s="771"/>
    </row>
    <row r="16" spans="2:46" s="772" customFormat="1" ht="6.95" customHeight="1">
      <c r="B16" s="771"/>
      <c r="L16" s="771"/>
    </row>
    <row r="17" spans="2:12" s="772" customFormat="1" ht="12" customHeight="1">
      <c r="B17" s="771"/>
      <c r="D17" s="768" t="s">
        <v>2306</v>
      </c>
      <c r="I17" s="768" t="s">
        <v>23</v>
      </c>
      <c r="J17" s="90" t="str">
        <f>'Část 02 - Rekap'!AN15</f>
        <v>Vyplň údaj</v>
      </c>
      <c r="L17" s="771"/>
    </row>
    <row r="18" spans="2:12" s="772" customFormat="1" ht="18" customHeight="1">
      <c r="B18" s="771"/>
      <c r="E18" s="1337" t="str">
        <f>'Část 02 - Rekap'!E16</f>
        <v>Vyplň údaj</v>
      </c>
      <c r="F18" s="1342"/>
      <c r="G18" s="1342"/>
      <c r="H18" s="1342"/>
      <c r="I18" s="768" t="s">
        <v>25</v>
      </c>
      <c r="J18" s="90" t="str">
        <f>'Část 02 - Rekap'!AN16</f>
        <v>Vyplň údaj</v>
      </c>
      <c r="L18" s="771"/>
    </row>
    <row r="19" spans="2:12" s="772" customFormat="1" ht="6.95" customHeight="1">
      <c r="B19" s="771"/>
      <c r="L19" s="771"/>
    </row>
    <row r="20" spans="2:12" s="772" customFormat="1" ht="12" customHeight="1">
      <c r="B20" s="771"/>
      <c r="D20" s="768" t="s">
        <v>28</v>
      </c>
      <c r="I20" s="768" t="s">
        <v>23</v>
      </c>
      <c r="J20" s="765"/>
      <c r="L20" s="771"/>
    </row>
    <row r="21" spans="2:12" s="772" customFormat="1" ht="18" customHeight="1">
      <c r="B21" s="771"/>
      <c r="E21" s="765" t="s">
        <v>2308</v>
      </c>
      <c r="I21" s="768" t="s">
        <v>25</v>
      </c>
      <c r="J21" s="765"/>
      <c r="L21" s="771"/>
    </row>
    <row r="22" spans="2:12" s="772" customFormat="1" ht="6.95" customHeight="1">
      <c r="B22" s="771"/>
      <c r="L22" s="771"/>
    </row>
    <row r="23" spans="2:12" s="772" customFormat="1" ht="12" customHeight="1">
      <c r="B23" s="771"/>
      <c r="D23" s="768" t="s">
        <v>31</v>
      </c>
      <c r="I23" s="768" t="s">
        <v>23</v>
      </c>
      <c r="J23" s="765" t="str">
        <f>IF('Část 02 - Rekap'!AN21="","",'Část 02 - Rekap'!AN21)</f>
        <v/>
      </c>
      <c r="L23" s="771"/>
    </row>
    <row r="24" spans="2:12" s="772" customFormat="1" ht="18" customHeight="1">
      <c r="B24" s="771"/>
      <c r="E24" s="765" t="str">
        <f>IF('Část 02 - Rekap'!E22="","",'Část 02 - Rekap'!E22)</f>
        <v xml:space="preserve"> </v>
      </c>
      <c r="I24" s="768" t="s">
        <v>25</v>
      </c>
      <c r="J24" s="765" t="str">
        <f>IF('Část 02 - Rekap'!AN22="","",'Část 02 - Rekap'!AN22)</f>
        <v/>
      </c>
      <c r="L24" s="771"/>
    </row>
    <row r="25" spans="2:12" s="772" customFormat="1" ht="6.95" customHeight="1">
      <c r="B25" s="771"/>
      <c r="L25" s="771"/>
    </row>
    <row r="26" spans="2:12" s="772" customFormat="1" ht="12" customHeight="1">
      <c r="B26" s="771"/>
      <c r="D26" s="768" t="s">
        <v>33</v>
      </c>
      <c r="L26" s="771"/>
    </row>
    <row r="27" spans="2:12" s="827" customFormat="1" ht="16.5" customHeight="1">
      <c r="B27" s="826"/>
      <c r="E27" s="1338"/>
      <c r="F27" s="1338"/>
      <c r="G27" s="1338"/>
      <c r="H27" s="1338"/>
      <c r="L27" s="826"/>
    </row>
    <row r="28" spans="2:12" s="772" customFormat="1" ht="6.95" customHeight="1">
      <c r="B28" s="771"/>
      <c r="L28" s="771"/>
    </row>
    <row r="29" spans="2:12" s="772" customFormat="1" ht="6.95" customHeight="1">
      <c r="B29" s="771"/>
      <c r="D29" s="793"/>
      <c r="E29" s="793"/>
      <c r="F29" s="793"/>
      <c r="G29" s="793"/>
      <c r="H29" s="793"/>
      <c r="I29" s="793"/>
      <c r="J29" s="793"/>
      <c r="K29" s="793"/>
      <c r="L29" s="771"/>
    </row>
    <row r="30" spans="2:12" s="772" customFormat="1" ht="25.5" customHeight="1">
      <c r="B30" s="771"/>
      <c r="D30" s="828" t="s">
        <v>35</v>
      </c>
      <c r="J30" s="806">
        <f>ROUND(J81, 2)</f>
        <v>0</v>
      </c>
      <c r="L30" s="771"/>
    </row>
    <row r="31" spans="2:12" s="772" customFormat="1" ht="6.95" customHeight="1">
      <c r="B31" s="771"/>
      <c r="D31" s="793"/>
      <c r="E31" s="793"/>
      <c r="F31" s="793"/>
      <c r="G31" s="793"/>
      <c r="H31" s="793"/>
      <c r="I31" s="793"/>
      <c r="J31" s="793"/>
      <c r="K31" s="793"/>
      <c r="L31" s="771"/>
    </row>
    <row r="32" spans="2:12" s="772" customFormat="1" ht="14.45" customHeight="1">
      <c r="B32" s="771"/>
      <c r="F32" s="775" t="s">
        <v>37</v>
      </c>
      <c r="I32" s="775" t="s">
        <v>36</v>
      </c>
      <c r="J32" s="775" t="s">
        <v>38</v>
      </c>
      <c r="L32" s="771"/>
    </row>
    <row r="33" spans="2:12" s="772" customFormat="1" ht="14.45" customHeight="1">
      <c r="B33" s="771"/>
      <c r="D33" s="829" t="s">
        <v>39</v>
      </c>
      <c r="E33" s="768" t="s">
        <v>40</v>
      </c>
      <c r="F33" s="830">
        <f>ROUND((SUM(BE81:BE85)),  2)</f>
        <v>0</v>
      </c>
      <c r="I33" s="831">
        <v>0.21</v>
      </c>
      <c r="J33" s="830">
        <f>ROUND(((SUM(BE81:BE85))*I33),  2)</f>
        <v>0</v>
      </c>
      <c r="L33" s="771"/>
    </row>
    <row r="34" spans="2:12" s="772" customFormat="1" ht="14.45" customHeight="1">
      <c r="B34" s="771"/>
      <c r="E34" s="768" t="s">
        <v>41</v>
      </c>
      <c r="F34" s="830">
        <f>ROUND((SUM(BF81:BF85)),  2)</f>
        <v>0</v>
      </c>
      <c r="I34" s="831">
        <v>0.12</v>
      </c>
      <c r="J34" s="830">
        <f>ROUND(((SUM(BF81:BF85))*I34),  2)</f>
        <v>0</v>
      </c>
      <c r="L34" s="771"/>
    </row>
    <row r="35" spans="2:12" s="772" customFormat="1" ht="14.45" hidden="1" customHeight="1">
      <c r="B35" s="771"/>
      <c r="E35" s="768" t="s">
        <v>42</v>
      </c>
      <c r="F35" s="830">
        <f>ROUND((SUM(BG81:BG85)),  2)</f>
        <v>0</v>
      </c>
      <c r="I35" s="831">
        <v>0.21</v>
      </c>
      <c r="J35" s="830">
        <f>0</f>
        <v>0</v>
      </c>
      <c r="L35" s="771"/>
    </row>
    <row r="36" spans="2:12" s="772" customFormat="1" ht="14.45" hidden="1" customHeight="1">
      <c r="B36" s="771"/>
      <c r="E36" s="768" t="s">
        <v>43</v>
      </c>
      <c r="F36" s="830">
        <f>ROUND((SUM(BH81:BH85)),  2)</f>
        <v>0</v>
      </c>
      <c r="I36" s="831">
        <v>0.12</v>
      </c>
      <c r="J36" s="830">
        <f>0</f>
        <v>0</v>
      </c>
      <c r="L36" s="771"/>
    </row>
    <row r="37" spans="2:12" s="772" customFormat="1" ht="14.45" hidden="1" customHeight="1">
      <c r="B37" s="771"/>
      <c r="E37" s="768" t="s">
        <v>44</v>
      </c>
      <c r="F37" s="830">
        <f>ROUND((SUM(BI81:BI85)),  2)</f>
        <v>0</v>
      </c>
      <c r="I37" s="831">
        <v>0</v>
      </c>
      <c r="J37" s="830">
        <f>0</f>
        <v>0</v>
      </c>
      <c r="L37" s="771"/>
    </row>
    <row r="38" spans="2:12" s="772" customFormat="1" ht="6.95" customHeight="1">
      <c r="B38" s="771"/>
      <c r="L38" s="771"/>
    </row>
    <row r="39" spans="2:12" s="772" customFormat="1" ht="25.5" customHeight="1">
      <c r="B39" s="771"/>
      <c r="C39" s="832"/>
      <c r="D39" s="833" t="s">
        <v>45</v>
      </c>
      <c r="E39" s="796"/>
      <c r="F39" s="796"/>
      <c r="G39" s="834" t="s">
        <v>46</v>
      </c>
      <c r="H39" s="835" t="s">
        <v>47</v>
      </c>
      <c r="I39" s="796"/>
      <c r="J39" s="836">
        <f>SUM(J30:J37)</f>
        <v>0</v>
      </c>
      <c r="K39" s="837"/>
      <c r="L39" s="771"/>
    </row>
    <row r="40" spans="2:12" s="772" customFormat="1" ht="14.45" customHeight="1">
      <c r="B40" s="824"/>
      <c r="C40" s="783"/>
      <c r="D40" s="783"/>
      <c r="E40" s="783"/>
      <c r="F40" s="783"/>
      <c r="G40" s="783"/>
      <c r="H40" s="783"/>
      <c r="I40" s="783"/>
      <c r="J40" s="783"/>
      <c r="K40" s="783"/>
      <c r="L40" s="771"/>
    </row>
    <row r="44" spans="2:12" s="772" customFormat="1" ht="6.95" customHeight="1">
      <c r="B44" s="784"/>
      <c r="C44" s="785"/>
      <c r="D44" s="785"/>
      <c r="E44" s="785"/>
      <c r="F44" s="785"/>
      <c r="G44" s="785"/>
      <c r="H44" s="785"/>
      <c r="I44" s="785"/>
      <c r="J44" s="785"/>
      <c r="K44" s="785"/>
      <c r="L44" s="771"/>
    </row>
    <row r="45" spans="2:12" s="772" customFormat="1" ht="24.95" customHeight="1">
      <c r="B45" s="771"/>
      <c r="C45" s="761" t="s">
        <v>95</v>
      </c>
      <c r="L45" s="771"/>
    </row>
    <row r="46" spans="2:12" s="772" customFormat="1" ht="6.95" customHeight="1">
      <c r="B46" s="771"/>
      <c r="L46" s="771"/>
    </row>
    <row r="47" spans="2:12" s="772" customFormat="1" ht="12" customHeight="1">
      <c r="B47" s="771"/>
      <c r="C47" s="768" t="s">
        <v>15</v>
      </c>
      <c r="L47" s="771"/>
    </row>
    <row r="48" spans="2:12" s="772" customFormat="1" ht="16.5" customHeight="1">
      <c r="B48" s="771"/>
      <c r="E48" s="1341" t="str">
        <f>E7</f>
        <v>"PdF/UPOL – Rekonstrukce prostor děkanátu v objektu Žižkovo nám. 5“</v>
      </c>
      <c r="F48" s="1341"/>
      <c r="G48" s="1341"/>
      <c r="H48" s="1341"/>
      <c r="L48" s="771"/>
    </row>
    <row r="49" spans="2:47" s="772" customFormat="1" ht="12" customHeight="1">
      <c r="B49" s="771"/>
      <c r="C49" s="768" t="s">
        <v>94</v>
      </c>
      <c r="L49" s="771"/>
    </row>
    <row r="50" spans="2:47" s="772" customFormat="1" ht="32.25" customHeight="1">
      <c r="B50" s="771"/>
      <c r="E50" s="1329" t="s">
        <v>2939</v>
      </c>
      <c r="F50" s="1329"/>
      <c r="G50" s="1329"/>
      <c r="H50" s="1329"/>
      <c r="I50" s="1329"/>
      <c r="J50" s="1329"/>
      <c r="L50" s="771"/>
    </row>
    <row r="51" spans="2:47" s="772" customFormat="1" ht="6.95" customHeight="1">
      <c r="B51" s="771"/>
      <c r="L51" s="771"/>
    </row>
    <row r="52" spans="2:47" s="772" customFormat="1" ht="12" customHeight="1">
      <c r="B52" s="771"/>
      <c r="C52" s="768" t="s">
        <v>18</v>
      </c>
      <c r="F52" s="765" t="str">
        <f>F12</f>
        <v>Žižkovo nám. 951/5</v>
      </c>
      <c r="I52" s="768" t="s">
        <v>20</v>
      </c>
      <c r="J52" s="792">
        <f>IF(J12="","",J12)</f>
        <v>45954</v>
      </c>
      <c r="L52" s="771"/>
    </row>
    <row r="53" spans="2:47" s="772" customFormat="1" ht="6.95" customHeight="1">
      <c r="B53" s="771"/>
      <c r="L53" s="771"/>
    </row>
    <row r="54" spans="2:47" s="772" customFormat="1" ht="25.7" customHeight="1">
      <c r="B54" s="771"/>
      <c r="C54" s="768" t="s">
        <v>22</v>
      </c>
      <c r="F54" s="765" t="str">
        <f>E15</f>
        <v>Univerzita Palackého v Olomouci</v>
      </c>
      <c r="I54" s="768" t="s">
        <v>28</v>
      </c>
      <c r="J54" s="769" t="str">
        <f>E21</f>
        <v>atelier-r, s.r.o., Olomouc</v>
      </c>
      <c r="L54" s="771"/>
    </row>
    <row r="55" spans="2:47" s="772" customFormat="1" ht="15.2" customHeight="1">
      <c r="B55" s="771"/>
      <c r="C55" s="768" t="s">
        <v>2306</v>
      </c>
      <c r="F55" s="765" t="str">
        <f>IF(E18="","",E18)</f>
        <v>Vyplň údaj</v>
      </c>
      <c r="I55" s="768" t="s">
        <v>31</v>
      </c>
      <c r="J55" s="769" t="str">
        <f>E24</f>
        <v xml:space="preserve"> </v>
      </c>
      <c r="L55" s="771"/>
    </row>
    <row r="56" spans="2:47" s="772" customFormat="1" ht="10.35" customHeight="1">
      <c r="B56" s="771"/>
      <c r="L56" s="771"/>
    </row>
    <row r="57" spans="2:47" s="772" customFormat="1" ht="29.25" customHeight="1">
      <c r="B57" s="771"/>
      <c r="C57" s="838" t="s">
        <v>96</v>
      </c>
      <c r="D57" s="832"/>
      <c r="E57" s="832"/>
      <c r="F57" s="832"/>
      <c r="G57" s="832"/>
      <c r="H57" s="832"/>
      <c r="I57" s="832"/>
      <c r="J57" s="839" t="s">
        <v>97</v>
      </c>
      <c r="K57" s="832"/>
      <c r="L57" s="771"/>
    </row>
    <row r="58" spans="2:47" s="772" customFormat="1" ht="10.35" customHeight="1">
      <c r="B58" s="771"/>
      <c r="L58" s="771"/>
    </row>
    <row r="59" spans="2:47" s="772" customFormat="1" ht="22.9" customHeight="1">
      <c r="B59" s="771"/>
      <c r="C59" s="840" t="s">
        <v>67</v>
      </c>
      <c r="J59" s="806">
        <f>J81</f>
        <v>0</v>
      </c>
      <c r="L59" s="771"/>
      <c r="AU59" s="757" t="s">
        <v>98</v>
      </c>
    </row>
    <row r="60" spans="2:47" s="842" customFormat="1" ht="24.95" customHeight="1">
      <c r="B60" s="841"/>
      <c r="D60" s="843" t="s">
        <v>106</v>
      </c>
      <c r="E60" s="844"/>
      <c r="F60" s="844"/>
      <c r="G60" s="844"/>
      <c r="H60" s="844"/>
      <c r="I60" s="844"/>
      <c r="J60" s="845">
        <f>J82</f>
        <v>0</v>
      </c>
      <c r="L60" s="841"/>
    </row>
    <row r="61" spans="2:47" s="847" customFormat="1" ht="19.899999999999999" customHeight="1">
      <c r="B61" s="846"/>
      <c r="D61" s="848" t="s">
        <v>2940</v>
      </c>
      <c r="E61" s="849"/>
      <c r="F61" s="849"/>
      <c r="G61" s="849"/>
      <c r="H61" s="849"/>
      <c r="I61" s="849"/>
      <c r="J61" s="850">
        <f>J83</f>
        <v>0</v>
      </c>
      <c r="L61" s="846"/>
    </row>
    <row r="62" spans="2:47" s="772" customFormat="1" ht="21.95" customHeight="1">
      <c r="B62" s="771"/>
      <c r="L62" s="771"/>
    </row>
    <row r="63" spans="2:47" s="772" customFormat="1" ht="6.95" customHeight="1">
      <c r="B63" s="824"/>
      <c r="C63" s="783"/>
      <c r="D63" s="783"/>
      <c r="E63" s="783"/>
      <c r="F63" s="783"/>
      <c r="G63" s="783"/>
      <c r="H63" s="783"/>
      <c r="I63" s="783"/>
      <c r="J63" s="783"/>
      <c r="K63" s="783"/>
      <c r="L63" s="771"/>
    </row>
    <row r="67" spans="2:20" s="772" customFormat="1" ht="6.95" customHeight="1">
      <c r="B67" s="784"/>
      <c r="C67" s="785"/>
      <c r="D67" s="785"/>
      <c r="E67" s="785"/>
      <c r="F67" s="785"/>
      <c r="G67" s="785"/>
      <c r="H67" s="785"/>
      <c r="I67" s="785"/>
      <c r="J67" s="785"/>
      <c r="K67" s="785"/>
      <c r="L67" s="771"/>
    </row>
    <row r="68" spans="2:20" s="772" customFormat="1" ht="24.95" customHeight="1">
      <c r="B68" s="771"/>
      <c r="C68" s="761" t="s">
        <v>125</v>
      </c>
      <c r="L68" s="771"/>
    </row>
    <row r="69" spans="2:20" s="772" customFormat="1" ht="6.95" customHeight="1">
      <c r="B69" s="771"/>
      <c r="L69" s="771"/>
    </row>
    <row r="70" spans="2:20" s="772" customFormat="1" ht="12" customHeight="1">
      <c r="B70" s="771"/>
      <c r="C70" s="768" t="s">
        <v>15</v>
      </c>
      <c r="L70" s="771"/>
    </row>
    <row r="71" spans="2:20" s="772" customFormat="1" ht="16.5" customHeight="1">
      <c r="B71" s="771"/>
      <c r="E71" s="1341" t="str">
        <f>E7</f>
        <v>"PdF/UPOL – Rekonstrukce prostor děkanátu v objektu Žižkovo nám. 5“</v>
      </c>
      <c r="F71" s="1341"/>
      <c r="G71" s="1341"/>
      <c r="H71" s="1341"/>
      <c r="L71" s="771"/>
    </row>
    <row r="72" spans="2:20" s="772" customFormat="1" ht="12" customHeight="1">
      <c r="B72" s="771"/>
      <c r="C72" s="768" t="s">
        <v>94</v>
      </c>
      <c r="L72" s="771"/>
    </row>
    <row r="73" spans="2:20" s="772" customFormat="1" ht="32.25" customHeight="1">
      <c r="B73" s="771"/>
      <c r="E73" s="1329" t="s">
        <v>2939</v>
      </c>
      <c r="F73" s="1329"/>
      <c r="G73" s="1329"/>
      <c r="H73" s="1329"/>
      <c r="I73" s="1329"/>
      <c r="J73" s="1329"/>
      <c r="L73" s="771"/>
    </row>
    <row r="74" spans="2:20" s="772" customFormat="1" ht="6.95" customHeight="1">
      <c r="B74" s="771"/>
      <c r="L74" s="771"/>
    </row>
    <row r="75" spans="2:20" s="772" customFormat="1" ht="12" customHeight="1">
      <c r="B75" s="771"/>
      <c r="C75" s="768" t="s">
        <v>18</v>
      </c>
      <c r="F75" s="765" t="str">
        <f>F12</f>
        <v>Žižkovo nám. 951/5</v>
      </c>
      <c r="I75" s="768" t="s">
        <v>20</v>
      </c>
      <c r="J75" s="792">
        <f>IF(J12="","",J12)</f>
        <v>45954</v>
      </c>
      <c r="L75" s="771"/>
    </row>
    <row r="76" spans="2:20" s="772" customFormat="1" ht="6.95" customHeight="1">
      <c r="B76" s="771"/>
      <c r="L76" s="771"/>
    </row>
    <row r="77" spans="2:20" s="772" customFormat="1" ht="25.7" customHeight="1">
      <c r="B77" s="771"/>
      <c r="C77" s="768" t="s">
        <v>22</v>
      </c>
      <c r="F77" s="765" t="str">
        <f>E15</f>
        <v>Univerzita Palackého v Olomouci</v>
      </c>
      <c r="I77" s="768" t="s">
        <v>28</v>
      </c>
      <c r="J77" s="769" t="str">
        <f>E21</f>
        <v>atelier-r, s.r.o., Olomouc</v>
      </c>
      <c r="L77" s="771"/>
    </row>
    <row r="78" spans="2:20" s="772" customFormat="1" ht="15.2" customHeight="1">
      <c r="B78" s="771"/>
      <c r="C78" s="768" t="s">
        <v>2306</v>
      </c>
      <c r="F78" s="765" t="str">
        <f>IF(E18="","",E18)</f>
        <v>Vyplň údaj</v>
      </c>
      <c r="I78" s="768" t="s">
        <v>31</v>
      </c>
      <c r="J78" s="769" t="str">
        <f>E24</f>
        <v xml:space="preserve"> </v>
      </c>
      <c r="L78" s="771"/>
    </row>
    <row r="79" spans="2:20" s="772" customFormat="1" ht="10.35" customHeight="1">
      <c r="B79" s="771"/>
      <c r="L79" s="771"/>
    </row>
    <row r="80" spans="2:20" s="855" customFormat="1" ht="29.25" customHeight="1">
      <c r="B80" s="851"/>
      <c r="C80" s="852" t="s">
        <v>126</v>
      </c>
      <c r="D80" s="853" t="s">
        <v>54</v>
      </c>
      <c r="E80" s="853" t="s">
        <v>50</v>
      </c>
      <c r="F80" s="853" t="s">
        <v>51</v>
      </c>
      <c r="G80" s="853" t="s">
        <v>127</v>
      </c>
      <c r="H80" s="853" t="s">
        <v>128</v>
      </c>
      <c r="I80" s="853" t="s">
        <v>129</v>
      </c>
      <c r="J80" s="853" t="s">
        <v>97</v>
      </c>
      <c r="K80" s="854" t="s">
        <v>130</v>
      </c>
      <c r="L80" s="851"/>
      <c r="M80" s="798"/>
      <c r="N80" s="799" t="s">
        <v>39</v>
      </c>
      <c r="O80" s="799" t="s">
        <v>131</v>
      </c>
      <c r="P80" s="799" t="s">
        <v>132</v>
      </c>
      <c r="Q80" s="799" t="s">
        <v>133</v>
      </c>
      <c r="R80" s="799" t="s">
        <v>134</v>
      </c>
      <c r="S80" s="799" t="s">
        <v>135</v>
      </c>
      <c r="T80" s="800" t="s">
        <v>136</v>
      </c>
    </row>
    <row r="81" spans="2:65" s="772" customFormat="1" ht="22.9" customHeight="1">
      <c r="B81" s="771"/>
      <c r="C81" s="804" t="s">
        <v>137</v>
      </c>
      <c r="J81" s="856">
        <f>BK81</f>
        <v>0</v>
      </c>
      <c r="L81" s="771"/>
      <c r="M81" s="801"/>
      <c r="N81" s="793"/>
      <c r="O81" s="793"/>
      <c r="P81" s="857">
        <f>P82</f>
        <v>0</v>
      </c>
      <c r="Q81" s="793"/>
      <c r="R81" s="857">
        <f>R82</f>
        <v>0</v>
      </c>
      <c r="S81" s="793"/>
      <c r="T81" s="858">
        <f>T82</f>
        <v>0</v>
      </c>
      <c r="AT81" s="757" t="s">
        <v>68</v>
      </c>
      <c r="AU81" s="757" t="s">
        <v>98</v>
      </c>
      <c r="BK81" s="859">
        <f>BK82</f>
        <v>0</v>
      </c>
    </row>
    <row r="82" spans="2:65" s="861" customFormat="1" ht="25.9" customHeight="1">
      <c r="B82" s="860"/>
      <c r="D82" s="862" t="s">
        <v>68</v>
      </c>
      <c r="E82" s="863" t="s">
        <v>489</v>
      </c>
      <c r="F82" s="863" t="s">
        <v>506</v>
      </c>
      <c r="J82" s="864">
        <f>BK82</f>
        <v>0</v>
      </c>
      <c r="L82" s="860"/>
      <c r="M82" s="865"/>
      <c r="P82" s="866">
        <f>P83</f>
        <v>0</v>
      </c>
      <c r="R82" s="866">
        <f>R83</f>
        <v>0</v>
      </c>
      <c r="T82" s="867">
        <f>T83</f>
        <v>0</v>
      </c>
      <c r="AR82" s="862" t="s">
        <v>78</v>
      </c>
      <c r="AT82" s="868" t="s">
        <v>68</v>
      </c>
      <c r="AU82" s="868" t="s">
        <v>69</v>
      </c>
      <c r="AY82" s="862" t="s">
        <v>140</v>
      </c>
      <c r="BK82" s="869">
        <f>BK83</f>
        <v>0</v>
      </c>
    </row>
    <row r="83" spans="2:65" s="861" customFormat="1" ht="22.9" customHeight="1">
      <c r="B83" s="860"/>
      <c r="D83" s="862" t="s">
        <v>68</v>
      </c>
      <c r="E83" s="870" t="s">
        <v>2941</v>
      </c>
      <c r="F83" s="870" t="s">
        <v>2942</v>
      </c>
      <c r="J83" s="871">
        <f>BK83</f>
        <v>0</v>
      </c>
      <c r="L83" s="860"/>
      <c r="M83" s="865"/>
      <c r="P83" s="866">
        <f>SUM(P84:P85)</f>
        <v>0</v>
      </c>
      <c r="R83" s="866">
        <f>SUM(R84:R85)</f>
        <v>0</v>
      </c>
      <c r="T83" s="867">
        <f>SUM(T84:T85)</f>
        <v>0</v>
      </c>
      <c r="AR83" s="862" t="s">
        <v>78</v>
      </c>
      <c r="AT83" s="868" t="s">
        <v>68</v>
      </c>
      <c r="AU83" s="868" t="s">
        <v>76</v>
      </c>
      <c r="AY83" s="862" t="s">
        <v>140</v>
      </c>
      <c r="BK83" s="869">
        <f>SUM(BK84:BK85)</f>
        <v>0</v>
      </c>
    </row>
    <row r="84" spans="2:65" s="772" customFormat="1" ht="16.5" customHeight="1">
      <c r="B84" s="771"/>
      <c r="C84" s="872" t="s">
        <v>76</v>
      </c>
      <c r="D84" s="872" t="s">
        <v>143</v>
      </c>
      <c r="E84" s="873" t="s">
        <v>2943</v>
      </c>
      <c r="F84" s="874" t="s">
        <v>2944</v>
      </c>
      <c r="G84" s="875" t="s">
        <v>2018</v>
      </c>
      <c r="H84" s="876">
        <v>1</v>
      </c>
      <c r="I84" s="877">
        <f>'Část 02 - ÚT_EO'!H5</f>
        <v>0</v>
      </c>
      <c r="J84" s="877">
        <f>ROUND(I84*H84,2)</f>
        <v>0</v>
      </c>
      <c r="K84" s="874"/>
      <c r="L84" s="771"/>
      <c r="M84" s="878"/>
      <c r="N84" s="879" t="s">
        <v>40</v>
      </c>
      <c r="P84" s="880">
        <f>O84*H84</f>
        <v>0</v>
      </c>
      <c r="Q84" s="880">
        <v>0</v>
      </c>
      <c r="R84" s="880">
        <f>Q84*H84</f>
        <v>0</v>
      </c>
      <c r="S84" s="880">
        <v>0</v>
      </c>
      <c r="T84" s="881">
        <f>S84*H84</f>
        <v>0</v>
      </c>
      <c r="AR84" s="882" t="s">
        <v>276</v>
      </c>
      <c r="AT84" s="882" t="s">
        <v>143</v>
      </c>
      <c r="AU84" s="882" t="s">
        <v>78</v>
      </c>
      <c r="AY84" s="757" t="s">
        <v>140</v>
      </c>
      <c r="BE84" s="883">
        <f>IF(N84="základní",J84,0)</f>
        <v>0</v>
      </c>
      <c r="BF84" s="883">
        <f>IF(N84="snížená",J84,0)</f>
        <v>0</v>
      </c>
      <c r="BG84" s="883">
        <f>IF(N84="zákl. přenesená",J84,0)</f>
        <v>0</v>
      </c>
      <c r="BH84" s="883">
        <f>IF(N84="sníž. přenesená",J84,0)</f>
        <v>0</v>
      </c>
      <c r="BI84" s="883">
        <f>IF(N84="nulová",J84,0)</f>
        <v>0</v>
      </c>
      <c r="BJ84" s="757" t="s">
        <v>76</v>
      </c>
      <c r="BK84" s="883">
        <f>ROUND(I84*H84,2)</f>
        <v>0</v>
      </c>
      <c r="BL84" s="757" t="s">
        <v>276</v>
      </c>
      <c r="BM84" s="882" t="s">
        <v>2945</v>
      </c>
    </row>
    <row r="85" spans="2:65" s="772" customFormat="1" ht="11.25">
      <c r="B85" s="771"/>
      <c r="D85" s="884" t="s">
        <v>150</v>
      </c>
      <c r="F85" s="885" t="s">
        <v>2927</v>
      </c>
      <c r="L85" s="771"/>
      <c r="M85" s="1034"/>
      <c r="N85" s="1035"/>
      <c r="O85" s="1035"/>
      <c r="P85" s="1035"/>
      <c r="Q85" s="1035"/>
      <c r="R85" s="1035"/>
      <c r="S85" s="1035"/>
      <c r="T85" s="1036"/>
      <c r="AT85" s="757" t="s">
        <v>150</v>
      </c>
      <c r="AU85" s="757" t="s">
        <v>78</v>
      </c>
    </row>
    <row r="86" spans="2:65" s="772" customFormat="1" ht="6.95" customHeight="1">
      <c r="B86" s="824"/>
      <c r="C86" s="783"/>
      <c r="D86" s="783"/>
      <c r="E86" s="783"/>
      <c r="F86" s="783"/>
      <c r="G86" s="783"/>
      <c r="H86" s="783"/>
      <c r="I86" s="783"/>
      <c r="J86" s="783"/>
      <c r="K86" s="783"/>
      <c r="L86" s="771"/>
    </row>
  </sheetData>
  <sheetProtection algorithmName="SHA-512" hashValue="WgRk+2KJB8vFt5ZWlp6bmpet/Rwv0E9rgoN53I3SOaVFKJv0OZBdg/vucSUs+1u/L83uFnBRET6sXDbbBU9RBQ==" saltValue="UquZGSZXKXbbNAk9IRJZHw==" spinCount="100000" sheet="1" autoFilter="0"/>
  <mergeCells count="9">
    <mergeCell ref="E50:J50"/>
    <mergeCell ref="E71:H71"/>
    <mergeCell ref="E73:J73"/>
    <mergeCell ref="L2:V2"/>
    <mergeCell ref="E7:H7"/>
    <mergeCell ref="E9:J9"/>
    <mergeCell ref="E18:H18"/>
    <mergeCell ref="E27:H27"/>
    <mergeCell ref="E48:H48"/>
  </mergeCells>
  <pageMargins left="0.39374999999999999" right="0.39374999999999999" top="0.39374999999999999" bottom="0.39374999999999999" header="0.511811023622047" footer="0"/>
  <pageSetup paperSize="9" fitToHeight="100" orientation="portrait" horizontalDpi="300" verticalDpi="300"/>
  <headerFooter>
    <oddFooter>&amp;CStrana &amp;P z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59999389629810485"/>
    <outlinePr summaryRight="0"/>
    <pageSetUpPr fitToPage="1"/>
  </sheetPr>
  <dimension ref="A1:L40"/>
  <sheetViews>
    <sheetView view="pageBreakPreview" zoomScaleNormal="100" zoomScaleSheetLayoutView="100" workbookViewId="0"/>
  </sheetViews>
  <sheetFormatPr defaultColWidth="10.6640625" defaultRowHeight="12.75"/>
  <cols>
    <col min="1" max="2" width="8.1640625" style="1142" bestFit="1" customWidth="1"/>
    <col min="3" max="3" width="9.5" style="1146" customWidth="1"/>
    <col min="4" max="4" width="41.1640625" style="1143" customWidth="1"/>
    <col min="5" max="5" width="47.83203125" style="1143" customWidth="1"/>
    <col min="6" max="6" width="12" style="1143" customWidth="1"/>
    <col min="7" max="7" width="15.83203125" style="1143" customWidth="1"/>
    <col min="8" max="8" width="25.83203125" style="1095" customWidth="1"/>
    <col min="9" max="9" width="15.83203125" style="1095" customWidth="1"/>
    <col min="10" max="10" width="14.6640625" style="1095" customWidth="1"/>
    <col min="11" max="11" width="14" style="1095" customWidth="1"/>
    <col min="12" max="12" width="22.5" style="1096" customWidth="1"/>
    <col min="13" max="16384" width="10.6640625" style="1095"/>
  </cols>
  <sheetData>
    <row r="1" spans="1:9" ht="15.75">
      <c r="A1" s="250" t="s">
        <v>125</v>
      </c>
      <c r="B1" s="251"/>
      <c r="C1" s="252"/>
      <c r="D1" s="251"/>
      <c r="E1" s="251"/>
      <c r="F1" s="251"/>
      <c r="G1" s="253"/>
      <c r="H1" s="254"/>
      <c r="I1" s="255"/>
    </row>
    <row r="2" spans="1:9" ht="15.75">
      <c r="A2" s="1097" t="s">
        <v>15</v>
      </c>
      <c r="B2" s="1098"/>
      <c r="C2" s="1098"/>
      <c r="D2" s="1098" t="s">
        <v>3094</v>
      </c>
      <c r="E2" s="1099"/>
      <c r="F2" s="1100"/>
      <c r="G2" s="1101"/>
      <c r="H2" s="1102"/>
      <c r="I2" s="1103"/>
    </row>
    <row r="3" spans="1:9" ht="51">
      <c r="A3" s="1046" t="s">
        <v>94</v>
      </c>
      <c r="B3" s="1104"/>
      <c r="C3" s="1104"/>
      <c r="D3" s="1105" t="s">
        <v>3093</v>
      </c>
      <c r="E3" s="1106"/>
      <c r="F3" s="1107"/>
      <c r="G3" s="1108"/>
      <c r="H3" s="1109"/>
      <c r="I3" s="1053"/>
    </row>
    <row r="4" spans="1:9" ht="30">
      <c r="A4" s="272" t="s">
        <v>126</v>
      </c>
      <c r="B4" s="272" t="s">
        <v>54</v>
      </c>
      <c r="C4" s="272" t="s">
        <v>50</v>
      </c>
      <c r="D4" s="273" t="s">
        <v>51</v>
      </c>
      <c r="E4" s="272" t="s">
        <v>127</v>
      </c>
      <c r="F4" s="272" t="s">
        <v>128</v>
      </c>
      <c r="G4" s="272" t="s">
        <v>3020</v>
      </c>
      <c r="H4" s="274" t="s">
        <v>3021</v>
      </c>
      <c r="I4" s="272" t="s">
        <v>130</v>
      </c>
    </row>
    <row r="5" spans="1:9" ht="18.75">
      <c r="A5" s="1054" t="s">
        <v>27</v>
      </c>
      <c r="B5" s="1110"/>
      <c r="C5" s="1111" t="s">
        <v>137</v>
      </c>
      <c r="D5" s="1111"/>
      <c r="E5" s="1112"/>
      <c r="F5" s="1113"/>
      <c r="G5" s="1112"/>
      <c r="H5" s="1114">
        <f>H6+H15+H24</f>
        <v>0</v>
      </c>
      <c r="I5" s="1060"/>
    </row>
    <row r="6" spans="1:9" ht="15">
      <c r="A6" s="1061"/>
      <c r="B6" s="1062"/>
      <c r="C6" s="1063"/>
      <c r="D6" s="1063" t="s">
        <v>2946</v>
      </c>
      <c r="E6" s="1064"/>
      <c r="F6" s="1065"/>
      <c r="G6" s="1064"/>
      <c r="H6" s="1066">
        <f>SUM(H7:H12)</f>
        <v>0</v>
      </c>
      <c r="I6" s="1067"/>
    </row>
    <row r="7" spans="1:9">
      <c r="A7" s="1115" t="s">
        <v>2947</v>
      </c>
      <c r="B7" s="1116"/>
      <c r="C7" s="1115"/>
      <c r="D7" s="1117" t="s">
        <v>2948</v>
      </c>
      <c r="E7" s="1118" t="s">
        <v>1963</v>
      </c>
      <c r="F7" s="1119">
        <v>70</v>
      </c>
      <c r="G7" s="1147"/>
      <c r="H7" s="1120">
        <f>ROUND(F7*G7,2)</f>
        <v>0</v>
      </c>
      <c r="I7" s="1120"/>
    </row>
    <row r="8" spans="1:9">
      <c r="A8" s="1115" t="s">
        <v>2949</v>
      </c>
      <c r="B8" s="1116"/>
      <c r="C8" s="1115"/>
      <c r="D8" s="1117" t="s">
        <v>2950</v>
      </c>
      <c r="E8" s="1118" t="s">
        <v>1963</v>
      </c>
      <c r="F8" s="1119">
        <v>30</v>
      </c>
      <c r="G8" s="1147"/>
      <c r="H8" s="1120">
        <f t="shared" ref="H8:H12" si="0">ROUND(F8*G8,2)</f>
        <v>0</v>
      </c>
      <c r="I8" s="1120"/>
    </row>
    <row r="9" spans="1:9">
      <c r="A9" s="1115" t="s">
        <v>2952</v>
      </c>
      <c r="B9" s="1116"/>
      <c r="C9" s="1115"/>
      <c r="D9" s="1117" t="s">
        <v>3095</v>
      </c>
      <c r="E9" s="1118" t="s">
        <v>1963</v>
      </c>
      <c r="F9" s="1119">
        <v>84</v>
      </c>
      <c r="G9" s="1147"/>
      <c r="H9" s="1120">
        <f t="shared" si="0"/>
        <v>0</v>
      </c>
      <c r="I9" s="1120"/>
    </row>
    <row r="10" spans="1:9">
      <c r="A10" s="1115" t="s">
        <v>2953</v>
      </c>
      <c r="B10" s="1116"/>
      <c r="C10" s="1115"/>
      <c r="D10" s="1117" t="s">
        <v>3096</v>
      </c>
      <c r="E10" s="1118" t="s">
        <v>1963</v>
      </c>
      <c r="F10" s="1119">
        <v>36</v>
      </c>
      <c r="G10" s="1147"/>
      <c r="H10" s="1120">
        <f t="shared" si="0"/>
        <v>0</v>
      </c>
      <c r="I10" s="1120"/>
    </row>
    <row r="11" spans="1:9" ht="25.5">
      <c r="A11" s="1115" t="s">
        <v>2954</v>
      </c>
      <c r="B11" s="1116"/>
      <c r="C11" s="1115"/>
      <c r="D11" s="1117" t="s">
        <v>3100</v>
      </c>
      <c r="E11" s="1118" t="s">
        <v>1963</v>
      </c>
      <c r="F11" s="1121">
        <v>100</v>
      </c>
      <c r="G11" s="1147"/>
      <c r="H11" s="1120">
        <f t="shared" si="0"/>
        <v>0</v>
      </c>
      <c r="I11" s="1120"/>
    </row>
    <row r="12" spans="1:9">
      <c r="A12" s="1115" t="s">
        <v>2955</v>
      </c>
      <c r="B12" s="1116"/>
      <c r="C12" s="1115"/>
      <c r="D12" s="1117" t="s">
        <v>3101</v>
      </c>
      <c r="E12" s="1118" t="s">
        <v>1963</v>
      </c>
      <c r="F12" s="1121">
        <v>100</v>
      </c>
      <c r="G12" s="1147"/>
      <c r="H12" s="1120">
        <f t="shared" si="0"/>
        <v>0</v>
      </c>
      <c r="I12" s="1120"/>
    </row>
    <row r="13" spans="1:9" ht="24.75" customHeight="1">
      <c r="A13" s="1122" t="s">
        <v>3098</v>
      </c>
      <c r="B13" s="1123"/>
      <c r="C13" s="1345" t="s">
        <v>3097</v>
      </c>
      <c r="D13" s="1345"/>
      <c r="E13" s="1345"/>
      <c r="F13" s="1124"/>
      <c r="G13" s="1124"/>
      <c r="H13" s="1125"/>
      <c r="I13" s="1126"/>
    </row>
    <row r="14" spans="1:9" ht="39.75" customHeight="1">
      <c r="A14" s="1127"/>
      <c r="B14" s="1128"/>
      <c r="C14" s="1346" t="s">
        <v>2951</v>
      </c>
      <c r="D14" s="1346"/>
      <c r="E14" s="1346"/>
      <c r="F14" s="1129"/>
      <c r="G14" s="1129"/>
      <c r="H14" s="1130"/>
      <c r="I14" s="1131"/>
    </row>
    <row r="15" spans="1:9" ht="15">
      <c r="A15" s="1061"/>
      <c r="B15" s="1062"/>
      <c r="C15" s="1063"/>
      <c r="D15" s="1063" t="s">
        <v>2956</v>
      </c>
      <c r="E15" s="1064"/>
      <c r="F15" s="1065"/>
      <c r="G15" s="1064"/>
      <c r="H15" s="1066">
        <f>SUM(H16:H22)</f>
        <v>0</v>
      </c>
      <c r="I15" s="1067"/>
    </row>
    <row r="16" spans="1:9" ht="25.5">
      <c r="A16" s="1115" t="s">
        <v>2958</v>
      </c>
      <c r="B16" s="1120"/>
      <c r="C16" s="1120"/>
      <c r="D16" s="1117" t="s">
        <v>2959</v>
      </c>
      <c r="E16" s="1118" t="s">
        <v>621</v>
      </c>
      <c r="F16" s="1119">
        <v>6</v>
      </c>
      <c r="G16" s="1147"/>
      <c r="H16" s="1120">
        <f t="shared" ref="H16:H22" si="1">ROUND(F16*G16,2)</f>
        <v>0</v>
      </c>
      <c r="I16" s="1120"/>
    </row>
    <row r="17" spans="1:9" ht="25.5">
      <c r="A17" s="1115" t="s">
        <v>2958</v>
      </c>
      <c r="B17" s="1120"/>
      <c r="C17" s="1120"/>
      <c r="D17" s="1117" t="s">
        <v>2960</v>
      </c>
      <c r="E17" s="1118" t="s">
        <v>621</v>
      </c>
      <c r="F17" s="1119">
        <v>6</v>
      </c>
      <c r="G17" s="1147"/>
      <c r="H17" s="1120">
        <f t="shared" si="1"/>
        <v>0</v>
      </c>
      <c r="I17" s="1120"/>
    </row>
    <row r="18" spans="1:9" ht="63.75">
      <c r="A18" s="1115" t="s">
        <v>2961</v>
      </c>
      <c r="B18" s="1120"/>
      <c r="C18" s="1120"/>
      <c r="D18" s="1117" t="s">
        <v>2962</v>
      </c>
      <c r="E18" s="1118" t="s">
        <v>621</v>
      </c>
      <c r="F18" s="1119">
        <v>6</v>
      </c>
      <c r="G18" s="1147"/>
      <c r="H18" s="1120">
        <f t="shared" si="1"/>
        <v>0</v>
      </c>
      <c r="I18" s="1120"/>
    </row>
    <row r="19" spans="1:9" ht="25.5">
      <c r="A19" s="1115" t="s">
        <v>2963</v>
      </c>
      <c r="B19" s="1120"/>
      <c r="C19" s="1120"/>
      <c r="D19" s="1117" t="s">
        <v>2964</v>
      </c>
      <c r="E19" s="1118" t="s">
        <v>621</v>
      </c>
      <c r="F19" s="1119">
        <v>6</v>
      </c>
      <c r="G19" s="1147"/>
      <c r="H19" s="1120">
        <f t="shared" si="1"/>
        <v>0</v>
      </c>
      <c r="I19" s="1120"/>
    </row>
    <row r="20" spans="1:9" ht="25.5">
      <c r="A20" s="1115" t="s">
        <v>2965</v>
      </c>
      <c r="B20" s="1120"/>
      <c r="C20" s="1120"/>
      <c r="D20" s="1117" t="s">
        <v>2966</v>
      </c>
      <c r="E20" s="1118" t="s">
        <v>621</v>
      </c>
      <c r="F20" s="1119">
        <v>6</v>
      </c>
      <c r="G20" s="1147"/>
      <c r="H20" s="1120">
        <f t="shared" si="1"/>
        <v>0</v>
      </c>
      <c r="I20" s="1120"/>
    </row>
    <row r="21" spans="1:9" ht="25.5">
      <c r="A21" s="1115" t="s">
        <v>2967</v>
      </c>
      <c r="B21" s="1120"/>
      <c r="C21" s="1120"/>
      <c r="D21" s="1117" t="s">
        <v>3099</v>
      </c>
      <c r="E21" s="1118" t="s">
        <v>621</v>
      </c>
      <c r="F21" s="1119">
        <v>6</v>
      </c>
      <c r="G21" s="1147"/>
      <c r="H21" s="1120">
        <f t="shared" si="1"/>
        <v>0</v>
      </c>
      <c r="I21" s="1120"/>
    </row>
    <row r="22" spans="1:9">
      <c r="A22" s="1115" t="s">
        <v>2968</v>
      </c>
      <c r="B22" s="1120"/>
      <c r="C22" s="1120"/>
      <c r="D22" s="1117" t="s">
        <v>2969</v>
      </c>
      <c r="E22" s="1118" t="s">
        <v>621</v>
      </c>
      <c r="F22" s="1119">
        <v>6</v>
      </c>
      <c r="G22" s="1147"/>
      <c r="H22" s="1120">
        <f t="shared" si="1"/>
        <v>0</v>
      </c>
      <c r="I22" s="1120"/>
    </row>
    <row r="23" spans="1:9">
      <c r="A23" s="1132" t="s">
        <v>3098</v>
      </c>
      <c r="B23" s="1133"/>
      <c r="C23" s="1347" t="s">
        <v>2957</v>
      </c>
      <c r="D23" s="1347"/>
      <c r="E23" s="1347"/>
      <c r="F23" s="1134"/>
      <c r="G23" s="1134"/>
      <c r="H23" s="1135"/>
      <c r="I23" s="1136"/>
    </row>
    <row r="24" spans="1:9" ht="15">
      <c r="A24" s="1061"/>
      <c r="B24" s="1062"/>
      <c r="C24" s="1063"/>
      <c r="D24" s="1063" t="s">
        <v>1330</v>
      </c>
      <c r="E24" s="1064"/>
      <c r="F24" s="1065"/>
      <c r="G24" s="1064"/>
      <c r="H24" s="1066">
        <f>SUM(H25:H37)</f>
        <v>0</v>
      </c>
      <c r="I24" s="1067"/>
    </row>
    <row r="25" spans="1:9">
      <c r="A25" s="1137" t="s">
        <v>2970</v>
      </c>
      <c r="B25" s="1120"/>
      <c r="C25" s="1120"/>
      <c r="D25" s="1138" t="s">
        <v>2971</v>
      </c>
      <c r="E25" s="1139" t="s">
        <v>621</v>
      </c>
      <c r="F25" s="1140">
        <v>1</v>
      </c>
      <c r="G25" s="1147"/>
      <c r="H25" s="1120">
        <f t="shared" ref="H25:H37" si="2">ROUND(F25*G25,2)</f>
        <v>0</v>
      </c>
      <c r="I25" s="1120"/>
    </row>
    <row r="26" spans="1:9">
      <c r="A26" s="1137" t="s">
        <v>2972</v>
      </c>
      <c r="B26" s="1120"/>
      <c r="C26" s="1120"/>
      <c r="D26" s="1138" t="s">
        <v>2973</v>
      </c>
      <c r="E26" s="1139" t="s">
        <v>621</v>
      </c>
      <c r="F26" s="1140">
        <v>1</v>
      </c>
      <c r="G26" s="1147"/>
      <c r="H26" s="1120">
        <f t="shared" si="2"/>
        <v>0</v>
      </c>
      <c r="I26" s="1120"/>
    </row>
    <row r="27" spans="1:9">
      <c r="A27" s="1137" t="s">
        <v>2974</v>
      </c>
      <c r="B27" s="1120"/>
      <c r="C27" s="1120"/>
      <c r="D27" s="1138" t="s">
        <v>2975</v>
      </c>
      <c r="E27" s="1139" t="s">
        <v>621</v>
      </c>
      <c r="F27" s="1140">
        <v>1</v>
      </c>
      <c r="G27" s="1147"/>
      <c r="H27" s="1120">
        <f t="shared" si="2"/>
        <v>0</v>
      </c>
      <c r="I27" s="1120"/>
    </row>
    <row r="28" spans="1:9">
      <c r="A28" s="1137" t="s">
        <v>2976</v>
      </c>
      <c r="B28" s="1120"/>
      <c r="C28" s="1120"/>
      <c r="D28" s="1138" t="s">
        <v>2977</v>
      </c>
      <c r="E28" s="1139" t="s">
        <v>621</v>
      </c>
      <c r="F28" s="1140">
        <v>1</v>
      </c>
      <c r="G28" s="1147"/>
      <c r="H28" s="1120">
        <f t="shared" si="2"/>
        <v>0</v>
      </c>
      <c r="I28" s="1120"/>
    </row>
    <row r="29" spans="1:9" ht="38.25">
      <c r="A29" s="1137" t="s">
        <v>2978</v>
      </c>
      <c r="B29" s="1120"/>
      <c r="C29" s="1120"/>
      <c r="D29" s="1138" t="s">
        <v>2979</v>
      </c>
      <c r="E29" s="1139" t="s">
        <v>621</v>
      </c>
      <c r="F29" s="1140">
        <v>1</v>
      </c>
      <c r="G29" s="1147"/>
      <c r="H29" s="1120">
        <f t="shared" si="2"/>
        <v>0</v>
      </c>
      <c r="I29" s="1120"/>
    </row>
    <row r="30" spans="1:9">
      <c r="A30" s="1137" t="s">
        <v>2980</v>
      </c>
      <c r="B30" s="1120"/>
      <c r="C30" s="1120"/>
      <c r="D30" s="1138" t="s">
        <v>2981</v>
      </c>
      <c r="E30" s="1139" t="s">
        <v>621</v>
      </c>
      <c r="F30" s="1140">
        <v>1</v>
      </c>
      <c r="G30" s="1147"/>
      <c r="H30" s="1120">
        <f t="shared" si="2"/>
        <v>0</v>
      </c>
      <c r="I30" s="1120"/>
    </row>
    <row r="31" spans="1:9">
      <c r="A31" s="1137" t="s">
        <v>2982</v>
      </c>
      <c r="B31" s="1120"/>
      <c r="C31" s="1120"/>
      <c r="D31" s="1138" t="s">
        <v>2983</v>
      </c>
      <c r="E31" s="1139" t="s">
        <v>621</v>
      </c>
      <c r="F31" s="1140">
        <v>1</v>
      </c>
      <c r="G31" s="1147"/>
      <c r="H31" s="1120">
        <f t="shared" si="2"/>
        <v>0</v>
      </c>
      <c r="I31" s="1120"/>
    </row>
    <row r="32" spans="1:9">
      <c r="A32" s="1137" t="s">
        <v>2984</v>
      </c>
      <c r="B32" s="1120"/>
      <c r="C32" s="1120"/>
      <c r="D32" s="1138" t="s">
        <v>2985</v>
      </c>
      <c r="E32" s="1139" t="s">
        <v>621</v>
      </c>
      <c r="F32" s="1140">
        <v>1</v>
      </c>
      <c r="G32" s="1147"/>
      <c r="H32" s="1120">
        <f t="shared" si="2"/>
        <v>0</v>
      </c>
      <c r="I32" s="1120"/>
    </row>
    <row r="33" spans="1:9">
      <c r="A33" s="1137" t="s">
        <v>2986</v>
      </c>
      <c r="B33" s="1120"/>
      <c r="C33" s="1120"/>
      <c r="D33" s="1138" t="s">
        <v>2987</v>
      </c>
      <c r="E33" s="1139" t="s">
        <v>621</v>
      </c>
      <c r="F33" s="1140">
        <v>1</v>
      </c>
      <c r="G33" s="1147"/>
      <c r="H33" s="1120">
        <f t="shared" si="2"/>
        <v>0</v>
      </c>
      <c r="I33" s="1120"/>
    </row>
    <row r="34" spans="1:9">
      <c r="A34" s="1137" t="s">
        <v>2988</v>
      </c>
      <c r="B34" s="1120"/>
      <c r="C34" s="1120"/>
      <c r="D34" s="1138" t="s">
        <v>2989</v>
      </c>
      <c r="E34" s="1139" t="s">
        <v>1753</v>
      </c>
      <c r="F34" s="1140">
        <v>8</v>
      </c>
      <c r="G34" s="1147"/>
      <c r="H34" s="1120">
        <f t="shared" si="2"/>
        <v>0</v>
      </c>
      <c r="I34" s="1120"/>
    </row>
    <row r="35" spans="1:9">
      <c r="A35" s="1137" t="s">
        <v>2990</v>
      </c>
      <c r="B35" s="1120"/>
      <c r="C35" s="1120"/>
      <c r="D35" s="1138" t="s">
        <v>2991</v>
      </c>
      <c r="E35" s="1139" t="s">
        <v>621</v>
      </c>
      <c r="F35" s="1140">
        <v>1</v>
      </c>
      <c r="G35" s="1147"/>
      <c r="H35" s="1120">
        <f t="shared" si="2"/>
        <v>0</v>
      </c>
      <c r="I35" s="1120"/>
    </row>
    <row r="36" spans="1:9">
      <c r="A36" s="1137" t="s">
        <v>2992</v>
      </c>
      <c r="B36" s="1120"/>
      <c r="C36" s="1120"/>
      <c r="D36" s="1138" t="s">
        <v>2993</v>
      </c>
      <c r="E36" s="1139" t="s">
        <v>621</v>
      </c>
      <c r="F36" s="1140">
        <v>2</v>
      </c>
      <c r="G36" s="1147"/>
      <c r="H36" s="1120">
        <f t="shared" si="2"/>
        <v>0</v>
      </c>
      <c r="I36" s="1120"/>
    </row>
    <row r="37" spans="1:9" ht="25.5">
      <c r="A37" s="1137" t="s">
        <v>2994</v>
      </c>
      <c r="B37" s="1120"/>
      <c r="C37" s="1120"/>
      <c r="D37" s="1138" t="s">
        <v>2995</v>
      </c>
      <c r="E37" s="1139" t="s">
        <v>1963</v>
      </c>
      <c r="F37" s="1140">
        <v>100</v>
      </c>
      <c r="G37" s="1147"/>
      <c r="H37" s="1120">
        <f t="shared" si="2"/>
        <v>0</v>
      </c>
      <c r="I37" s="1120"/>
    </row>
    <row r="38" spans="1:9" ht="28.5" customHeight="1">
      <c r="A38" s="1141" t="s">
        <v>3098</v>
      </c>
      <c r="C38" s="1349" t="s">
        <v>2996</v>
      </c>
      <c r="D38" s="1349"/>
      <c r="E38" s="1349"/>
      <c r="I38" s="1144"/>
    </row>
    <row r="39" spans="1:9" ht="26.25" customHeight="1">
      <c r="A39" s="1145"/>
      <c r="C39" s="1350" t="s">
        <v>2997</v>
      </c>
      <c r="D39" s="1350"/>
      <c r="E39" s="1350"/>
      <c r="I39" s="1144"/>
    </row>
    <row r="40" spans="1:9" ht="28.5" customHeight="1">
      <c r="A40" s="1127"/>
      <c r="B40" s="1128"/>
      <c r="C40" s="1348" t="s">
        <v>2998</v>
      </c>
      <c r="D40" s="1348"/>
      <c r="E40" s="1348"/>
      <c r="F40" s="1129"/>
      <c r="G40" s="1129"/>
      <c r="H40" s="1130"/>
      <c r="I40" s="1131"/>
    </row>
  </sheetData>
  <sheetProtection algorithmName="SHA-512" hashValue="bwCzE2vZu1fEkloCc6obby7tDsxA1BMaeKj9nmaPLj+YVYq3GKKxMwsCYma/pp3zzw3lHiTNRHpUfTUfJOiMug==" saltValue="EgV3rDsDmB40NfrK0krKbQ==" spinCount="100000" sheet="1" objects="1" scenarios="1"/>
  <mergeCells count="6">
    <mergeCell ref="C13:E13"/>
    <mergeCell ref="C14:E14"/>
    <mergeCell ref="C23:E23"/>
    <mergeCell ref="C40:E40"/>
    <mergeCell ref="C38:E38"/>
    <mergeCell ref="C39:E39"/>
  </mergeCell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oddHeader>&amp;LP23P243 - Olomouc - UPOL PdF, Rekonstrukce vnitřních komunikačních prostor - ÚT&amp;C&amp;"-,Obyčejné"
Seznam strojů a zařízení&amp;RAZ KLIMA a.s.</oddHeader>
    <oddFooter>&amp;L&amp;"-,Obyčejné"Vypracoval: Jan Kubrický
Datum 10/2025&amp;R&amp;"-,Obyčejné"Strana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34998626667073579"/>
    <pageSetUpPr fitToPage="1"/>
  </sheetPr>
  <dimension ref="B2:BM113"/>
  <sheetViews>
    <sheetView showGridLines="0" workbookViewId="0">
      <selection activeCell="J12" sqref="J12"/>
    </sheetView>
  </sheetViews>
  <sheetFormatPr defaultColWidth="12" defaultRowHeight="11.25"/>
  <cols>
    <col min="1" max="1" width="8.1640625" customWidth="1"/>
    <col min="2" max="2" width="1.1640625" customWidth="1"/>
    <col min="3" max="4" width="4.1640625" customWidth="1"/>
    <col min="5" max="5" width="17.1640625" customWidth="1"/>
    <col min="6" max="6" width="50.6640625" customWidth="1"/>
    <col min="7" max="7" width="7.5" customWidth="1"/>
    <col min="8" max="8" width="14" customWidth="1"/>
    <col min="9" max="9" width="15.6640625" customWidth="1"/>
    <col min="10" max="11" width="22.1640625" customWidth="1"/>
    <col min="12" max="12" width="9.1640625" customWidth="1"/>
    <col min="13" max="13" width="10.6640625" hidden="1" customWidth="1"/>
    <col min="14" max="14" width="9.1640625" hidden="1"/>
    <col min="15" max="20" width="14.1640625" hidden="1" customWidth="1"/>
    <col min="21" max="21" width="16.1640625" hidden="1" customWidth="1"/>
    <col min="22" max="22" width="12.1640625" customWidth="1"/>
    <col min="23" max="23" width="16.1640625" customWidth="1"/>
    <col min="24" max="24" width="12.1640625" customWidth="1"/>
    <col min="25" max="25" width="15" customWidth="1"/>
    <col min="26" max="26" width="11" customWidth="1"/>
    <col min="27" max="27" width="15" customWidth="1"/>
    <col min="28" max="28" width="16.1640625" customWidth="1"/>
    <col min="29" max="29" width="11" customWidth="1"/>
    <col min="30" max="30" width="15" customWidth="1"/>
    <col min="31" max="31" width="16.1640625" customWidth="1"/>
    <col min="44" max="65" width="9.1640625" hidden="1"/>
  </cols>
  <sheetData>
    <row r="2" spans="2:46" ht="36.950000000000003" customHeight="1">
      <c r="L2" s="1278" t="s">
        <v>6</v>
      </c>
      <c r="M2" s="1271"/>
      <c r="N2" s="1271"/>
      <c r="O2" s="1271"/>
      <c r="P2" s="1271"/>
      <c r="Q2" s="1271"/>
      <c r="R2" s="1271"/>
      <c r="S2" s="1271"/>
      <c r="T2" s="1271"/>
      <c r="U2" s="1271"/>
      <c r="V2" s="1271"/>
      <c r="AT2" s="4" t="s">
        <v>92</v>
      </c>
    </row>
    <row r="3" spans="2:46" ht="6.95" customHeight="1">
      <c r="B3" s="5"/>
      <c r="C3" s="6"/>
      <c r="D3" s="6"/>
      <c r="E3" s="6"/>
      <c r="F3" s="6"/>
      <c r="G3" s="6"/>
      <c r="H3" s="6"/>
      <c r="I3" s="6"/>
      <c r="J3" s="6"/>
      <c r="K3" s="6"/>
      <c r="L3" s="7"/>
      <c r="AT3" s="4" t="s">
        <v>78</v>
      </c>
    </row>
    <row r="4" spans="2:46" ht="24.95" customHeight="1">
      <c r="B4" s="7"/>
      <c r="D4" s="8" t="s">
        <v>93</v>
      </c>
      <c r="L4" s="7"/>
      <c r="M4" s="142" t="s">
        <v>11</v>
      </c>
      <c r="AT4" s="4" t="s">
        <v>4</v>
      </c>
    </row>
    <row r="5" spans="2:46" ht="6.95" customHeight="1">
      <c r="B5" s="7"/>
      <c r="L5" s="7"/>
    </row>
    <row r="6" spans="2:46" ht="12" customHeight="1">
      <c r="B6" s="7"/>
      <c r="D6" s="88" t="s">
        <v>15</v>
      </c>
      <c r="L6" s="7"/>
    </row>
    <row r="7" spans="2:46" ht="16.5" customHeight="1">
      <c r="B7" s="7"/>
      <c r="E7" s="1284" t="str">
        <f>'Část 01_Rekap'!K6</f>
        <v>"PdF/UPOL – Rekonstrukce prostor děkanátu v objektu Žižkovo nám. 5“</v>
      </c>
      <c r="F7" s="1285"/>
      <c r="G7" s="1285"/>
      <c r="H7" s="1285"/>
      <c r="L7" s="7"/>
    </row>
    <row r="8" spans="2:46" s="87" customFormat="1" ht="12" customHeight="1">
      <c r="B8" s="13"/>
      <c r="D8" s="88" t="s">
        <v>94</v>
      </c>
      <c r="L8" s="13"/>
    </row>
    <row r="9" spans="2:46" s="87" customFormat="1" ht="16.5" customHeight="1">
      <c r="B9" s="13"/>
      <c r="E9" s="1248" t="s">
        <v>91</v>
      </c>
      <c r="F9" s="1283"/>
      <c r="G9" s="1283"/>
      <c r="H9" s="1283"/>
      <c r="L9" s="13"/>
    </row>
    <row r="10" spans="2:46" s="87" customFormat="1">
      <c r="B10" s="13"/>
      <c r="L10" s="13"/>
    </row>
    <row r="11" spans="2:46" s="87" customFormat="1" ht="12" customHeight="1">
      <c r="B11" s="13"/>
      <c r="D11" s="88" t="s">
        <v>16</v>
      </c>
      <c r="F11" s="82" t="s">
        <v>3</v>
      </c>
      <c r="I11" s="88" t="s">
        <v>17</v>
      </c>
      <c r="J11" s="82" t="s">
        <v>3</v>
      </c>
      <c r="L11" s="13"/>
    </row>
    <row r="12" spans="2:46" s="87" customFormat="1" ht="12" customHeight="1">
      <c r="B12" s="13"/>
      <c r="D12" s="88" t="s">
        <v>18</v>
      </c>
      <c r="F12" s="82" t="s">
        <v>19</v>
      </c>
      <c r="I12" s="88" t="s">
        <v>20</v>
      </c>
      <c r="J12" s="143" t="str">
        <f>'Část 01_Rekap'!AN9</f>
        <v>1. 11. 2025</v>
      </c>
      <c r="L12" s="13"/>
    </row>
    <row r="13" spans="2:46" s="87" customFormat="1" ht="10.7" customHeight="1">
      <c r="B13" s="13"/>
      <c r="L13" s="13"/>
    </row>
    <row r="14" spans="2:46" s="87" customFormat="1" ht="12" customHeight="1">
      <c r="B14" s="13"/>
      <c r="D14" s="88" t="s">
        <v>22</v>
      </c>
      <c r="I14" s="88" t="s">
        <v>23</v>
      </c>
      <c r="J14" s="82" t="s">
        <v>3</v>
      </c>
      <c r="L14" s="13"/>
    </row>
    <row r="15" spans="2:46" s="87" customFormat="1" ht="18" customHeight="1">
      <c r="B15" s="13"/>
      <c r="E15" s="82" t="s">
        <v>24</v>
      </c>
      <c r="I15" s="88" t="s">
        <v>25</v>
      </c>
      <c r="J15" s="82" t="s">
        <v>3</v>
      </c>
      <c r="L15" s="13"/>
    </row>
    <row r="16" spans="2:46" s="87" customFormat="1" ht="6.95" customHeight="1">
      <c r="B16" s="13"/>
      <c r="L16" s="13"/>
    </row>
    <row r="17" spans="2:12" s="87" customFormat="1" ht="12" customHeight="1">
      <c r="B17" s="13"/>
      <c r="D17" s="88" t="s">
        <v>26</v>
      </c>
      <c r="I17" s="88" t="s">
        <v>23</v>
      </c>
      <c r="J17" s="82" t="str">
        <f>'Část 01_Rekap'!AN14</f>
        <v>Vyplní dodavatel</v>
      </c>
      <c r="L17" s="13"/>
    </row>
    <row r="18" spans="2:12" s="87" customFormat="1" ht="18" customHeight="1">
      <c r="B18" s="13"/>
      <c r="E18" s="1270" t="str">
        <f>'Část 01_Rekap'!E15</f>
        <v>Vyplní dodavatel</v>
      </c>
      <c r="F18" s="1270"/>
      <c r="G18" s="1270"/>
      <c r="H18" s="1270"/>
      <c r="I18" s="88" t="s">
        <v>25</v>
      </c>
      <c r="J18" s="82" t="str">
        <f>'Část 01_Rekap'!AN15</f>
        <v>Vyplní dodavatel</v>
      </c>
      <c r="L18" s="13"/>
    </row>
    <row r="19" spans="2:12" s="87" customFormat="1" ht="6.95" customHeight="1">
      <c r="B19" s="13"/>
      <c r="L19" s="13"/>
    </row>
    <row r="20" spans="2:12" s="87" customFormat="1" ht="12" customHeight="1">
      <c r="B20" s="13"/>
      <c r="D20" s="88" t="s">
        <v>28</v>
      </c>
      <c r="I20" s="88" t="s">
        <v>23</v>
      </c>
      <c r="J20" s="82" t="s">
        <v>3</v>
      </c>
      <c r="L20" s="13"/>
    </row>
    <row r="21" spans="2:12" s="87" customFormat="1" ht="18" customHeight="1">
      <c r="B21" s="13"/>
      <c r="E21" s="82" t="s">
        <v>29</v>
      </c>
      <c r="I21" s="88" t="s">
        <v>25</v>
      </c>
      <c r="J21" s="82" t="s">
        <v>3</v>
      </c>
      <c r="L21" s="13"/>
    </row>
    <row r="22" spans="2:12" s="87" customFormat="1" ht="6.95" customHeight="1">
      <c r="B22" s="13"/>
      <c r="L22" s="13"/>
    </row>
    <row r="23" spans="2:12" s="87" customFormat="1" ht="12" customHeight="1">
      <c r="B23" s="13"/>
      <c r="D23" s="88" t="s">
        <v>31</v>
      </c>
      <c r="I23" s="88" t="s">
        <v>23</v>
      </c>
      <c r="J23" s="82" t="s">
        <v>3</v>
      </c>
      <c r="L23" s="13"/>
    </row>
    <row r="24" spans="2:12" s="87" customFormat="1" ht="18" customHeight="1">
      <c r="B24" s="13"/>
      <c r="E24" s="82" t="s">
        <v>32</v>
      </c>
      <c r="I24" s="88" t="s">
        <v>25</v>
      </c>
      <c r="J24" s="82" t="s">
        <v>3</v>
      </c>
      <c r="L24" s="13"/>
    </row>
    <row r="25" spans="2:12" s="87" customFormat="1" ht="6.95" customHeight="1">
      <c r="B25" s="13"/>
      <c r="L25" s="13"/>
    </row>
    <row r="26" spans="2:12" s="87" customFormat="1" ht="12" customHeight="1">
      <c r="B26" s="13"/>
      <c r="D26" s="88" t="s">
        <v>33</v>
      </c>
      <c r="L26" s="13"/>
    </row>
    <row r="27" spans="2:12" s="145" customFormat="1" ht="16.5" customHeight="1">
      <c r="B27" s="144"/>
      <c r="E27" s="1273" t="s">
        <v>3</v>
      </c>
      <c r="F27" s="1273"/>
      <c r="G27" s="1273"/>
      <c r="H27" s="1273"/>
      <c r="L27" s="144"/>
    </row>
    <row r="28" spans="2:12" s="87" customFormat="1" ht="6.95" customHeight="1">
      <c r="B28" s="13"/>
      <c r="L28" s="13"/>
    </row>
    <row r="29" spans="2:12" s="87" customFormat="1" ht="6.95" customHeight="1">
      <c r="B29" s="13"/>
      <c r="D29" s="27"/>
      <c r="E29" s="27"/>
      <c r="F29" s="27"/>
      <c r="G29" s="27"/>
      <c r="H29" s="27"/>
      <c r="I29" s="27"/>
      <c r="J29" s="27"/>
      <c r="K29" s="27"/>
      <c r="L29" s="13"/>
    </row>
    <row r="30" spans="2:12" s="87" customFormat="1" ht="25.5" customHeight="1">
      <c r="B30" s="13"/>
      <c r="D30" s="146" t="s">
        <v>35</v>
      </c>
      <c r="J30" s="147">
        <f>ROUND(J85, 2)</f>
        <v>0</v>
      </c>
      <c r="L30" s="13"/>
    </row>
    <row r="31" spans="2:12" s="87" customFormat="1" ht="6.95" customHeight="1">
      <c r="B31" s="13"/>
      <c r="D31" s="27"/>
      <c r="E31" s="27"/>
      <c r="F31" s="27"/>
      <c r="G31" s="27"/>
      <c r="H31" s="27"/>
      <c r="I31" s="27"/>
      <c r="J31" s="27"/>
      <c r="K31" s="27"/>
      <c r="L31" s="13"/>
    </row>
    <row r="32" spans="2:12" s="87" customFormat="1" ht="14.45" customHeight="1">
      <c r="B32" s="13"/>
      <c r="F32" s="148" t="s">
        <v>37</v>
      </c>
      <c r="I32" s="148" t="s">
        <v>36</v>
      </c>
      <c r="J32" s="148" t="s">
        <v>38</v>
      </c>
      <c r="L32" s="13"/>
    </row>
    <row r="33" spans="2:12" s="87" customFormat="1" ht="14.45" customHeight="1">
      <c r="B33" s="13"/>
      <c r="D33" s="149" t="s">
        <v>39</v>
      </c>
      <c r="E33" s="88" t="s">
        <v>40</v>
      </c>
      <c r="F33" s="150">
        <f>ROUND((SUM(BE85:BE112)),  2)</f>
        <v>0</v>
      </c>
      <c r="I33" s="151">
        <v>0.21</v>
      </c>
      <c r="J33" s="150">
        <f>ROUND(((SUM(BE85:BE112))*I33),  2)</f>
        <v>0</v>
      </c>
      <c r="L33" s="13"/>
    </row>
    <row r="34" spans="2:12" s="87" customFormat="1" ht="14.45" customHeight="1">
      <c r="B34" s="13"/>
      <c r="E34" s="88" t="s">
        <v>41</v>
      </c>
      <c r="F34" s="150">
        <f>ROUND((SUM(BF85:BF112)),  2)</f>
        <v>0</v>
      </c>
      <c r="I34" s="151">
        <v>0.12</v>
      </c>
      <c r="J34" s="150">
        <f>ROUND(((SUM(BF85:BF112))*I34),  2)</f>
        <v>0</v>
      </c>
      <c r="L34" s="13"/>
    </row>
    <row r="35" spans="2:12" s="87" customFormat="1" ht="14.45" customHeight="1">
      <c r="B35" s="13"/>
      <c r="E35" s="88" t="s">
        <v>42</v>
      </c>
      <c r="F35" s="150">
        <f>ROUND((SUM(BG85:BG112)),  2)</f>
        <v>0</v>
      </c>
      <c r="I35" s="151">
        <v>0.21</v>
      </c>
      <c r="J35" s="150">
        <f>0</f>
        <v>0</v>
      </c>
      <c r="L35" s="13"/>
    </row>
    <row r="36" spans="2:12" s="87" customFormat="1" ht="14.45" customHeight="1">
      <c r="B36" s="13"/>
      <c r="E36" s="88" t="s">
        <v>43</v>
      </c>
      <c r="F36" s="150">
        <f>ROUND((SUM(BH85:BH112)),  2)</f>
        <v>0</v>
      </c>
      <c r="I36" s="151">
        <v>0.12</v>
      </c>
      <c r="J36" s="150">
        <f>0</f>
        <v>0</v>
      </c>
      <c r="L36" s="13"/>
    </row>
    <row r="37" spans="2:12" s="87" customFormat="1" ht="14.45" customHeight="1">
      <c r="B37" s="13"/>
      <c r="E37" s="88" t="s">
        <v>44</v>
      </c>
      <c r="F37" s="150">
        <f>ROUND((SUM(BI85:BI112)),  2)</f>
        <v>0</v>
      </c>
      <c r="I37" s="151">
        <v>0</v>
      </c>
      <c r="J37" s="150">
        <f>0</f>
        <v>0</v>
      </c>
      <c r="L37" s="13"/>
    </row>
    <row r="38" spans="2:12" s="87" customFormat="1" ht="6.95" customHeight="1">
      <c r="B38" s="13"/>
      <c r="L38" s="13"/>
    </row>
    <row r="39" spans="2:12" s="87" customFormat="1" ht="25.5" customHeight="1">
      <c r="B39" s="13"/>
      <c r="C39" s="152"/>
      <c r="D39" s="153" t="s">
        <v>45</v>
      </c>
      <c r="E39" s="30"/>
      <c r="F39" s="30"/>
      <c r="G39" s="154" t="s">
        <v>46</v>
      </c>
      <c r="H39" s="155" t="s">
        <v>47</v>
      </c>
      <c r="I39" s="30"/>
      <c r="J39" s="156">
        <f>SUM(J30:J37)</f>
        <v>0</v>
      </c>
      <c r="K39" s="157"/>
      <c r="L39" s="13"/>
    </row>
    <row r="40" spans="2:12" s="87" customFormat="1" ht="14.45" customHeight="1">
      <c r="B40" s="19"/>
      <c r="C40" s="20"/>
      <c r="D40" s="20"/>
      <c r="E40" s="20"/>
      <c r="F40" s="20"/>
      <c r="G40" s="20"/>
      <c r="H40" s="20"/>
      <c r="I40" s="20"/>
      <c r="J40" s="20"/>
      <c r="K40" s="20"/>
      <c r="L40" s="13"/>
    </row>
    <row r="44" spans="2:12" s="87" customFormat="1" ht="6.95" customHeight="1">
      <c r="B44" s="21"/>
      <c r="C44" s="22"/>
      <c r="D44" s="22"/>
      <c r="E44" s="22"/>
      <c r="F44" s="22"/>
      <c r="G44" s="22"/>
      <c r="H44" s="22"/>
      <c r="I44" s="22"/>
      <c r="J44" s="22"/>
      <c r="K44" s="22"/>
      <c r="L44" s="13"/>
    </row>
    <row r="45" spans="2:12" s="87" customFormat="1" ht="24.95" customHeight="1">
      <c r="B45" s="13"/>
      <c r="C45" s="8" t="s">
        <v>95</v>
      </c>
      <c r="L45" s="13"/>
    </row>
    <row r="46" spans="2:12" s="87" customFormat="1" ht="6.95" customHeight="1">
      <c r="B46" s="13"/>
      <c r="L46" s="13"/>
    </row>
    <row r="47" spans="2:12" s="87" customFormat="1" ht="12" customHeight="1">
      <c r="B47" s="13"/>
      <c r="C47" s="88" t="s">
        <v>15</v>
      </c>
      <c r="L47" s="13"/>
    </row>
    <row r="48" spans="2:12" s="87" customFormat="1" ht="16.5" customHeight="1">
      <c r="B48" s="13"/>
      <c r="E48" s="1284" t="str">
        <f>E7</f>
        <v>"PdF/UPOL – Rekonstrukce prostor děkanátu v objektu Žižkovo nám. 5“</v>
      </c>
      <c r="F48" s="1285"/>
      <c r="G48" s="1285"/>
      <c r="H48" s="1285"/>
      <c r="L48" s="13"/>
    </row>
    <row r="49" spans="2:47" s="87" customFormat="1" ht="12" customHeight="1">
      <c r="B49" s="13"/>
      <c r="C49" s="88" t="s">
        <v>94</v>
      </c>
      <c r="L49" s="13"/>
    </row>
    <row r="50" spans="2:47" s="87" customFormat="1" ht="16.5" customHeight="1">
      <c r="B50" s="13"/>
      <c r="E50" s="1248" t="str">
        <f>E9</f>
        <v>Vedlejší a ostatní náklady</v>
      </c>
      <c r="F50" s="1283"/>
      <c r="G50" s="1283"/>
      <c r="H50" s="1283"/>
      <c r="L50" s="13"/>
    </row>
    <row r="51" spans="2:47" s="87" customFormat="1" ht="6.95" customHeight="1">
      <c r="B51" s="13"/>
      <c r="L51" s="13"/>
    </row>
    <row r="52" spans="2:47" s="87" customFormat="1" ht="12" customHeight="1">
      <c r="B52" s="13"/>
      <c r="C52" s="88" t="s">
        <v>18</v>
      </c>
      <c r="F52" s="82" t="str">
        <f>F12</f>
        <v>Univerzita Palackého v Olomouci</v>
      </c>
      <c r="I52" s="88" t="s">
        <v>20</v>
      </c>
      <c r="J52" s="143" t="str">
        <f>IF(J12="","",J12)</f>
        <v>1. 11. 2025</v>
      </c>
      <c r="L52" s="13"/>
    </row>
    <row r="53" spans="2:47" s="87" customFormat="1" ht="6.95" customHeight="1">
      <c r="B53" s="13"/>
      <c r="L53" s="13"/>
    </row>
    <row r="54" spans="2:47" s="87" customFormat="1" ht="39.950000000000003" customHeight="1">
      <c r="B54" s="13"/>
      <c r="C54" s="88" t="s">
        <v>22</v>
      </c>
      <c r="F54" s="82" t="str">
        <f>E15</f>
        <v>Univerzita Palackého v Olomouci,Kžížkovského 511/8</v>
      </c>
      <c r="I54" s="88" t="s">
        <v>28</v>
      </c>
      <c r="J54" s="158" t="str">
        <f>E21</f>
        <v>ArchiBIM,Sokolská třída 1331/13, Moravská Ostrava</v>
      </c>
      <c r="L54" s="13"/>
    </row>
    <row r="55" spans="2:47" s="87" customFormat="1" ht="15.2" customHeight="1">
      <c r="B55" s="13"/>
      <c r="C55" s="88" t="s">
        <v>26</v>
      </c>
      <c r="F55" s="82" t="str">
        <f>IF(E18="","",E18)</f>
        <v>Vyplní dodavatel</v>
      </c>
      <c r="I55" s="88" t="s">
        <v>31</v>
      </c>
      <c r="J55" s="158" t="str">
        <f>E24</f>
        <v>Anna Mužná</v>
      </c>
      <c r="L55" s="13"/>
    </row>
    <row r="56" spans="2:47" s="87" customFormat="1" ht="10.35" customHeight="1">
      <c r="B56" s="13"/>
      <c r="L56" s="13"/>
    </row>
    <row r="57" spans="2:47" s="87" customFormat="1" ht="29.25" customHeight="1">
      <c r="B57" s="13"/>
      <c r="C57" s="159" t="s">
        <v>96</v>
      </c>
      <c r="D57" s="152"/>
      <c r="E57" s="152"/>
      <c r="F57" s="152"/>
      <c r="G57" s="152"/>
      <c r="H57" s="152"/>
      <c r="I57" s="152"/>
      <c r="J57" s="160" t="s">
        <v>97</v>
      </c>
      <c r="K57" s="152"/>
      <c r="L57" s="13"/>
    </row>
    <row r="58" spans="2:47" s="87" customFormat="1" ht="10.35" customHeight="1">
      <c r="B58" s="13"/>
      <c r="L58" s="13"/>
    </row>
    <row r="59" spans="2:47" s="87" customFormat="1" ht="22.7" customHeight="1">
      <c r="B59" s="13"/>
      <c r="C59" s="161" t="s">
        <v>67</v>
      </c>
      <c r="J59" s="147">
        <f>J85</f>
        <v>0</v>
      </c>
      <c r="L59" s="13"/>
      <c r="AU59" s="4" t="s">
        <v>98</v>
      </c>
    </row>
    <row r="60" spans="2:47" s="163" customFormat="1" ht="24.95" customHeight="1">
      <c r="B60" s="162"/>
      <c r="D60" s="164" t="s">
        <v>1342</v>
      </c>
      <c r="E60" s="165"/>
      <c r="F60" s="165"/>
      <c r="G60" s="165"/>
      <c r="H60" s="165"/>
      <c r="I60" s="165"/>
      <c r="J60" s="166">
        <f>J86</f>
        <v>0</v>
      </c>
      <c r="L60" s="162"/>
    </row>
    <row r="61" spans="2:47" s="168" customFormat="1" ht="20.100000000000001" customHeight="1">
      <c r="B61" s="167"/>
      <c r="D61" s="169" t="s">
        <v>1343</v>
      </c>
      <c r="E61" s="170"/>
      <c r="F61" s="170"/>
      <c r="G61" s="170"/>
      <c r="H61" s="170"/>
      <c r="I61" s="170"/>
      <c r="J61" s="171">
        <f>J87</f>
        <v>0</v>
      </c>
      <c r="L61" s="167"/>
    </row>
    <row r="62" spans="2:47" s="168" customFormat="1" ht="20.100000000000001" customHeight="1">
      <c r="B62" s="167"/>
      <c r="D62" s="169" t="s">
        <v>1344</v>
      </c>
      <c r="E62" s="170"/>
      <c r="F62" s="170"/>
      <c r="G62" s="170"/>
      <c r="H62" s="170"/>
      <c r="I62" s="170"/>
      <c r="J62" s="171">
        <f>J97</f>
        <v>0</v>
      </c>
      <c r="L62" s="167"/>
    </row>
    <row r="63" spans="2:47" s="168" customFormat="1" ht="20.100000000000001" customHeight="1">
      <c r="B63" s="167"/>
      <c r="D63" s="169" t="s">
        <v>1345</v>
      </c>
      <c r="E63" s="170"/>
      <c r="F63" s="170"/>
      <c r="G63" s="170"/>
      <c r="H63" s="170"/>
      <c r="I63" s="170"/>
      <c r="J63" s="171">
        <f>J101</f>
        <v>0</v>
      </c>
      <c r="L63" s="167"/>
    </row>
    <row r="64" spans="2:47" s="168" customFormat="1" ht="20.100000000000001" customHeight="1">
      <c r="B64" s="167"/>
      <c r="D64" s="169" t="s">
        <v>1346</v>
      </c>
      <c r="E64" s="170"/>
      <c r="F64" s="170"/>
      <c r="G64" s="170"/>
      <c r="H64" s="170"/>
      <c r="I64" s="170"/>
      <c r="J64" s="171">
        <f>J105</f>
        <v>0</v>
      </c>
      <c r="L64" s="167"/>
    </row>
    <row r="65" spans="2:12" s="168" customFormat="1" ht="20.100000000000001" customHeight="1">
      <c r="B65" s="167"/>
      <c r="D65" s="169" t="s">
        <v>1347</v>
      </c>
      <c r="E65" s="170"/>
      <c r="F65" s="170"/>
      <c r="G65" s="170"/>
      <c r="H65" s="170"/>
      <c r="I65" s="170"/>
      <c r="J65" s="171">
        <f>J109</f>
        <v>0</v>
      </c>
      <c r="L65" s="167"/>
    </row>
    <row r="66" spans="2:12" s="87" customFormat="1" ht="21.75" customHeight="1">
      <c r="B66" s="13"/>
      <c r="L66" s="13"/>
    </row>
    <row r="67" spans="2:12" s="87" customFormat="1" ht="6.95" customHeight="1">
      <c r="B67" s="19"/>
      <c r="C67" s="20"/>
      <c r="D67" s="20"/>
      <c r="E67" s="20"/>
      <c r="F67" s="20"/>
      <c r="G67" s="20"/>
      <c r="H67" s="20"/>
      <c r="I67" s="20"/>
      <c r="J67" s="20"/>
      <c r="K67" s="20"/>
      <c r="L67" s="13"/>
    </row>
    <row r="71" spans="2:12" s="87" customFormat="1" ht="6.95" customHeight="1">
      <c r="B71" s="21"/>
      <c r="C71" s="22"/>
      <c r="D71" s="22"/>
      <c r="E71" s="22"/>
      <c r="F71" s="22"/>
      <c r="G71" s="22"/>
      <c r="H71" s="22"/>
      <c r="I71" s="22"/>
      <c r="J71" s="22"/>
      <c r="K71" s="22"/>
      <c r="L71" s="13"/>
    </row>
    <row r="72" spans="2:12" s="87" customFormat="1" ht="24.95" customHeight="1">
      <c r="B72" s="13"/>
      <c r="C72" s="8" t="s">
        <v>125</v>
      </c>
      <c r="L72" s="13"/>
    </row>
    <row r="73" spans="2:12" s="87" customFormat="1" ht="6.95" customHeight="1">
      <c r="B73" s="13"/>
      <c r="L73" s="13"/>
    </row>
    <row r="74" spans="2:12" s="87" customFormat="1" ht="12" customHeight="1">
      <c r="B74" s="13"/>
      <c r="C74" s="88" t="s">
        <v>15</v>
      </c>
      <c r="L74" s="13"/>
    </row>
    <row r="75" spans="2:12" s="87" customFormat="1" ht="16.5" customHeight="1">
      <c r="B75" s="13"/>
      <c r="E75" s="1284" t="str">
        <f>E7</f>
        <v>"PdF/UPOL – Rekonstrukce prostor děkanátu v objektu Žižkovo nám. 5“</v>
      </c>
      <c r="F75" s="1285"/>
      <c r="G75" s="1285"/>
      <c r="H75" s="1285"/>
      <c r="L75" s="13"/>
    </row>
    <row r="76" spans="2:12" s="87" customFormat="1" ht="12" customHeight="1">
      <c r="B76" s="13"/>
      <c r="C76" s="88" t="s">
        <v>94</v>
      </c>
      <c r="L76" s="13"/>
    </row>
    <row r="77" spans="2:12" s="87" customFormat="1" ht="16.5" customHeight="1">
      <c r="B77" s="13"/>
      <c r="E77" s="1248" t="str">
        <f>E9</f>
        <v>Vedlejší a ostatní náklady</v>
      </c>
      <c r="F77" s="1283"/>
      <c r="G77" s="1283"/>
      <c r="H77" s="1283"/>
      <c r="L77" s="13"/>
    </row>
    <row r="78" spans="2:12" s="87" customFormat="1" ht="6.95" customHeight="1">
      <c r="B78" s="13"/>
      <c r="L78" s="13"/>
    </row>
    <row r="79" spans="2:12" s="87" customFormat="1" ht="12" customHeight="1">
      <c r="B79" s="13"/>
      <c r="C79" s="88" t="s">
        <v>18</v>
      </c>
      <c r="F79" s="82" t="str">
        <f>F12</f>
        <v>Univerzita Palackého v Olomouci</v>
      </c>
      <c r="I79" s="88" t="s">
        <v>20</v>
      </c>
      <c r="J79" s="143" t="str">
        <f>IF(J12="","",J12)</f>
        <v>1. 11. 2025</v>
      </c>
      <c r="L79" s="13"/>
    </row>
    <row r="80" spans="2:12" s="87" customFormat="1" ht="6.95" customHeight="1">
      <c r="B80" s="13"/>
      <c r="L80" s="13"/>
    </row>
    <row r="81" spans="2:65" s="87" customFormat="1" ht="39.950000000000003" customHeight="1">
      <c r="B81" s="13"/>
      <c r="C81" s="88" t="s">
        <v>22</v>
      </c>
      <c r="F81" s="82" t="str">
        <f>E15</f>
        <v>Univerzita Palackého v Olomouci,Kžížkovského 511/8</v>
      </c>
      <c r="I81" s="88" t="s">
        <v>28</v>
      </c>
      <c r="J81" s="158" t="str">
        <f>E21</f>
        <v>ArchiBIM,Sokolská třída 1331/13, Moravská Ostrava</v>
      </c>
      <c r="L81" s="13"/>
    </row>
    <row r="82" spans="2:65" s="87" customFormat="1" ht="15.2" customHeight="1">
      <c r="B82" s="13"/>
      <c r="C82" s="88" t="s">
        <v>26</v>
      </c>
      <c r="F82" s="82" t="str">
        <f>IF(E18="","",E18)</f>
        <v>Vyplní dodavatel</v>
      </c>
      <c r="I82" s="88" t="s">
        <v>31</v>
      </c>
      <c r="J82" s="158" t="str">
        <f>E24</f>
        <v>Anna Mužná</v>
      </c>
      <c r="L82" s="13"/>
    </row>
    <row r="83" spans="2:65" s="87" customFormat="1" ht="10.35" customHeight="1">
      <c r="B83" s="13"/>
      <c r="L83" s="13"/>
    </row>
    <row r="84" spans="2:65" s="176" customFormat="1" ht="29.25" customHeight="1">
      <c r="B84" s="172"/>
      <c r="C84" s="173" t="s">
        <v>126</v>
      </c>
      <c r="D84" s="174" t="s">
        <v>54</v>
      </c>
      <c r="E84" s="174" t="s">
        <v>50</v>
      </c>
      <c r="F84" s="174" t="s">
        <v>51</v>
      </c>
      <c r="G84" s="174" t="s">
        <v>127</v>
      </c>
      <c r="H84" s="174" t="s">
        <v>128</v>
      </c>
      <c r="I84" s="174" t="s">
        <v>129</v>
      </c>
      <c r="J84" s="174" t="s">
        <v>97</v>
      </c>
      <c r="K84" s="175" t="s">
        <v>130</v>
      </c>
      <c r="L84" s="172"/>
      <c r="M84" s="32" t="s">
        <v>3</v>
      </c>
      <c r="N84" s="33" t="s">
        <v>39</v>
      </c>
      <c r="O84" s="33" t="s">
        <v>131</v>
      </c>
      <c r="P84" s="33" t="s">
        <v>132</v>
      </c>
      <c r="Q84" s="33" t="s">
        <v>133</v>
      </c>
      <c r="R84" s="33" t="s">
        <v>134</v>
      </c>
      <c r="S84" s="33" t="s">
        <v>135</v>
      </c>
      <c r="T84" s="34" t="s">
        <v>136</v>
      </c>
    </row>
    <row r="85" spans="2:65" s="87" customFormat="1" ht="22.7" customHeight="1">
      <c r="B85" s="13"/>
      <c r="C85" s="37" t="s">
        <v>137</v>
      </c>
      <c r="J85" s="177">
        <f>J86</f>
        <v>0</v>
      </c>
      <c r="L85" s="13"/>
      <c r="M85" s="35"/>
      <c r="N85" s="27"/>
      <c r="O85" s="27"/>
      <c r="P85" s="178">
        <f>P86</f>
        <v>0</v>
      </c>
      <c r="Q85" s="27"/>
      <c r="R85" s="178">
        <f>R86</f>
        <v>0</v>
      </c>
      <c r="S85" s="27"/>
      <c r="T85" s="179">
        <f>T86</f>
        <v>0</v>
      </c>
      <c r="AT85" s="4" t="s">
        <v>68</v>
      </c>
      <c r="AU85" s="4" t="s">
        <v>98</v>
      </c>
      <c r="BK85" s="180">
        <f>BK86</f>
        <v>0</v>
      </c>
    </row>
    <row r="86" spans="2:65" s="182" customFormat="1" ht="26.1" customHeight="1">
      <c r="B86" s="181"/>
      <c r="D86" s="183" t="s">
        <v>68</v>
      </c>
      <c r="E86" s="184" t="s">
        <v>1348</v>
      </c>
      <c r="F86" s="184" t="s">
        <v>1349</v>
      </c>
      <c r="J86" s="185">
        <f>J87+J97+J101+J105+J109</f>
        <v>0</v>
      </c>
      <c r="L86" s="181"/>
      <c r="M86" s="186"/>
      <c r="P86" s="187">
        <f>P87+P97+P101+P105+P109</f>
        <v>0</v>
      </c>
      <c r="R86" s="187">
        <f>R87+R97+R101+R105+R109</f>
        <v>0</v>
      </c>
      <c r="T86" s="188">
        <f>T87+T97+T101+T105+T109</f>
        <v>0</v>
      </c>
      <c r="AR86" s="183" t="s">
        <v>181</v>
      </c>
      <c r="AT86" s="189" t="s">
        <v>68</v>
      </c>
      <c r="AU86" s="189" t="s">
        <v>69</v>
      </c>
      <c r="AY86" s="183" t="s">
        <v>140</v>
      </c>
      <c r="BK86" s="190">
        <f>BK87+BK97+BK101+BK105+BK109</f>
        <v>0</v>
      </c>
    </row>
    <row r="87" spans="2:65" s="182" customFormat="1" ht="22.7" customHeight="1">
      <c r="B87" s="181"/>
      <c r="D87" s="183" t="s">
        <v>68</v>
      </c>
      <c r="E87" s="191" t="s">
        <v>1350</v>
      </c>
      <c r="F87" s="191" t="s">
        <v>1351</v>
      </c>
      <c r="J87" s="192">
        <f>SUM(J88:J96)</f>
        <v>0</v>
      </c>
      <c r="L87" s="181"/>
      <c r="M87" s="186"/>
      <c r="P87" s="187">
        <f>SUM(P88:P90)</f>
        <v>0</v>
      </c>
      <c r="R87" s="187">
        <f>SUM(R88:R90)</f>
        <v>0</v>
      </c>
      <c r="T87" s="188">
        <f>SUM(T88:T90)</f>
        <v>0</v>
      </c>
      <c r="AR87" s="183" t="s">
        <v>181</v>
      </c>
      <c r="AT87" s="189" t="s">
        <v>68</v>
      </c>
      <c r="AU87" s="189" t="s">
        <v>76</v>
      </c>
      <c r="AY87" s="183" t="s">
        <v>140</v>
      </c>
      <c r="BK87" s="190">
        <f>SUM(BK88:BK90)</f>
        <v>0</v>
      </c>
    </row>
    <row r="88" spans="2:65" s="87" customFormat="1" ht="16.5" customHeight="1">
      <c r="B88" s="13"/>
      <c r="C88" s="193" t="s">
        <v>76</v>
      </c>
      <c r="D88" s="193" t="s">
        <v>143</v>
      </c>
      <c r="E88" s="194" t="s">
        <v>1352</v>
      </c>
      <c r="F88" s="195" t="s">
        <v>1353</v>
      </c>
      <c r="G88" s="196" t="s">
        <v>544</v>
      </c>
      <c r="H88" s="197">
        <v>1</v>
      </c>
      <c r="I88" s="65"/>
      <c r="J88" s="198">
        <f>ROUND(H88*I88,2)</f>
        <v>0</v>
      </c>
      <c r="K88" s="195" t="s">
        <v>147</v>
      </c>
      <c r="L88" s="13"/>
      <c r="M88" s="199" t="s">
        <v>3</v>
      </c>
      <c r="N88" s="200" t="s">
        <v>40</v>
      </c>
      <c r="O88" s="201">
        <v>0</v>
      </c>
      <c r="P88" s="201">
        <f>O88*H88</f>
        <v>0</v>
      </c>
      <c r="Q88" s="201">
        <v>0</v>
      </c>
      <c r="R88" s="201">
        <f>Q88*H88</f>
        <v>0</v>
      </c>
      <c r="S88" s="201">
        <v>0</v>
      </c>
      <c r="T88" s="202">
        <f>S88*H88</f>
        <v>0</v>
      </c>
      <c r="AR88" s="203" t="s">
        <v>1354</v>
      </c>
      <c r="AT88" s="203" t="s">
        <v>143</v>
      </c>
      <c r="AU88" s="203" t="s">
        <v>78</v>
      </c>
      <c r="AY88" s="4" t="s">
        <v>140</v>
      </c>
      <c r="BE88" s="204">
        <f>IF(N88="základní",J88,0)</f>
        <v>0</v>
      </c>
      <c r="BF88" s="204">
        <f>IF(N88="snížená",J88,0)</f>
        <v>0</v>
      </c>
      <c r="BG88" s="204">
        <f>IF(N88="zákl. přenesená",J88,0)</f>
        <v>0</v>
      </c>
      <c r="BH88" s="204">
        <f>IF(N88="sníž. přenesená",J88,0)</f>
        <v>0</v>
      </c>
      <c r="BI88" s="204">
        <f>IF(N88="nulová",J88,0)</f>
        <v>0</v>
      </c>
      <c r="BJ88" s="4" t="s">
        <v>76</v>
      </c>
      <c r="BK88" s="204">
        <f>ROUND(I88*H88,2)</f>
        <v>0</v>
      </c>
      <c r="BL88" s="4" t="s">
        <v>1354</v>
      </c>
      <c r="BM88" s="203" t="s">
        <v>1355</v>
      </c>
    </row>
    <row r="89" spans="2:65" s="87" customFormat="1">
      <c r="B89" s="13"/>
      <c r="D89" s="205" t="s">
        <v>150</v>
      </c>
      <c r="F89" s="206" t="s">
        <v>1353</v>
      </c>
      <c r="L89" s="13"/>
      <c r="M89" s="207"/>
      <c r="T89" s="29"/>
      <c r="AT89" s="4" t="s">
        <v>150</v>
      </c>
      <c r="AU89" s="4" t="s">
        <v>78</v>
      </c>
    </row>
    <row r="90" spans="2:65" s="87" customFormat="1">
      <c r="B90" s="13"/>
      <c r="D90" s="208" t="s">
        <v>152</v>
      </c>
      <c r="F90" s="209" t="s">
        <v>1356</v>
      </c>
      <c r="L90" s="13"/>
      <c r="M90" s="207"/>
      <c r="T90" s="29"/>
      <c r="AT90" s="4" t="s">
        <v>152</v>
      </c>
      <c r="AU90" s="4" t="s">
        <v>78</v>
      </c>
    </row>
    <row r="91" spans="2:65" s="772" customFormat="1" ht="24.2" customHeight="1">
      <c r="B91" s="771"/>
      <c r="C91" s="872" t="s">
        <v>78</v>
      </c>
      <c r="D91" s="872" t="s">
        <v>143</v>
      </c>
      <c r="E91" s="873" t="s">
        <v>2999</v>
      </c>
      <c r="F91" s="874" t="s">
        <v>3000</v>
      </c>
      <c r="G91" s="875" t="s">
        <v>544</v>
      </c>
      <c r="H91" s="876">
        <v>1</v>
      </c>
      <c r="I91" s="73"/>
      <c r="J91" s="198">
        <f>ROUND(H91*I91,2)</f>
        <v>0</v>
      </c>
      <c r="K91" s="195" t="s">
        <v>147</v>
      </c>
      <c r="L91" s="771"/>
      <c r="M91" s="878"/>
      <c r="N91" s="879" t="s">
        <v>40</v>
      </c>
      <c r="P91" s="880">
        <f>O91*H91</f>
        <v>0</v>
      </c>
      <c r="Q91" s="880">
        <v>0</v>
      </c>
      <c r="R91" s="880">
        <f>Q91*H91</f>
        <v>0</v>
      </c>
      <c r="S91" s="880">
        <v>0</v>
      </c>
      <c r="T91" s="881">
        <f>S91*H91</f>
        <v>0</v>
      </c>
      <c r="AR91" s="882" t="s">
        <v>1354</v>
      </c>
      <c r="AT91" s="882" t="s">
        <v>143</v>
      </c>
      <c r="AU91" s="882" t="s">
        <v>78</v>
      </c>
      <c r="AY91" s="757" t="s">
        <v>140</v>
      </c>
      <c r="BE91" s="883">
        <f>IF(N91="základní",J91,0)</f>
        <v>0</v>
      </c>
      <c r="BF91" s="883">
        <f>IF(N91="snížená",J91,0)</f>
        <v>0</v>
      </c>
      <c r="BG91" s="883">
        <f>IF(N91="zákl. přenesená",J91,0)</f>
        <v>0</v>
      </c>
      <c r="BH91" s="883">
        <f>IF(N91="sníž. přenesená",J91,0)</f>
        <v>0</v>
      </c>
      <c r="BI91" s="883">
        <f>IF(N91="nulová",J91,0)</f>
        <v>0</v>
      </c>
      <c r="BJ91" s="757" t="s">
        <v>76</v>
      </c>
      <c r="BK91" s="883">
        <f>ROUND(I91*H91,2)</f>
        <v>0</v>
      </c>
      <c r="BL91" s="757" t="s">
        <v>1354</v>
      </c>
      <c r="BM91" s="882" t="s">
        <v>3001</v>
      </c>
    </row>
    <row r="92" spans="2:65" s="772" customFormat="1">
      <c r="B92" s="771"/>
      <c r="D92" s="884" t="s">
        <v>150</v>
      </c>
      <c r="F92" s="885" t="s">
        <v>3000</v>
      </c>
      <c r="L92" s="771"/>
      <c r="M92" s="886"/>
      <c r="T92" s="795"/>
      <c r="AT92" s="757" t="s">
        <v>150</v>
      </c>
      <c r="AU92" s="757" t="s">
        <v>78</v>
      </c>
    </row>
    <row r="93" spans="2:65" s="772" customFormat="1" ht="78">
      <c r="B93" s="771"/>
      <c r="D93" s="884" t="s">
        <v>1711</v>
      </c>
      <c r="F93" s="908" t="s">
        <v>3002</v>
      </c>
      <c r="L93" s="771"/>
      <c r="M93" s="886"/>
      <c r="T93" s="795"/>
      <c r="AT93" s="757" t="s">
        <v>1711</v>
      </c>
      <c r="AU93" s="757" t="s">
        <v>78</v>
      </c>
    </row>
    <row r="94" spans="2:65" s="772" customFormat="1" ht="24.2" customHeight="1">
      <c r="B94" s="771"/>
      <c r="C94" s="872" t="s">
        <v>141</v>
      </c>
      <c r="D94" s="872" t="s">
        <v>143</v>
      </c>
      <c r="E94" s="873" t="s">
        <v>3003</v>
      </c>
      <c r="F94" s="874" t="s">
        <v>3004</v>
      </c>
      <c r="G94" s="875" t="s">
        <v>544</v>
      </c>
      <c r="H94" s="876">
        <v>1</v>
      </c>
      <c r="I94" s="73"/>
      <c r="J94" s="198">
        <f>ROUND(H94*I94,2)</f>
        <v>0</v>
      </c>
      <c r="K94" s="195" t="s">
        <v>147</v>
      </c>
      <c r="L94" s="771"/>
      <c r="M94" s="878"/>
      <c r="N94" s="879" t="s">
        <v>40</v>
      </c>
      <c r="P94" s="880">
        <f>O94*H94</f>
        <v>0</v>
      </c>
      <c r="Q94" s="880">
        <v>0</v>
      </c>
      <c r="R94" s="880">
        <f>Q94*H94</f>
        <v>0</v>
      </c>
      <c r="S94" s="880">
        <v>0</v>
      </c>
      <c r="T94" s="881">
        <f>S94*H94</f>
        <v>0</v>
      </c>
      <c r="AR94" s="882" t="s">
        <v>1354</v>
      </c>
      <c r="AT94" s="882" t="s">
        <v>143</v>
      </c>
      <c r="AU94" s="882" t="s">
        <v>78</v>
      </c>
      <c r="AY94" s="757" t="s">
        <v>140</v>
      </c>
      <c r="BE94" s="883">
        <f>IF(N94="základní",J94,0)</f>
        <v>0</v>
      </c>
      <c r="BF94" s="883">
        <f>IF(N94="snížená",J94,0)</f>
        <v>0</v>
      </c>
      <c r="BG94" s="883">
        <f>IF(N94="zákl. přenesená",J94,0)</f>
        <v>0</v>
      </c>
      <c r="BH94" s="883">
        <f>IF(N94="sníž. přenesená",J94,0)</f>
        <v>0</v>
      </c>
      <c r="BI94" s="883">
        <f>IF(N94="nulová",J94,0)</f>
        <v>0</v>
      </c>
      <c r="BJ94" s="757" t="s">
        <v>76</v>
      </c>
      <c r="BK94" s="883">
        <f>ROUND(I94*H94,2)</f>
        <v>0</v>
      </c>
      <c r="BL94" s="757" t="s">
        <v>1354</v>
      </c>
      <c r="BM94" s="882" t="s">
        <v>3005</v>
      </c>
    </row>
    <row r="95" spans="2:65" s="772" customFormat="1" ht="19.5">
      <c r="B95" s="771"/>
      <c r="D95" s="884" t="s">
        <v>150</v>
      </c>
      <c r="F95" s="885" t="s">
        <v>3004</v>
      </c>
      <c r="L95" s="771"/>
      <c r="M95" s="886"/>
      <c r="T95" s="795"/>
      <c r="AT95" s="757" t="s">
        <v>150</v>
      </c>
      <c r="AU95" s="757" t="s">
        <v>78</v>
      </c>
    </row>
    <row r="96" spans="2:65" s="772" customFormat="1" ht="39">
      <c r="B96" s="771"/>
      <c r="D96" s="884" t="s">
        <v>1711</v>
      </c>
      <c r="F96" s="908" t="s">
        <v>3006</v>
      </c>
      <c r="L96" s="771"/>
      <c r="M96" s="886"/>
      <c r="T96" s="795"/>
      <c r="AT96" s="757" t="s">
        <v>1711</v>
      </c>
      <c r="AU96" s="757" t="s">
        <v>78</v>
      </c>
    </row>
    <row r="97" spans="2:65" s="182" customFormat="1" ht="22.7" customHeight="1">
      <c r="B97" s="181"/>
      <c r="D97" s="183" t="s">
        <v>68</v>
      </c>
      <c r="E97" s="191" t="s">
        <v>1357</v>
      </c>
      <c r="F97" s="191" t="s">
        <v>1358</v>
      </c>
      <c r="J97" s="192">
        <f>J98</f>
        <v>0</v>
      </c>
      <c r="L97" s="181"/>
      <c r="M97" s="186"/>
      <c r="P97" s="187">
        <f>SUM(P98:P100)</f>
        <v>0</v>
      </c>
      <c r="R97" s="187">
        <f>SUM(R98:R100)</f>
        <v>0</v>
      </c>
      <c r="T97" s="188">
        <f>SUM(T98:T100)</f>
        <v>0</v>
      </c>
      <c r="AR97" s="183" t="s">
        <v>181</v>
      </c>
      <c r="AT97" s="189" t="s">
        <v>68</v>
      </c>
      <c r="AU97" s="189" t="s">
        <v>76</v>
      </c>
      <c r="AY97" s="183" t="s">
        <v>140</v>
      </c>
      <c r="BK97" s="190">
        <f>SUM(BK98:BK100)</f>
        <v>0</v>
      </c>
    </row>
    <row r="98" spans="2:65" s="87" customFormat="1" ht="16.5" customHeight="1">
      <c r="B98" s="13"/>
      <c r="C98" s="193">
        <v>4</v>
      </c>
      <c r="D98" s="193" t="s">
        <v>143</v>
      </c>
      <c r="E98" s="194" t="s">
        <v>1359</v>
      </c>
      <c r="F98" s="195" t="s">
        <v>1358</v>
      </c>
      <c r="G98" s="196" t="s">
        <v>544</v>
      </c>
      <c r="H98" s="197">
        <v>1</v>
      </c>
      <c r="I98" s="65"/>
      <c r="J98" s="198">
        <f>ROUND(H98*I98,2)</f>
        <v>0</v>
      </c>
      <c r="K98" s="195" t="s">
        <v>147</v>
      </c>
      <c r="L98" s="13"/>
      <c r="M98" s="199" t="s">
        <v>3</v>
      </c>
      <c r="N98" s="200" t="s">
        <v>40</v>
      </c>
      <c r="O98" s="201">
        <v>0</v>
      </c>
      <c r="P98" s="201">
        <f>O98*H98</f>
        <v>0</v>
      </c>
      <c r="Q98" s="201">
        <v>0</v>
      </c>
      <c r="R98" s="201">
        <f>Q98*H98</f>
        <v>0</v>
      </c>
      <c r="S98" s="201">
        <v>0</v>
      </c>
      <c r="T98" s="202">
        <f>S98*H98</f>
        <v>0</v>
      </c>
      <c r="AR98" s="203" t="s">
        <v>1354</v>
      </c>
      <c r="AT98" s="203" t="s">
        <v>143</v>
      </c>
      <c r="AU98" s="203" t="s">
        <v>78</v>
      </c>
      <c r="AY98" s="4" t="s">
        <v>140</v>
      </c>
      <c r="BE98" s="204">
        <f>IF(N98="základní",J98,0)</f>
        <v>0</v>
      </c>
      <c r="BF98" s="204">
        <f>IF(N98="snížená",J98,0)</f>
        <v>0</v>
      </c>
      <c r="BG98" s="204">
        <f>IF(N98="zákl. přenesená",J98,0)</f>
        <v>0</v>
      </c>
      <c r="BH98" s="204">
        <f>IF(N98="sníž. přenesená",J98,0)</f>
        <v>0</v>
      </c>
      <c r="BI98" s="204">
        <f>IF(N98="nulová",J98,0)</f>
        <v>0</v>
      </c>
      <c r="BJ98" s="4" t="s">
        <v>76</v>
      </c>
      <c r="BK98" s="204">
        <f>ROUND(I98*H98,2)</f>
        <v>0</v>
      </c>
      <c r="BL98" s="4" t="s">
        <v>1354</v>
      </c>
      <c r="BM98" s="203" t="s">
        <v>1360</v>
      </c>
    </row>
    <row r="99" spans="2:65" s="87" customFormat="1">
      <c r="B99" s="13"/>
      <c r="D99" s="205" t="s">
        <v>150</v>
      </c>
      <c r="F99" s="206" t="s">
        <v>1358</v>
      </c>
      <c r="L99" s="13"/>
      <c r="M99" s="207"/>
      <c r="T99" s="29"/>
      <c r="AT99" s="4" t="s">
        <v>150</v>
      </c>
      <c r="AU99" s="4" t="s">
        <v>78</v>
      </c>
    </row>
    <row r="100" spans="2:65" s="87" customFormat="1">
      <c r="B100" s="13"/>
      <c r="D100" s="208" t="s">
        <v>152</v>
      </c>
      <c r="F100" s="209" t="s">
        <v>1361</v>
      </c>
      <c r="L100" s="13"/>
      <c r="M100" s="207"/>
      <c r="T100" s="29"/>
      <c r="AT100" s="4" t="s">
        <v>152</v>
      </c>
      <c r="AU100" s="4" t="s">
        <v>78</v>
      </c>
    </row>
    <row r="101" spans="2:65" s="182" customFormat="1" ht="22.7" customHeight="1">
      <c r="B101" s="181"/>
      <c r="D101" s="183" t="s">
        <v>68</v>
      </c>
      <c r="E101" s="191" t="s">
        <v>1362</v>
      </c>
      <c r="F101" s="191" t="s">
        <v>1363</v>
      </c>
      <c r="J101" s="192">
        <f>J102</f>
        <v>0</v>
      </c>
      <c r="L101" s="181"/>
      <c r="M101" s="186"/>
      <c r="P101" s="187">
        <f>SUM(P102:P104)</f>
        <v>0</v>
      </c>
      <c r="R101" s="187">
        <f>SUM(R102:R104)</f>
        <v>0</v>
      </c>
      <c r="T101" s="188">
        <f>SUM(T102:T104)</f>
        <v>0</v>
      </c>
      <c r="AR101" s="183" t="s">
        <v>181</v>
      </c>
      <c r="AT101" s="189" t="s">
        <v>68</v>
      </c>
      <c r="AU101" s="189" t="s">
        <v>76</v>
      </c>
      <c r="AY101" s="183" t="s">
        <v>140</v>
      </c>
      <c r="BK101" s="190">
        <f>SUM(BK102:BK104)</f>
        <v>0</v>
      </c>
    </row>
    <row r="102" spans="2:65" s="87" customFormat="1" ht="16.5" customHeight="1">
      <c r="B102" s="13"/>
      <c r="C102" s="193">
        <v>5</v>
      </c>
      <c r="D102" s="193" t="s">
        <v>143</v>
      </c>
      <c r="E102" s="194" t="s">
        <v>1364</v>
      </c>
      <c r="F102" s="195" t="s">
        <v>1363</v>
      </c>
      <c r="G102" s="196" t="s">
        <v>544</v>
      </c>
      <c r="H102" s="197">
        <v>1</v>
      </c>
      <c r="I102" s="65"/>
      <c r="J102" s="198">
        <f>ROUND(H102*I102,2)</f>
        <v>0</v>
      </c>
      <c r="K102" s="195" t="s">
        <v>147</v>
      </c>
      <c r="L102" s="13"/>
      <c r="M102" s="199" t="s">
        <v>3</v>
      </c>
      <c r="N102" s="200" t="s">
        <v>40</v>
      </c>
      <c r="O102" s="201">
        <v>0</v>
      </c>
      <c r="P102" s="201">
        <f>O102*H102</f>
        <v>0</v>
      </c>
      <c r="Q102" s="201">
        <v>0</v>
      </c>
      <c r="R102" s="201">
        <f>Q102*H102</f>
        <v>0</v>
      </c>
      <c r="S102" s="201">
        <v>0</v>
      </c>
      <c r="T102" s="202">
        <f>S102*H102</f>
        <v>0</v>
      </c>
      <c r="AR102" s="203" t="s">
        <v>1354</v>
      </c>
      <c r="AT102" s="203" t="s">
        <v>143</v>
      </c>
      <c r="AU102" s="203" t="s">
        <v>78</v>
      </c>
      <c r="AY102" s="4" t="s">
        <v>140</v>
      </c>
      <c r="BE102" s="204">
        <f>IF(N102="základní",J102,0)</f>
        <v>0</v>
      </c>
      <c r="BF102" s="204">
        <f>IF(N102="snížená",J102,0)</f>
        <v>0</v>
      </c>
      <c r="BG102" s="204">
        <f>IF(N102="zákl. přenesená",J102,0)</f>
        <v>0</v>
      </c>
      <c r="BH102" s="204">
        <f>IF(N102="sníž. přenesená",J102,0)</f>
        <v>0</v>
      </c>
      <c r="BI102" s="204">
        <f>IF(N102="nulová",J102,0)</f>
        <v>0</v>
      </c>
      <c r="BJ102" s="4" t="s">
        <v>76</v>
      </c>
      <c r="BK102" s="204">
        <f>ROUND(I102*H102,2)</f>
        <v>0</v>
      </c>
      <c r="BL102" s="4" t="s">
        <v>1354</v>
      </c>
      <c r="BM102" s="203" t="s">
        <v>1365</v>
      </c>
    </row>
    <row r="103" spans="2:65" s="87" customFormat="1">
      <c r="B103" s="13"/>
      <c r="D103" s="205" t="s">
        <v>150</v>
      </c>
      <c r="F103" s="206" t="s">
        <v>1363</v>
      </c>
      <c r="L103" s="13"/>
      <c r="M103" s="207"/>
      <c r="T103" s="29"/>
      <c r="AT103" s="4" t="s">
        <v>150</v>
      </c>
      <c r="AU103" s="4" t="s">
        <v>78</v>
      </c>
    </row>
    <row r="104" spans="2:65" s="87" customFormat="1">
      <c r="B104" s="13"/>
      <c r="D104" s="208" t="s">
        <v>152</v>
      </c>
      <c r="F104" s="209" t="s">
        <v>1366</v>
      </c>
      <c r="L104" s="13"/>
      <c r="M104" s="207"/>
      <c r="T104" s="29"/>
      <c r="AT104" s="4" t="s">
        <v>152</v>
      </c>
      <c r="AU104" s="4" t="s">
        <v>78</v>
      </c>
    </row>
    <row r="105" spans="2:65" s="182" customFormat="1" ht="22.7" customHeight="1">
      <c r="B105" s="181"/>
      <c r="D105" s="183" t="s">
        <v>68</v>
      </c>
      <c r="E105" s="191" t="s">
        <v>1367</v>
      </c>
      <c r="F105" s="191" t="s">
        <v>1368</v>
      </c>
      <c r="J105" s="192">
        <f>J106</f>
        <v>0</v>
      </c>
      <c r="L105" s="181"/>
      <c r="M105" s="186"/>
      <c r="P105" s="187">
        <f>SUM(P106:P108)</f>
        <v>0</v>
      </c>
      <c r="R105" s="187">
        <f>SUM(R106:R108)</f>
        <v>0</v>
      </c>
      <c r="T105" s="188">
        <f>SUM(T106:T108)</f>
        <v>0</v>
      </c>
      <c r="AR105" s="183" t="s">
        <v>181</v>
      </c>
      <c r="AT105" s="189" t="s">
        <v>68</v>
      </c>
      <c r="AU105" s="189" t="s">
        <v>76</v>
      </c>
      <c r="AY105" s="183" t="s">
        <v>140</v>
      </c>
      <c r="BK105" s="190">
        <f>SUM(BK106:BK108)</f>
        <v>0</v>
      </c>
    </row>
    <row r="106" spans="2:65" s="87" customFormat="1" ht="16.5" customHeight="1">
      <c r="B106" s="13"/>
      <c r="C106" s="193">
        <v>6</v>
      </c>
      <c r="D106" s="193" t="s">
        <v>143</v>
      </c>
      <c r="E106" s="194" t="s">
        <v>1369</v>
      </c>
      <c r="F106" s="195" t="s">
        <v>1368</v>
      </c>
      <c r="G106" s="196" t="s">
        <v>544</v>
      </c>
      <c r="H106" s="197">
        <v>1</v>
      </c>
      <c r="I106" s="65"/>
      <c r="J106" s="198">
        <f>ROUND(H106*I106,2)</f>
        <v>0</v>
      </c>
      <c r="K106" s="195" t="s">
        <v>147</v>
      </c>
      <c r="L106" s="13"/>
      <c r="M106" s="199" t="s">
        <v>3</v>
      </c>
      <c r="N106" s="200" t="s">
        <v>40</v>
      </c>
      <c r="O106" s="201">
        <v>0</v>
      </c>
      <c r="P106" s="201">
        <f>O106*H106</f>
        <v>0</v>
      </c>
      <c r="Q106" s="201">
        <v>0</v>
      </c>
      <c r="R106" s="201">
        <f>Q106*H106</f>
        <v>0</v>
      </c>
      <c r="S106" s="201">
        <v>0</v>
      </c>
      <c r="T106" s="202">
        <f>S106*H106</f>
        <v>0</v>
      </c>
      <c r="AR106" s="203" t="s">
        <v>1354</v>
      </c>
      <c r="AT106" s="203" t="s">
        <v>143</v>
      </c>
      <c r="AU106" s="203" t="s">
        <v>78</v>
      </c>
      <c r="AY106" s="4" t="s">
        <v>140</v>
      </c>
      <c r="BE106" s="204">
        <f>IF(N106="základní",J106,0)</f>
        <v>0</v>
      </c>
      <c r="BF106" s="204">
        <f>IF(N106="snížená",J106,0)</f>
        <v>0</v>
      </c>
      <c r="BG106" s="204">
        <f>IF(N106="zákl. přenesená",J106,0)</f>
        <v>0</v>
      </c>
      <c r="BH106" s="204">
        <f>IF(N106="sníž. přenesená",J106,0)</f>
        <v>0</v>
      </c>
      <c r="BI106" s="204">
        <f>IF(N106="nulová",J106,0)</f>
        <v>0</v>
      </c>
      <c r="BJ106" s="4" t="s">
        <v>76</v>
      </c>
      <c r="BK106" s="204">
        <f>ROUND(I106*H106,2)</f>
        <v>0</v>
      </c>
      <c r="BL106" s="4" t="s">
        <v>1354</v>
      </c>
      <c r="BM106" s="203" t="s">
        <v>1370</v>
      </c>
    </row>
    <row r="107" spans="2:65" s="87" customFormat="1">
      <c r="B107" s="13"/>
      <c r="D107" s="205" t="s">
        <v>150</v>
      </c>
      <c r="F107" s="206" t="s">
        <v>1368</v>
      </c>
      <c r="L107" s="13"/>
      <c r="M107" s="207"/>
      <c r="T107" s="29"/>
      <c r="AT107" s="4" t="s">
        <v>150</v>
      </c>
      <c r="AU107" s="4" t="s">
        <v>78</v>
      </c>
    </row>
    <row r="108" spans="2:65" s="87" customFormat="1">
      <c r="B108" s="13"/>
      <c r="D108" s="208" t="s">
        <v>152</v>
      </c>
      <c r="F108" s="209" t="s">
        <v>1371</v>
      </c>
      <c r="L108" s="13"/>
      <c r="M108" s="207"/>
      <c r="T108" s="29"/>
      <c r="AT108" s="4" t="s">
        <v>152</v>
      </c>
      <c r="AU108" s="4" t="s">
        <v>78</v>
      </c>
    </row>
    <row r="109" spans="2:65" s="182" customFormat="1" ht="22.7" customHeight="1">
      <c r="B109" s="181"/>
      <c r="D109" s="183" t="s">
        <v>68</v>
      </c>
      <c r="E109" s="191" t="s">
        <v>1372</v>
      </c>
      <c r="F109" s="191" t="s">
        <v>1373</v>
      </c>
      <c r="J109" s="192">
        <f>J110</f>
        <v>0</v>
      </c>
      <c r="L109" s="181"/>
      <c r="M109" s="186"/>
      <c r="P109" s="187">
        <f>SUM(P110:P112)</f>
        <v>0</v>
      </c>
      <c r="R109" s="187">
        <f>SUM(R110:R112)</f>
        <v>0</v>
      </c>
      <c r="T109" s="188">
        <f>SUM(T110:T112)</f>
        <v>0</v>
      </c>
      <c r="AR109" s="183" t="s">
        <v>181</v>
      </c>
      <c r="AT109" s="189" t="s">
        <v>68</v>
      </c>
      <c r="AU109" s="189" t="s">
        <v>76</v>
      </c>
      <c r="AY109" s="183" t="s">
        <v>140</v>
      </c>
      <c r="BK109" s="190">
        <f>SUM(BK110:BK112)</f>
        <v>0</v>
      </c>
    </row>
    <row r="110" spans="2:65" s="87" customFormat="1" ht="24.2" customHeight="1">
      <c r="B110" s="13"/>
      <c r="C110" s="193">
        <v>7</v>
      </c>
      <c r="D110" s="193" t="s">
        <v>143</v>
      </c>
      <c r="E110" s="194" t="s">
        <v>1374</v>
      </c>
      <c r="F110" s="195" t="s">
        <v>1373</v>
      </c>
      <c r="G110" s="196" t="s">
        <v>1375</v>
      </c>
      <c r="H110" s="197">
        <v>1</v>
      </c>
      <c r="I110" s="65"/>
      <c r="J110" s="198">
        <f>ROUND(H110*I110,2)</f>
        <v>0</v>
      </c>
      <c r="K110" s="195" t="s">
        <v>147</v>
      </c>
      <c r="L110" s="13"/>
      <c r="M110" s="199" t="s">
        <v>3</v>
      </c>
      <c r="N110" s="200" t="s">
        <v>40</v>
      </c>
      <c r="O110" s="201">
        <v>0</v>
      </c>
      <c r="P110" s="201">
        <f>O110*H110</f>
        <v>0</v>
      </c>
      <c r="Q110" s="201">
        <v>0</v>
      </c>
      <c r="R110" s="201">
        <f>Q110*H110</f>
        <v>0</v>
      </c>
      <c r="S110" s="201">
        <v>0</v>
      </c>
      <c r="T110" s="202">
        <f>S110*H110</f>
        <v>0</v>
      </c>
      <c r="AR110" s="203" t="s">
        <v>1354</v>
      </c>
      <c r="AT110" s="203" t="s">
        <v>143</v>
      </c>
      <c r="AU110" s="203" t="s">
        <v>78</v>
      </c>
      <c r="AY110" s="4" t="s">
        <v>140</v>
      </c>
      <c r="BE110" s="204">
        <f>IF(N110="základní",J110,0)</f>
        <v>0</v>
      </c>
      <c r="BF110" s="204">
        <f>IF(N110="snížená",J110,0)</f>
        <v>0</v>
      </c>
      <c r="BG110" s="204">
        <f>IF(N110="zákl. přenesená",J110,0)</f>
        <v>0</v>
      </c>
      <c r="BH110" s="204">
        <f>IF(N110="sníž. přenesená",J110,0)</f>
        <v>0</v>
      </c>
      <c r="BI110" s="204">
        <f>IF(N110="nulová",J110,0)</f>
        <v>0</v>
      </c>
      <c r="BJ110" s="4" t="s">
        <v>76</v>
      </c>
      <c r="BK110" s="204">
        <f>ROUND(I110*H110,2)</f>
        <v>0</v>
      </c>
      <c r="BL110" s="4" t="s">
        <v>1354</v>
      </c>
      <c r="BM110" s="203" t="s">
        <v>1376</v>
      </c>
    </row>
    <row r="111" spans="2:65" s="87" customFormat="1">
      <c r="B111" s="13"/>
      <c r="D111" s="205" t="s">
        <v>150</v>
      </c>
      <c r="F111" s="206" t="s">
        <v>1373</v>
      </c>
      <c r="L111" s="13"/>
      <c r="M111" s="207"/>
      <c r="T111" s="29"/>
      <c r="AT111" s="4" t="s">
        <v>150</v>
      </c>
      <c r="AU111" s="4" t="s">
        <v>78</v>
      </c>
    </row>
    <row r="112" spans="2:65" s="87" customFormat="1">
      <c r="B112" s="13"/>
      <c r="D112" s="208" t="s">
        <v>152</v>
      </c>
      <c r="F112" s="209" t="s">
        <v>1377</v>
      </c>
      <c r="L112" s="13"/>
      <c r="M112" s="1148"/>
      <c r="N112" s="1149"/>
      <c r="O112" s="1149"/>
      <c r="P112" s="1149"/>
      <c r="Q112" s="1149"/>
      <c r="R112" s="1149"/>
      <c r="S112" s="1149"/>
      <c r="T112" s="1150"/>
      <c r="AT112" s="4" t="s">
        <v>152</v>
      </c>
      <c r="AU112" s="4" t="s">
        <v>78</v>
      </c>
    </row>
    <row r="113" spans="2:11">
      <c r="B113" s="1151"/>
      <c r="C113" s="1152"/>
      <c r="D113" s="1152"/>
      <c r="E113" s="1152"/>
      <c r="F113" s="1152"/>
      <c r="G113" s="1152"/>
      <c r="H113" s="1152"/>
      <c r="I113" s="1152"/>
      <c r="J113" s="1152"/>
      <c r="K113" s="1153"/>
    </row>
  </sheetData>
  <sheetProtection algorithmName="SHA-512" hashValue="Tnkjp53SNrh8V/s6Gc5ojrTOpUZMXSiFBToFjqyd2wokAZLTm2iyV65mGacdXjhQFE0P5dDAZdISEUyp401cZA==" saltValue="FebxqXoSI2ekhwClpUqi8Q==" spinCount="100000" sheet="1" objects="1" scenarios="1"/>
  <mergeCells count="9">
    <mergeCell ref="E50:H50"/>
    <mergeCell ref="E75:H75"/>
    <mergeCell ref="E77:H77"/>
    <mergeCell ref="L2:V2"/>
    <mergeCell ref="E7:H7"/>
    <mergeCell ref="E9:H9"/>
    <mergeCell ref="E18:H18"/>
    <mergeCell ref="E27:H27"/>
    <mergeCell ref="E48:H48"/>
  </mergeCells>
  <hyperlinks>
    <hyperlink ref="F90" r:id="rId1" xr:uid="{00000000-0004-0000-1000-000000000000}"/>
    <hyperlink ref="F100" r:id="rId2" xr:uid="{00000000-0004-0000-1000-000001000000}"/>
    <hyperlink ref="F104" r:id="rId3" xr:uid="{00000000-0004-0000-1000-000002000000}"/>
    <hyperlink ref="F108" r:id="rId4" xr:uid="{00000000-0004-0000-1000-000003000000}"/>
    <hyperlink ref="F112" r:id="rId5" xr:uid="{00000000-0004-0000-1000-000004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6"/>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K219"/>
  <sheetViews>
    <sheetView showGridLines="0" zoomScale="110" zoomScaleNormal="110" workbookViewId="0">
      <selection activeCell="C3" sqref="C3:J3"/>
    </sheetView>
  </sheetViews>
  <sheetFormatPr defaultColWidth="12" defaultRowHeight="11.25"/>
  <cols>
    <col min="1" max="1" width="8.1640625" style="334" customWidth="1"/>
    <col min="2" max="2" width="1.6640625" style="334" customWidth="1"/>
    <col min="3" max="4" width="5" style="334" customWidth="1"/>
    <col min="5" max="5" width="11.6640625" style="334" customWidth="1"/>
    <col min="6" max="6" width="9.1640625" style="334" customWidth="1"/>
    <col min="7" max="7" width="5" style="334" customWidth="1"/>
    <col min="8" max="8" width="77.6640625" style="334" customWidth="1"/>
    <col min="9" max="10" width="20" style="334" customWidth="1"/>
    <col min="11" max="11" width="1.6640625" style="334" customWidth="1"/>
  </cols>
  <sheetData>
    <row r="1" spans="2:11" customFormat="1" ht="37.5" customHeight="1"/>
    <row r="2" spans="2:11" customFormat="1" ht="7.5" customHeight="1">
      <c r="B2" s="1154"/>
      <c r="C2" s="1155"/>
      <c r="D2" s="1155"/>
      <c r="E2" s="1155"/>
      <c r="F2" s="1155"/>
      <c r="G2" s="1155"/>
      <c r="H2" s="1155"/>
      <c r="I2" s="1155"/>
      <c r="J2" s="1155"/>
      <c r="K2" s="1156"/>
    </row>
    <row r="3" spans="2:11" s="1159" customFormat="1" ht="45" customHeight="1">
      <c r="B3" s="1157"/>
      <c r="C3" s="1353" t="s">
        <v>1378</v>
      </c>
      <c r="D3" s="1353"/>
      <c r="E3" s="1353"/>
      <c r="F3" s="1353"/>
      <c r="G3" s="1353"/>
      <c r="H3" s="1353"/>
      <c r="I3" s="1353"/>
      <c r="J3" s="1353"/>
      <c r="K3" s="1158"/>
    </row>
    <row r="4" spans="2:11" customFormat="1" ht="25.5" customHeight="1">
      <c r="B4" s="1160"/>
      <c r="C4" s="1352" t="s">
        <v>1379</v>
      </c>
      <c r="D4" s="1352"/>
      <c r="E4" s="1352"/>
      <c r="F4" s="1352"/>
      <c r="G4" s="1352"/>
      <c r="H4" s="1352"/>
      <c r="I4" s="1352"/>
      <c r="J4" s="1352"/>
      <c r="K4" s="1161"/>
    </row>
    <row r="5" spans="2:11" customFormat="1" ht="5.25" customHeight="1">
      <c r="B5" s="1160"/>
      <c r="C5" s="1162"/>
      <c r="D5" s="1162"/>
      <c r="E5" s="1162"/>
      <c r="F5" s="1162"/>
      <c r="G5" s="1162"/>
      <c r="H5" s="1162"/>
      <c r="I5" s="1162"/>
      <c r="J5" s="1162"/>
      <c r="K5" s="1161"/>
    </row>
    <row r="6" spans="2:11" customFormat="1" ht="15" customHeight="1">
      <c r="B6" s="1160"/>
      <c r="C6" s="1351" t="s">
        <v>1380</v>
      </c>
      <c r="D6" s="1351"/>
      <c r="E6" s="1351"/>
      <c r="F6" s="1351"/>
      <c r="G6" s="1351"/>
      <c r="H6" s="1351"/>
      <c r="I6" s="1351"/>
      <c r="J6" s="1351"/>
      <c r="K6" s="1161"/>
    </row>
    <row r="7" spans="2:11" customFormat="1" ht="15" customHeight="1">
      <c r="B7" s="1164"/>
      <c r="C7" s="1351" t="s">
        <v>1381</v>
      </c>
      <c r="D7" s="1351"/>
      <c r="E7" s="1351"/>
      <c r="F7" s="1351"/>
      <c r="G7" s="1351"/>
      <c r="H7" s="1351"/>
      <c r="I7" s="1351"/>
      <c r="J7" s="1351"/>
      <c r="K7" s="1161"/>
    </row>
    <row r="8" spans="2:11" customFormat="1" ht="12.75" customHeight="1">
      <c r="B8" s="1164"/>
      <c r="C8" s="1163"/>
      <c r="D8" s="1163"/>
      <c r="E8" s="1163"/>
      <c r="F8" s="1163"/>
      <c r="G8" s="1163"/>
      <c r="H8" s="1163"/>
      <c r="I8" s="1163"/>
      <c r="J8" s="1163"/>
      <c r="K8" s="1161"/>
    </row>
    <row r="9" spans="2:11" customFormat="1" ht="15" customHeight="1">
      <c r="B9" s="1164"/>
      <c r="C9" s="1351" t="s">
        <v>1382</v>
      </c>
      <c r="D9" s="1351"/>
      <c r="E9" s="1351"/>
      <c r="F9" s="1351"/>
      <c r="G9" s="1351"/>
      <c r="H9" s="1351"/>
      <c r="I9" s="1351"/>
      <c r="J9" s="1351"/>
      <c r="K9" s="1161"/>
    </row>
    <row r="10" spans="2:11" customFormat="1" ht="15" customHeight="1">
      <c r="B10" s="1164"/>
      <c r="C10" s="1163"/>
      <c r="D10" s="1351" t="s">
        <v>1383</v>
      </c>
      <c r="E10" s="1351"/>
      <c r="F10" s="1351"/>
      <c r="G10" s="1351"/>
      <c r="H10" s="1351"/>
      <c r="I10" s="1351"/>
      <c r="J10" s="1351"/>
      <c r="K10" s="1161"/>
    </row>
    <row r="11" spans="2:11" customFormat="1" ht="15" customHeight="1">
      <c r="B11" s="1164"/>
      <c r="C11" s="1165"/>
      <c r="D11" s="1351" t="s">
        <v>1384</v>
      </c>
      <c r="E11" s="1351"/>
      <c r="F11" s="1351"/>
      <c r="G11" s="1351"/>
      <c r="H11" s="1351"/>
      <c r="I11" s="1351"/>
      <c r="J11" s="1351"/>
      <c r="K11" s="1161"/>
    </row>
    <row r="12" spans="2:11" customFormat="1" ht="15" customHeight="1">
      <c r="B12" s="1164"/>
      <c r="C12" s="1165"/>
      <c r="D12" s="1163"/>
      <c r="E12" s="1163"/>
      <c r="F12" s="1163"/>
      <c r="G12" s="1163"/>
      <c r="H12" s="1163"/>
      <c r="I12" s="1163"/>
      <c r="J12" s="1163"/>
      <c r="K12" s="1161"/>
    </row>
    <row r="13" spans="2:11" customFormat="1" ht="15" customHeight="1">
      <c r="B13" s="1164"/>
      <c r="C13" s="1165"/>
      <c r="D13" s="1166" t="s">
        <v>1385</v>
      </c>
      <c r="E13" s="1163"/>
      <c r="F13" s="1163"/>
      <c r="G13" s="1163"/>
      <c r="H13" s="1163"/>
      <c r="I13" s="1163"/>
      <c r="J13" s="1163"/>
      <c r="K13" s="1161"/>
    </row>
    <row r="14" spans="2:11" customFormat="1" ht="12.75" customHeight="1">
      <c r="B14" s="1164"/>
      <c r="C14" s="1165"/>
      <c r="D14" s="1165"/>
      <c r="E14" s="1165"/>
      <c r="F14" s="1165"/>
      <c r="G14" s="1165"/>
      <c r="H14" s="1165"/>
      <c r="I14" s="1165"/>
      <c r="J14" s="1165"/>
      <c r="K14" s="1161"/>
    </row>
    <row r="15" spans="2:11" customFormat="1" ht="15" customHeight="1">
      <c r="B15" s="1164"/>
      <c r="C15" s="1165"/>
      <c r="D15" s="1351" t="s">
        <v>1386</v>
      </c>
      <c r="E15" s="1351"/>
      <c r="F15" s="1351"/>
      <c r="G15" s="1351"/>
      <c r="H15" s="1351"/>
      <c r="I15" s="1351"/>
      <c r="J15" s="1351"/>
      <c r="K15" s="1161"/>
    </row>
    <row r="16" spans="2:11" customFormat="1" ht="15" customHeight="1">
      <c r="B16" s="1164"/>
      <c r="C16" s="1165"/>
      <c r="D16" s="1351" t="s">
        <v>1387</v>
      </c>
      <c r="E16" s="1351"/>
      <c r="F16" s="1351"/>
      <c r="G16" s="1351"/>
      <c r="H16" s="1351"/>
      <c r="I16" s="1351"/>
      <c r="J16" s="1351"/>
      <c r="K16" s="1161"/>
    </row>
    <row r="17" spans="2:11" customFormat="1" ht="15" customHeight="1">
      <c r="B17" s="1164"/>
      <c r="C17" s="1165"/>
      <c r="D17" s="1351" t="s">
        <v>1388</v>
      </c>
      <c r="E17" s="1351"/>
      <c r="F17" s="1351"/>
      <c r="G17" s="1351"/>
      <c r="H17" s="1351"/>
      <c r="I17" s="1351"/>
      <c r="J17" s="1351"/>
      <c r="K17" s="1161"/>
    </row>
    <row r="18" spans="2:11" customFormat="1" ht="15" customHeight="1">
      <c r="B18" s="1164"/>
      <c r="C18" s="1165"/>
      <c r="D18" s="1165"/>
      <c r="E18" s="1167" t="s">
        <v>75</v>
      </c>
      <c r="F18" s="1351" t="s">
        <v>1389</v>
      </c>
      <c r="G18" s="1351"/>
      <c r="H18" s="1351"/>
      <c r="I18" s="1351"/>
      <c r="J18" s="1351"/>
      <c r="K18" s="1161"/>
    </row>
    <row r="19" spans="2:11" customFormat="1" ht="15" customHeight="1">
      <c r="B19" s="1164"/>
      <c r="C19" s="1165"/>
      <c r="D19" s="1165"/>
      <c r="E19" s="1167" t="s">
        <v>1390</v>
      </c>
      <c r="F19" s="1351" t="s">
        <v>1391</v>
      </c>
      <c r="G19" s="1351"/>
      <c r="H19" s="1351"/>
      <c r="I19" s="1351"/>
      <c r="J19" s="1351"/>
      <c r="K19" s="1161"/>
    </row>
    <row r="20" spans="2:11" customFormat="1" ht="15" customHeight="1">
      <c r="B20" s="1164"/>
      <c r="C20" s="1165"/>
      <c r="D20" s="1165"/>
      <c r="E20" s="1167" t="s">
        <v>1392</v>
      </c>
      <c r="F20" s="1351" t="s">
        <v>1393</v>
      </c>
      <c r="G20" s="1351"/>
      <c r="H20" s="1351"/>
      <c r="I20" s="1351"/>
      <c r="J20" s="1351"/>
      <c r="K20" s="1161"/>
    </row>
    <row r="21" spans="2:11" customFormat="1" ht="15" customHeight="1">
      <c r="B21" s="1164"/>
      <c r="C21" s="1165"/>
      <c r="D21" s="1165"/>
      <c r="E21" s="1167" t="s">
        <v>1394</v>
      </c>
      <c r="F21" s="1351" t="s">
        <v>91</v>
      </c>
      <c r="G21" s="1351"/>
      <c r="H21" s="1351"/>
      <c r="I21" s="1351"/>
      <c r="J21" s="1351"/>
      <c r="K21" s="1161"/>
    </row>
    <row r="22" spans="2:11" customFormat="1" ht="15" customHeight="1">
      <c r="B22" s="1164"/>
      <c r="C22" s="1165"/>
      <c r="D22" s="1165"/>
      <c r="E22" s="1167" t="s">
        <v>1329</v>
      </c>
      <c r="F22" s="1351" t="s">
        <v>1330</v>
      </c>
      <c r="G22" s="1351"/>
      <c r="H22" s="1351"/>
      <c r="I22" s="1351"/>
      <c r="J22" s="1351"/>
      <c r="K22" s="1161"/>
    </row>
    <row r="23" spans="2:11" customFormat="1" ht="15" customHeight="1">
      <c r="B23" s="1164"/>
      <c r="C23" s="1165"/>
      <c r="D23" s="1165"/>
      <c r="E23" s="1167" t="s">
        <v>1395</v>
      </c>
      <c r="F23" s="1351" t="s">
        <v>1396</v>
      </c>
      <c r="G23" s="1351"/>
      <c r="H23" s="1351"/>
      <c r="I23" s="1351"/>
      <c r="J23" s="1351"/>
      <c r="K23" s="1161"/>
    </row>
    <row r="24" spans="2:11" customFormat="1" ht="12.75" customHeight="1">
      <c r="B24" s="1164"/>
      <c r="C24" s="1165"/>
      <c r="D24" s="1165"/>
      <c r="E24" s="1165"/>
      <c r="F24" s="1165"/>
      <c r="G24" s="1165"/>
      <c r="H24" s="1165"/>
      <c r="I24" s="1165"/>
      <c r="J24" s="1165"/>
      <c r="K24" s="1161"/>
    </row>
    <row r="25" spans="2:11" customFormat="1" ht="15" customHeight="1">
      <c r="B25" s="1164"/>
      <c r="C25" s="1351" t="s">
        <v>1397</v>
      </c>
      <c r="D25" s="1351"/>
      <c r="E25" s="1351"/>
      <c r="F25" s="1351"/>
      <c r="G25" s="1351"/>
      <c r="H25" s="1351"/>
      <c r="I25" s="1351"/>
      <c r="J25" s="1351"/>
      <c r="K25" s="1161"/>
    </row>
    <row r="26" spans="2:11" customFormat="1" ht="15" customHeight="1">
      <c r="B26" s="1164"/>
      <c r="C26" s="1351" t="s">
        <v>1398</v>
      </c>
      <c r="D26" s="1351"/>
      <c r="E26" s="1351"/>
      <c r="F26" s="1351"/>
      <c r="G26" s="1351"/>
      <c r="H26" s="1351"/>
      <c r="I26" s="1351"/>
      <c r="J26" s="1351"/>
      <c r="K26" s="1161"/>
    </row>
    <row r="27" spans="2:11" customFormat="1" ht="15" customHeight="1">
      <c r="B27" s="1164"/>
      <c r="C27" s="1163"/>
      <c r="D27" s="1351" t="s">
        <v>1399</v>
      </c>
      <c r="E27" s="1351"/>
      <c r="F27" s="1351"/>
      <c r="G27" s="1351"/>
      <c r="H27" s="1351"/>
      <c r="I27" s="1351"/>
      <c r="J27" s="1351"/>
      <c r="K27" s="1161"/>
    </row>
    <row r="28" spans="2:11" customFormat="1" ht="15" customHeight="1">
      <c r="B28" s="1164"/>
      <c r="C28" s="1165"/>
      <c r="D28" s="1351" t="s">
        <v>1400</v>
      </c>
      <c r="E28" s="1351"/>
      <c r="F28" s="1351"/>
      <c r="G28" s="1351"/>
      <c r="H28" s="1351"/>
      <c r="I28" s="1351"/>
      <c r="J28" s="1351"/>
      <c r="K28" s="1161"/>
    </row>
    <row r="29" spans="2:11" customFormat="1" ht="12.75" customHeight="1">
      <c r="B29" s="1164"/>
      <c r="C29" s="1165"/>
      <c r="D29" s="1165"/>
      <c r="E29" s="1165"/>
      <c r="F29" s="1165"/>
      <c r="G29" s="1165"/>
      <c r="H29" s="1165"/>
      <c r="I29" s="1165"/>
      <c r="J29" s="1165"/>
      <c r="K29" s="1161"/>
    </row>
    <row r="30" spans="2:11" customFormat="1" ht="15" customHeight="1">
      <c r="B30" s="1164"/>
      <c r="C30" s="1165"/>
      <c r="D30" s="1351" t="s">
        <v>1401</v>
      </c>
      <c r="E30" s="1351"/>
      <c r="F30" s="1351"/>
      <c r="G30" s="1351"/>
      <c r="H30" s="1351"/>
      <c r="I30" s="1351"/>
      <c r="J30" s="1351"/>
      <c r="K30" s="1161"/>
    </row>
    <row r="31" spans="2:11" customFormat="1" ht="15" customHeight="1">
      <c r="B31" s="1164"/>
      <c r="C31" s="1165"/>
      <c r="D31" s="1351" t="s">
        <v>1402</v>
      </c>
      <c r="E31" s="1351"/>
      <c r="F31" s="1351"/>
      <c r="G31" s="1351"/>
      <c r="H31" s="1351"/>
      <c r="I31" s="1351"/>
      <c r="J31" s="1351"/>
      <c r="K31" s="1161"/>
    </row>
    <row r="32" spans="2:11" customFormat="1" ht="12.75" customHeight="1">
      <c r="B32" s="1164"/>
      <c r="C32" s="1165"/>
      <c r="D32" s="1165"/>
      <c r="E32" s="1165"/>
      <c r="F32" s="1165"/>
      <c r="G32" s="1165"/>
      <c r="H32" s="1165"/>
      <c r="I32" s="1165"/>
      <c r="J32" s="1165"/>
      <c r="K32" s="1161"/>
    </row>
    <row r="33" spans="2:11" customFormat="1" ht="15" customHeight="1">
      <c r="B33" s="1164"/>
      <c r="C33" s="1165"/>
      <c r="D33" s="1351" t="s">
        <v>1403</v>
      </c>
      <c r="E33" s="1351"/>
      <c r="F33" s="1351"/>
      <c r="G33" s="1351"/>
      <c r="H33" s="1351"/>
      <c r="I33" s="1351"/>
      <c r="J33" s="1351"/>
      <c r="K33" s="1161"/>
    </row>
    <row r="34" spans="2:11" customFormat="1" ht="15" customHeight="1">
      <c r="B34" s="1164"/>
      <c r="C34" s="1165"/>
      <c r="D34" s="1351" t="s">
        <v>1404</v>
      </c>
      <c r="E34" s="1351"/>
      <c r="F34" s="1351"/>
      <c r="G34" s="1351"/>
      <c r="H34" s="1351"/>
      <c r="I34" s="1351"/>
      <c r="J34" s="1351"/>
      <c r="K34" s="1161"/>
    </row>
    <row r="35" spans="2:11" customFormat="1" ht="15" customHeight="1">
      <c r="B35" s="1164"/>
      <c r="C35" s="1165"/>
      <c r="D35" s="1351" t="s">
        <v>1405</v>
      </c>
      <c r="E35" s="1351"/>
      <c r="F35" s="1351"/>
      <c r="G35" s="1351"/>
      <c r="H35" s="1351"/>
      <c r="I35" s="1351"/>
      <c r="J35" s="1351"/>
      <c r="K35" s="1161"/>
    </row>
    <row r="36" spans="2:11" customFormat="1" ht="15" customHeight="1">
      <c r="B36" s="1164"/>
      <c r="C36" s="1165"/>
      <c r="D36" s="1163"/>
      <c r="E36" s="1166" t="s">
        <v>126</v>
      </c>
      <c r="F36" s="1163"/>
      <c r="G36" s="1351" t="s">
        <v>1406</v>
      </c>
      <c r="H36" s="1351"/>
      <c r="I36" s="1351"/>
      <c r="J36" s="1351"/>
      <c r="K36" s="1161"/>
    </row>
    <row r="37" spans="2:11" customFormat="1" ht="30.75" customHeight="1">
      <c r="B37" s="1164"/>
      <c r="C37" s="1165"/>
      <c r="D37" s="1163"/>
      <c r="E37" s="1166" t="s">
        <v>1407</v>
      </c>
      <c r="F37" s="1163"/>
      <c r="G37" s="1351" t="s">
        <v>1408</v>
      </c>
      <c r="H37" s="1351"/>
      <c r="I37" s="1351"/>
      <c r="J37" s="1351"/>
      <c r="K37" s="1161"/>
    </row>
    <row r="38" spans="2:11" customFormat="1" ht="15" customHeight="1">
      <c r="B38" s="1164"/>
      <c r="C38" s="1165"/>
      <c r="D38" s="1163"/>
      <c r="E38" s="1166" t="s">
        <v>50</v>
      </c>
      <c r="F38" s="1163"/>
      <c r="G38" s="1351" t="s">
        <v>1409</v>
      </c>
      <c r="H38" s="1351"/>
      <c r="I38" s="1351"/>
      <c r="J38" s="1351"/>
      <c r="K38" s="1161"/>
    </row>
    <row r="39" spans="2:11" customFormat="1" ht="15" customHeight="1">
      <c r="B39" s="1164"/>
      <c r="C39" s="1165"/>
      <c r="D39" s="1163"/>
      <c r="E39" s="1166" t="s">
        <v>51</v>
      </c>
      <c r="F39" s="1163"/>
      <c r="G39" s="1351" t="s">
        <v>1410</v>
      </c>
      <c r="H39" s="1351"/>
      <c r="I39" s="1351"/>
      <c r="J39" s="1351"/>
      <c r="K39" s="1161"/>
    </row>
    <row r="40" spans="2:11" customFormat="1" ht="15" customHeight="1">
      <c r="B40" s="1164"/>
      <c r="C40" s="1165"/>
      <c r="D40" s="1163"/>
      <c r="E40" s="1166" t="s">
        <v>127</v>
      </c>
      <c r="F40" s="1163"/>
      <c r="G40" s="1351" t="s">
        <v>1411</v>
      </c>
      <c r="H40" s="1351"/>
      <c r="I40" s="1351"/>
      <c r="J40" s="1351"/>
      <c r="K40" s="1161"/>
    </row>
    <row r="41" spans="2:11" customFormat="1" ht="15" customHeight="1">
      <c r="B41" s="1164"/>
      <c r="C41" s="1165"/>
      <c r="D41" s="1163"/>
      <c r="E41" s="1166" t="s">
        <v>128</v>
      </c>
      <c r="F41" s="1163"/>
      <c r="G41" s="1351" t="s">
        <v>1412</v>
      </c>
      <c r="H41" s="1351"/>
      <c r="I41" s="1351"/>
      <c r="J41" s="1351"/>
      <c r="K41" s="1161"/>
    </row>
    <row r="42" spans="2:11" customFormat="1" ht="15" customHeight="1">
      <c r="B42" s="1164"/>
      <c r="C42" s="1165"/>
      <c r="D42" s="1163"/>
      <c r="E42" s="1166" t="s">
        <v>1413</v>
      </c>
      <c r="F42" s="1163"/>
      <c r="G42" s="1351" t="s">
        <v>1414</v>
      </c>
      <c r="H42" s="1351"/>
      <c r="I42" s="1351"/>
      <c r="J42" s="1351"/>
      <c r="K42" s="1161"/>
    </row>
    <row r="43" spans="2:11" customFormat="1" ht="15" customHeight="1">
      <c r="B43" s="1164"/>
      <c r="C43" s="1165"/>
      <c r="D43" s="1163"/>
      <c r="E43" s="1166"/>
      <c r="F43" s="1163"/>
      <c r="G43" s="1351" t="s">
        <v>1415</v>
      </c>
      <c r="H43" s="1351"/>
      <c r="I43" s="1351"/>
      <c r="J43" s="1351"/>
      <c r="K43" s="1161"/>
    </row>
    <row r="44" spans="2:11" customFormat="1" ht="15" customHeight="1">
      <c r="B44" s="1164"/>
      <c r="C44" s="1165"/>
      <c r="D44" s="1163"/>
      <c r="E44" s="1166" t="s">
        <v>1416</v>
      </c>
      <c r="F44" s="1163"/>
      <c r="G44" s="1351" t="s">
        <v>1417</v>
      </c>
      <c r="H44" s="1351"/>
      <c r="I44" s="1351"/>
      <c r="J44" s="1351"/>
      <c r="K44" s="1161"/>
    </row>
    <row r="45" spans="2:11" customFormat="1" ht="15" customHeight="1">
      <c r="B45" s="1164"/>
      <c r="C45" s="1165"/>
      <c r="D45" s="1163"/>
      <c r="E45" s="1166" t="s">
        <v>130</v>
      </c>
      <c r="F45" s="1163"/>
      <c r="G45" s="1351" t="s">
        <v>1418</v>
      </c>
      <c r="H45" s="1351"/>
      <c r="I45" s="1351"/>
      <c r="J45" s="1351"/>
      <c r="K45" s="1161"/>
    </row>
    <row r="46" spans="2:11" customFormat="1" ht="12.75" customHeight="1">
      <c r="B46" s="1164"/>
      <c r="C46" s="1165"/>
      <c r="D46" s="1163"/>
      <c r="E46" s="1163"/>
      <c r="F46" s="1163"/>
      <c r="G46" s="1163"/>
      <c r="H46" s="1163"/>
      <c r="I46" s="1163"/>
      <c r="J46" s="1163"/>
      <c r="K46" s="1161"/>
    </row>
    <row r="47" spans="2:11" customFormat="1" ht="15" customHeight="1">
      <c r="B47" s="1164"/>
      <c r="C47" s="1165"/>
      <c r="D47" s="1351" t="s">
        <v>1419</v>
      </c>
      <c r="E47" s="1351"/>
      <c r="F47" s="1351"/>
      <c r="G47" s="1351"/>
      <c r="H47" s="1351"/>
      <c r="I47" s="1351"/>
      <c r="J47" s="1351"/>
      <c r="K47" s="1161"/>
    </row>
    <row r="48" spans="2:11" customFormat="1" ht="15" customHeight="1">
      <c r="B48" s="1164"/>
      <c r="C48" s="1165"/>
      <c r="D48" s="1165"/>
      <c r="E48" s="1351" t="s">
        <v>1420</v>
      </c>
      <c r="F48" s="1351"/>
      <c r="G48" s="1351"/>
      <c r="H48" s="1351"/>
      <c r="I48" s="1351"/>
      <c r="J48" s="1351"/>
      <c r="K48" s="1161"/>
    </row>
    <row r="49" spans="2:11" customFormat="1" ht="15" customHeight="1">
      <c r="B49" s="1164"/>
      <c r="C49" s="1165"/>
      <c r="D49" s="1165"/>
      <c r="E49" s="1351" t="s">
        <v>1421</v>
      </c>
      <c r="F49" s="1351"/>
      <c r="G49" s="1351"/>
      <c r="H49" s="1351"/>
      <c r="I49" s="1351"/>
      <c r="J49" s="1351"/>
      <c r="K49" s="1161"/>
    </row>
    <row r="50" spans="2:11" customFormat="1" ht="15" customHeight="1">
      <c r="B50" s="1164"/>
      <c r="C50" s="1165"/>
      <c r="D50" s="1165"/>
      <c r="E50" s="1351" t="s">
        <v>1422</v>
      </c>
      <c r="F50" s="1351"/>
      <c r="G50" s="1351"/>
      <c r="H50" s="1351"/>
      <c r="I50" s="1351"/>
      <c r="J50" s="1351"/>
      <c r="K50" s="1161"/>
    </row>
    <row r="51" spans="2:11" customFormat="1" ht="15" customHeight="1">
      <c r="B51" s="1164"/>
      <c r="C51" s="1165"/>
      <c r="D51" s="1351" t="s">
        <v>1423</v>
      </c>
      <c r="E51" s="1351"/>
      <c r="F51" s="1351"/>
      <c r="G51" s="1351"/>
      <c r="H51" s="1351"/>
      <c r="I51" s="1351"/>
      <c r="J51" s="1351"/>
      <c r="K51" s="1161"/>
    </row>
    <row r="52" spans="2:11" customFormat="1" ht="25.5" customHeight="1">
      <c r="B52" s="1160"/>
      <c r="C52" s="1352" t="s">
        <v>1424</v>
      </c>
      <c r="D52" s="1352"/>
      <c r="E52" s="1352"/>
      <c r="F52" s="1352"/>
      <c r="G52" s="1352"/>
      <c r="H52" s="1352"/>
      <c r="I52" s="1352"/>
      <c r="J52" s="1352"/>
      <c r="K52" s="1161"/>
    </row>
    <row r="53" spans="2:11" customFormat="1" ht="5.25" customHeight="1">
      <c r="B53" s="1160"/>
      <c r="C53" s="1162"/>
      <c r="D53" s="1162"/>
      <c r="E53" s="1162"/>
      <c r="F53" s="1162"/>
      <c r="G53" s="1162"/>
      <c r="H53" s="1162"/>
      <c r="I53" s="1162"/>
      <c r="J53" s="1162"/>
      <c r="K53" s="1161"/>
    </row>
    <row r="54" spans="2:11" customFormat="1" ht="15" customHeight="1">
      <c r="B54" s="1160"/>
      <c r="C54" s="1351" t="s">
        <v>1425</v>
      </c>
      <c r="D54" s="1351"/>
      <c r="E54" s="1351"/>
      <c r="F54" s="1351"/>
      <c r="G54" s="1351"/>
      <c r="H54" s="1351"/>
      <c r="I54" s="1351"/>
      <c r="J54" s="1351"/>
      <c r="K54" s="1161"/>
    </row>
    <row r="55" spans="2:11" customFormat="1" ht="15" customHeight="1">
      <c r="B55" s="1160"/>
      <c r="C55" s="1351" t="s">
        <v>1426</v>
      </c>
      <c r="D55" s="1351"/>
      <c r="E55" s="1351"/>
      <c r="F55" s="1351"/>
      <c r="G55" s="1351"/>
      <c r="H55" s="1351"/>
      <c r="I55" s="1351"/>
      <c r="J55" s="1351"/>
      <c r="K55" s="1161"/>
    </row>
    <row r="56" spans="2:11" customFormat="1" ht="12.75" customHeight="1">
      <c r="B56" s="1160"/>
      <c r="C56" s="1163"/>
      <c r="D56" s="1163"/>
      <c r="E56" s="1163"/>
      <c r="F56" s="1163"/>
      <c r="G56" s="1163"/>
      <c r="H56" s="1163"/>
      <c r="I56" s="1163"/>
      <c r="J56" s="1163"/>
      <c r="K56" s="1161"/>
    </row>
    <row r="57" spans="2:11" customFormat="1" ht="15" customHeight="1">
      <c r="B57" s="1160"/>
      <c r="C57" s="1351" t="s">
        <v>1427</v>
      </c>
      <c r="D57" s="1351"/>
      <c r="E57" s="1351"/>
      <c r="F57" s="1351"/>
      <c r="G57" s="1351"/>
      <c r="H57" s="1351"/>
      <c r="I57" s="1351"/>
      <c r="J57" s="1351"/>
      <c r="K57" s="1161"/>
    </row>
    <row r="58" spans="2:11" customFormat="1" ht="15" customHeight="1">
      <c r="B58" s="1160"/>
      <c r="C58" s="1165"/>
      <c r="D58" s="1351" t="s">
        <v>1428</v>
      </c>
      <c r="E58" s="1351"/>
      <c r="F58" s="1351"/>
      <c r="G58" s="1351"/>
      <c r="H58" s="1351"/>
      <c r="I58" s="1351"/>
      <c r="J58" s="1351"/>
      <c r="K58" s="1161"/>
    </row>
    <row r="59" spans="2:11" customFormat="1" ht="15" customHeight="1">
      <c r="B59" s="1160"/>
      <c r="C59" s="1165"/>
      <c r="D59" s="1351" t="s">
        <v>1429</v>
      </c>
      <c r="E59" s="1351"/>
      <c r="F59" s="1351"/>
      <c r="G59" s="1351"/>
      <c r="H59" s="1351"/>
      <c r="I59" s="1351"/>
      <c r="J59" s="1351"/>
      <c r="K59" s="1161"/>
    </row>
    <row r="60" spans="2:11" customFormat="1" ht="15" customHeight="1">
      <c r="B60" s="1160"/>
      <c r="C60" s="1165"/>
      <c r="D60" s="1351" t="s">
        <v>1430</v>
      </c>
      <c r="E60" s="1351"/>
      <c r="F60" s="1351"/>
      <c r="G60" s="1351"/>
      <c r="H60" s="1351"/>
      <c r="I60" s="1351"/>
      <c r="J60" s="1351"/>
      <c r="K60" s="1161"/>
    </row>
    <row r="61" spans="2:11" customFormat="1" ht="15" customHeight="1">
      <c r="B61" s="1160"/>
      <c r="C61" s="1165"/>
      <c r="D61" s="1351" t="s">
        <v>1431</v>
      </c>
      <c r="E61" s="1351"/>
      <c r="F61" s="1351"/>
      <c r="G61" s="1351"/>
      <c r="H61" s="1351"/>
      <c r="I61" s="1351"/>
      <c r="J61" s="1351"/>
      <c r="K61" s="1161"/>
    </row>
    <row r="62" spans="2:11" customFormat="1" ht="15" customHeight="1">
      <c r="B62" s="1160"/>
      <c r="C62" s="1165"/>
      <c r="D62" s="1354" t="s">
        <v>1432</v>
      </c>
      <c r="E62" s="1354"/>
      <c r="F62" s="1354"/>
      <c r="G62" s="1354"/>
      <c r="H62" s="1354"/>
      <c r="I62" s="1354"/>
      <c r="J62" s="1354"/>
      <c r="K62" s="1161"/>
    </row>
    <row r="63" spans="2:11" customFormat="1" ht="15" customHeight="1">
      <c r="B63" s="1160"/>
      <c r="C63" s="1165"/>
      <c r="D63" s="1351" t="s">
        <v>1433</v>
      </c>
      <c r="E63" s="1351"/>
      <c r="F63" s="1351"/>
      <c r="G63" s="1351"/>
      <c r="H63" s="1351"/>
      <c r="I63" s="1351"/>
      <c r="J63" s="1351"/>
      <c r="K63" s="1161"/>
    </row>
    <row r="64" spans="2:11" customFormat="1" ht="12.75" customHeight="1">
      <c r="B64" s="1160"/>
      <c r="C64" s="1165"/>
      <c r="D64" s="1165"/>
      <c r="E64" s="1168"/>
      <c r="F64" s="1165"/>
      <c r="G64" s="1165"/>
      <c r="H64" s="1165"/>
      <c r="I64" s="1165"/>
      <c r="J64" s="1165"/>
      <c r="K64" s="1161"/>
    </row>
    <row r="65" spans="2:11" customFormat="1" ht="15" customHeight="1">
      <c r="B65" s="1160"/>
      <c r="C65" s="1165"/>
      <c r="D65" s="1351" t="s">
        <v>1434</v>
      </c>
      <c r="E65" s="1351"/>
      <c r="F65" s="1351"/>
      <c r="G65" s="1351"/>
      <c r="H65" s="1351"/>
      <c r="I65" s="1351"/>
      <c r="J65" s="1351"/>
      <c r="K65" s="1161"/>
    </row>
    <row r="66" spans="2:11" customFormat="1" ht="15" customHeight="1">
      <c r="B66" s="1160"/>
      <c r="C66" s="1165"/>
      <c r="D66" s="1354" t="s">
        <v>1435</v>
      </c>
      <c r="E66" s="1354"/>
      <c r="F66" s="1354"/>
      <c r="G66" s="1354"/>
      <c r="H66" s="1354"/>
      <c r="I66" s="1354"/>
      <c r="J66" s="1354"/>
      <c r="K66" s="1161"/>
    </row>
    <row r="67" spans="2:11" customFormat="1" ht="15" customHeight="1">
      <c r="B67" s="1160"/>
      <c r="C67" s="1165"/>
      <c r="D67" s="1351" t="s">
        <v>1436</v>
      </c>
      <c r="E67" s="1351"/>
      <c r="F67" s="1351"/>
      <c r="G67" s="1351"/>
      <c r="H67" s="1351"/>
      <c r="I67" s="1351"/>
      <c r="J67" s="1351"/>
      <c r="K67" s="1161"/>
    </row>
    <row r="68" spans="2:11" customFormat="1" ht="15" customHeight="1">
      <c r="B68" s="1160"/>
      <c r="C68" s="1165"/>
      <c r="D68" s="1351" t="s">
        <v>1437</v>
      </c>
      <c r="E68" s="1351"/>
      <c r="F68" s="1351"/>
      <c r="G68" s="1351"/>
      <c r="H68" s="1351"/>
      <c r="I68" s="1351"/>
      <c r="J68" s="1351"/>
      <c r="K68" s="1161"/>
    </row>
    <row r="69" spans="2:11" customFormat="1" ht="15" customHeight="1">
      <c r="B69" s="1160"/>
      <c r="C69" s="1165"/>
      <c r="D69" s="1351" t="s">
        <v>1438</v>
      </c>
      <c r="E69" s="1351"/>
      <c r="F69" s="1351"/>
      <c r="G69" s="1351"/>
      <c r="H69" s="1351"/>
      <c r="I69" s="1351"/>
      <c r="J69" s="1351"/>
      <c r="K69" s="1161"/>
    </row>
    <row r="70" spans="2:11" customFormat="1" ht="15" customHeight="1">
      <c r="B70" s="1160"/>
      <c r="C70" s="1165"/>
      <c r="D70" s="1351" t="s">
        <v>1439</v>
      </c>
      <c r="E70" s="1351"/>
      <c r="F70" s="1351"/>
      <c r="G70" s="1351"/>
      <c r="H70" s="1351"/>
      <c r="I70" s="1351"/>
      <c r="J70" s="1351"/>
      <c r="K70" s="1161"/>
    </row>
    <row r="71" spans="2:11" customFormat="1" ht="12.75" customHeight="1">
      <c r="B71" s="1169"/>
      <c r="C71" s="1170"/>
      <c r="D71" s="1170"/>
      <c r="E71" s="1170"/>
      <c r="F71" s="1170"/>
      <c r="G71" s="1170"/>
      <c r="H71" s="1170"/>
      <c r="I71" s="1170"/>
      <c r="J71" s="1170"/>
      <c r="K71" s="1171"/>
    </row>
    <row r="72" spans="2:11" customFormat="1" ht="18.75" customHeight="1">
      <c r="B72" s="1172"/>
      <c r="C72" s="1172"/>
      <c r="D72" s="1172"/>
      <c r="E72" s="1172"/>
      <c r="F72" s="1172"/>
      <c r="G72" s="1172"/>
      <c r="H72" s="1172"/>
      <c r="I72" s="1172"/>
      <c r="J72" s="1172"/>
      <c r="K72" s="1173"/>
    </row>
    <row r="73" spans="2:11" customFormat="1" ht="18.75" customHeight="1">
      <c r="B73" s="1173"/>
      <c r="C73" s="1173"/>
      <c r="D73" s="1173"/>
      <c r="E73" s="1173"/>
      <c r="F73" s="1173"/>
      <c r="G73" s="1173"/>
      <c r="H73" s="1173"/>
      <c r="I73" s="1173"/>
      <c r="J73" s="1173"/>
      <c r="K73" s="1173"/>
    </row>
    <row r="74" spans="2:11" customFormat="1" ht="7.5" customHeight="1">
      <c r="B74" s="1174"/>
      <c r="C74" s="1175"/>
      <c r="D74" s="1175"/>
      <c r="E74" s="1175"/>
      <c r="F74" s="1175"/>
      <c r="G74" s="1175"/>
      <c r="H74" s="1175"/>
      <c r="I74" s="1175"/>
      <c r="J74" s="1175"/>
      <c r="K74" s="1176"/>
    </row>
    <row r="75" spans="2:11" customFormat="1" ht="45" customHeight="1">
      <c r="B75" s="1177"/>
      <c r="C75" s="1355" t="s">
        <v>1440</v>
      </c>
      <c r="D75" s="1355"/>
      <c r="E75" s="1355"/>
      <c r="F75" s="1355"/>
      <c r="G75" s="1355"/>
      <c r="H75" s="1355"/>
      <c r="I75" s="1355"/>
      <c r="J75" s="1355"/>
      <c r="K75" s="1178"/>
    </row>
    <row r="76" spans="2:11" customFormat="1" ht="17.25" customHeight="1">
      <c r="B76" s="1177"/>
      <c r="C76" s="1179" t="s">
        <v>1441</v>
      </c>
      <c r="D76" s="1179"/>
      <c r="E76" s="1179"/>
      <c r="F76" s="1179" t="s">
        <v>1442</v>
      </c>
      <c r="G76" s="1180"/>
      <c r="H76" s="1179" t="s">
        <v>51</v>
      </c>
      <c r="I76" s="1179" t="s">
        <v>54</v>
      </c>
      <c r="J76" s="1179" t="s">
        <v>1443</v>
      </c>
      <c r="K76" s="1178"/>
    </row>
    <row r="77" spans="2:11" customFormat="1" ht="17.25" customHeight="1">
      <c r="B77" s="1177"/>
      <c r="C77" s="1181" t="s">
        <v>1444</v>
      </c>
      <c r="D77" s="1181"/>
      <c r="E77" s="1181"/>
      <c r="F77" s="1182" t="s">
        <v>1445</v>
      </c>
      <c r="G77" s="1183"/>
      <c r="H77" s="1181"/>
      <c r="I77" s="1181"/>
      <c r="J77" s="1181" t="s">
        <v>1446</v>
      </c>
      <c r="K77" s="1178"/>
    </row>
    <row r="78" spans="2:11" customFormat="1" ht="5.25" customHeight="1">
      <c r="B78" s="1177"/>
      <c r="C78" s="1184"/>
      <c r="D78" s="1184"/>
      <c r="E78" s="1184"/>
      <c r="F78" s="1184"/>
      <c r="G78" s="1185"/>
      <c r="H78" s="1184"/>
      <c r="I78" s="1184"/>
      <c r="J78" s="1184"/>
      <c r="K78" s="1178"/>
    </row>
    <row r="79" spans="2:11" customFormat="1" ht="15" customHeight="1">
      <c r="B79" s="1177"/>
      <c r="C79" s="1166" t="s">
        <v>50</v>
      </c>
      <c r="D79" s="1186"/>
      <c r="E79" s="1186"/>
      <c r="F79" s="1187" t="s">
        <v>1447</v>
      </c>
      <c r="G79" s="1188"/>
      <c r="H79" s="1166" t="s">
        <v>1448</v>
      </c>
      <c r="I79" s="1166" t="s">
        <v>1449</v>
      </c>
      <c r="J79" s="1166">
        <v>20</v>
      </c>
      <c r="K79" s="1178"/>
    </row>
    <row r="80" spans="2:11" customFormat="1" ht="15" customHeight="1">
      <c r="B80" s="1177"/>
      <c r="C80" s="1166" t="s">
        <v>1450</v>
      </c>
      <c r="D80" s="1166"/>
      <c r="E80" s="1166"/>
      <c r="F80" s="1187" t="s">
        <v>1447</v>
      </c>
      <c r="G80" s="1188"/>
      <c r="H80" s="1166" t="s">
        <v>1451</v>
      </c>
      <c r="I80" s="1166" t="s">
        <v>1449</v>
      </c>
      <c r="J80" s="1166">
        <v>120</v>
      </c>
      <c r="K80" s="1178"/>
    </row>
    <row r="81" spans="2:11" customFormat="1" ht="15" customHeight="1">
      <c r="B81" s="1189"/>
      <c r="C81" s="1166" t="s">
        <v>1452</v>
      </c>
      <c r="D81" s="1166"/>
      <c r="E81" s="1166"/>
      <c r="F81" s="1187" t="s">
        <v>1453</v>
      </c>
      <c r="G81" s="1188"/>
      <c r="H81" s="1166" t="s">
        <v>1454</v>
      </c>
      <c r="I81" s="1166" t="s">
        <v>1449</v>
      </c>
      <c r="J81" s="1166">
        <v>50</v>
      </c>
      <c r="K81" s="1178"/>
    </row>
    <row r="82" spans="2:11" customFormat="1" ht="15" customHeight="1">
      <c r="B82" s="1189"/>
      <c r="C82" s="1166" t="s">
        <v>1455</v>
      </c>
      <c r="D82" s="1166"/>
      <c r="E82" s="1166"/>
      <c r="F82" s="1187" t="s">
        <v>1447</v>
      </c>
      <c r="G82" s="1188"/>
      <c r="H82" s="1166" t="s">
        <v>1456</v>
      </c>
      <c r="I82" s="1166" t="s">
        <v>1457</v>
      </c>
      <c r="J82" s="1166"/>
      <c r="K82" s="1178"/>
    </row>
    <row r="83" spans="2:11" customFormat="1" ht="15" customHeight="1">
      <c r="B83" s="1189"/>
      <c r="C83" s="1166" t="s">
        <v>1458</v>
      </c>
      <c r="D83" s="1166"/>
      <c r="E83" s="1166"/>
      <c r="F83" s="1187" t="s">
        <v>1453</v>
      </c>
      <c r="G83" s="1166"/>
      <c r="H83" s="1166" t="s">
        <v>1459</v>
      </c>
      <c r="I83" s="1166" t="s">
        <v>1449</v>
      </c>
      <c r="J83" s="1166">
        <v>15</v>
      </c>
      <c r="K83" s="1178"/>
    </row>
    <row r="84" spans="2:11" customFormat="1" ht="15" customHeight="1">
      <c r="B84" s="1189"/>
      <c r="C84" s="1166" t="s">
        <v>1460</v>
      </c>
      <c r="D84" s="1166"/>
      <c r="E84" s="1166"/>
      <c r="F84" s="1187" t="s">
        <v>1453</v>
      </c>
      <c r="G84" s="1166"/>
      <c r="H84" s="1166" t="s">
        <v>1461</v>
      </c>
      <c r="I84" s="1166" t="s">
        <v>1449</v>
      </c>
      <c r="J84" s="1166">
        <v>15</v>
      </c>
      <c r="K84" s="1178"/>
    </row>
    <row r="85" spans="2:11" customFormat="1" ht="15" customHeight="1">
      <c r="B85" s="1189"/>
      <c r="C85" s="1166" t="s">
        <v>1462</v>
      </c>
      <c r="D85" s="1166"/>
      <c r="E85" s="1166"/>
      <c r="F85" s="1187" t="s">
        <v>1453</v>
      </c>
      <c r="G85" s="1166"/>
      <c r="H85" s="1166" t="s">
        <v>1463</v>
      </c>
      <c r="I85" s="1166" t="s">
        <v>1449</v>
      </c>
      <c r="J85" s="1166">
        <v>20</v>
      </c>
      <c r="K85" s="1178"/>
    </row>
    <row r="86" spans="2:11" customFormat="1" ht="15" customHeight="1">
      <c r="B86" s="1189"/>
      <c r="C86" s="1166" t="s">
        <v>1464</v>
      </c>
      <c r="D86" s="1166"/>
      <c r="E86" s="1166"/>
      <c r="F86" s="1187" t="s">
        <v>1453</v>
      </c>
      <c r="G86" s="1166"/>
      <c r="H86" s="1166" t="s">
        <v>1465</v>
      </c>
      <c r="I86" s="1166" t="s">
        <v>1449</v>
      </c>
      <c r="J86" s="1166">
        <v>20</v>
      </c>
      <c r="K86" s="1178"/>
    </row>
    <row r="87" spans="2:11" customFormat="1" ht="15" customHeight="1">
      <c r="B87" s="1189"/>
      <c r="C87" s="1166" t="s">
        <v>1466</v>
      </c>
      <c r="D87" s="1166"/>
      <c r="E87" s="1166"/>
      <c r="F87" s="1187" t="s">
        <v>1453</v>
      </c>
      <c r="G87" s="1188"/>
      <c r="H87" s="1166" t="s">
        <v>1467</v>
      </c>
      <c r="I87" s="1166" t="s">
        <v>1449</v>
      </c>
      <c r="J87" s="1166">
        <v>50</v>
      </c>
      <c r="K87" s="1178"/>
    </row>
    <row r="88" spans="2:11" customFormat="1" ht="15" customHeight="1">
      <c r="B88" s="1189"/>
      <c r="C88" s="1166" t="s">
        <v>1468</v>
      </c>
      <c r="D88" s="1166"/>
      <c r="E88" s="1166"/>
      <c r="F88" s="1187" t="s">
        <v>1453</v>
      </c>
      <c r="G88" s="1188"/>
      <c r="H88" s="1166" t="s">
        <v>1469</v>
      </c>
      <c r="I88" s="1166" t="s">
        <v>1449</v>
      </c>
      <c r="J88" s="1166">
        <v>20</v>
      </c>
      <c r="K88" s="1178"/>
    </row>
    <row r="89" spans="2:11" customFormat="1" ht="15" customHeight="1">
      <c r="B89" s="1189"/>
      <c r="C89" s="1166" t="s">
        <v>1470</v>
      </c>
      <c r="D89" s="1166"/>
      <c r="E89" s="1166"/>
      <c r="F89" s="1187" t="s">
        <v>1453</v>
      </c>
      <c r="G89" s="1188"/>
      <c r="H89" s="1166" t="s">
        <v>1471</v>
      </c>
      <c r="I89" s="1166" t="s">
        <v>1449</v>
      </c>
      <c r="J89" s="1166">
        <v>20</v>
      </c>
      <c r="K89" s="1178"/>
    </row>
    <row r="90" spans="2:11" customFormat="1" ht="15" customHeight="1">
      <c r="B90" s="1189"/>
      <c r="C90" s="1166" t="s">
        <v>1472</v>
      </c>
      <c r="D90" s="1166"/>
      <c r="E90" s="1166"/>
      <c r="F90" s="1187" t="s">
        <v>1453</v>
      </c>
      <c r="G90" s="1188"/>
      <c r="H90" s="1166" t="s">
        <v>1473</v>
      </c>
      <c r="I90" s="1166" t="s">
        <v>1449</v>
      </c>
      <c r="J90" s="1166">
        <v>50</v>
      </c>
      <c r="K90" s="1178"/>
    </row>
    <row r="91" spans="2:11" customFormat="1" ht="15" customHeight="1">
      <c r="B91" s="1189"/>
      <c r="C91" s="1166" t="s">
        <v>1474</v>
      </c>
      <c r="D91" s="1166"/>
      <c r="E91" s="1166"/>
      <c r="F91" s="1187" t="s">
        <v>1453</v>
      </c>
      <c r="G91" s="1188"/>
      <c r="H91" s="1166" t="s">
        <v>1474</v>
      </c>
      <c r="I91" s="1166" t="s">
        <v>1449</v>
      </c>
      <c r="J91" s="1166">
        <v>50</v>
      </c>
      <c r="K91" s="1178"/>
    </row>
    <row r="92" spans="2:11" customFormat="1" ht="15" customHeight="1">
      <c r="B92" s="1189"/>
      <c r="C92" s="1166" t="s">
        <v>1475</v>
      </c>
      <c r="D92" s="1166"/>
      <c r="E92" s="1166"/>
      <c r="F92" s="1187" t="s">
        <v>1453</v>
      </c>
      <c r="G92" s="1188"/>
      <c r="H92" s="1166" t="s">
        <v>1476</v>
      </c>
      <c r="I92" s="1166" t="s">
        <v>1449</v>
      </c>
      <c r="J92" s="1166">
        <v>255</v>
      </c>
      <c r="K92" s="1178"/>
    </row>
    <row r="93" spans="2:11" customFormat="1" ht="15" customHeight="1">
      <c r="B93" s="1189"/>
      <c r="C93" s="1166" t="s">
        <v>1477</v>
      </c>
      <c r="D93" s="1166"/>
      <c r="E93" s="1166"/>
      <c r="F93" s="1187" t="s">
        <v>1447</v>
      </c>
      <c r="G93" s="1188"/>
      <c r="H93" s="1166" t="s">
        <v>1478</v>
      </c>
      <c r="I93" s="1166" t="s">
        <v>1479</v>
      </c>
      <c r="J93" s="1166"/>
      <c r="K93" s="1178"/>
    </row>
    <row r="94" spans="2:11" customFormat="1" ht="15" customHeight="1">
      <c r="B94" s="1189"/>
      <c r="C94" s="1166" t="s">
        <v>1480</v>
      </c>
      <c r="D94" s="1166"/>
      <c r="E94" s="1166"/>
      <c r="F94" s="1187" t="s">
        <v>1447</v>
      </c>
      <c r="G94" s="1188"/>
      <c r="H94" s="1166" t="s">
        <v>1481</v>
      </c>
      <c r="I94" s="1166" t="s">
        <v>1482</v>
      </c>
      <c r="J94" s="1166"/>
      <c r="K94" s="1178"/>
    </row>
    <row r="95" spans="2:11" customFormat="1" ht="15" customHeight="1">
      <c r="B95" s="1189"/>
      <c r="C95" s="1166" t="s">
        <v>1483</v>
      </c>
      <c r="D95" s="1166"/>
      <c r="E95" s="1166"/>
      <c r="F95" s="1187" t="s">
        <v>1447</v>
      </c>
      <c r="G95" s="1188"/>
      <c r="H95" s="1166" t="s">
        <v>1483</v>
      </c>
      <c r="I95" s="1166" t="s">
        <v>1482</v>
      </c>
      <c r="J95" s="1166"/>
      <c r="K95" s="1178"/>
    </row>
    <row r="96" spans="2:11" customFormat="1" ht="15" customHeight="1">
      <c r="B96" s="1189"/>
      <c r="C96" s="1166" t="s">
        <v>35</v>
      </c>
      <c r="D96" s="1166"/>
      <c r="E96" s="1166"/>
      <c r="F96" s="1187" t="s">
        <v>1447</v>
      </c>
      <c r="G96" s="1188"/>
      <c r="H96" s="1166" t="s">
        <v>1484</v>
      </c>
      <c r="I96" s="1166" t="s">
        <v>1482</v>
      </c>
      <c r="J96" s="1166"/>
      <c r="K96" s="1178"/>
    </row>
    <row r="97" spans="2:11" customFormat="1" ht="15" customHeight="1">
      <c r="B97" s="1189"/>
      <c r="C97" s="1166" t="s">
        <v>45</v>
      </c>
      <c r="D97" s="1166"/>
      <c r="E97" s="1166"/>
      <c r="F97" s="1187" t="s">
        <v>1447</v>
      </c>
      <c r="G97" s="1188"/>
      <c r="H97" s="1166" t="s">
        <v>1485</v>
      </c>
      <c r="I97" s="1166" t="s">
        <v>1482</v>
      </c>
      <c r="J97" s="1166"/>
      <c r="K97" s="1178"/>
    </row>
    <row r="98" spans="2:11" customFormat="1" ht="15" customHeight="1">
      <c r="B98" s="1190"/>
      <c r="C98" s="1191"/>
      <c r="D98" s="1191"/>
      <c r="E98" s="1191"/>
      <c r="F98" s="1191"/>
      <c r="G98" s="1191"/>
      <c r="H98" s="1191"/>
      <c r="I98" s="1191"/>
      <c r="J98" s="1191"/>
      <c r="K98" s="1192"/>
    </row>
    <row r="99" spans="2:11" customFormat="1" ht="18.75" customHeight="1">
      <c r="B99" s="1193"/>
      <c r="C99" s="1194"/>
      <c r="D99" s="1194"/>
      <c r="E99" s="1194"/>
      <c r="F99" s="1194"/>
      <c r="G99" s="1194"/>
      <c r="H99" s="1194"/>
      <c r="I99" s="1194"/>
      <c r="J99" s="1194"/>
      <c r="K99" s="1193"/>
    </row>
    <row r="100" spans="2:11" customFormat="1" ht="18.75" customHeight="1">
      <c r="B100" s="1173"/>
      <c r="C100" s="1173"/>
      <c r="D100" s="1173"/>
      <c r="E100" s="1173"/>
      <c r="F100" s="1173"/>
      <c r="G100" s="1173"/>
      <c r="H100" s="1173"/>
      <c r="I100" s="1173"/>
      <c r="J100" s="1173"/>
      <c r="K100" s="1173"/>
    </row>
    <row r="101" spans="2:11" customFormat="1" ht="7.5" customHeight="1">
      <c r="B101" s="1174"/>
      <c r="C101" s="1175"/>
      <c r="D101" s="1175"/>
      <c r="E101" s="1175"/>
      <c r="F101" s="1175"/>
      <c r="G101" s="1175"/>
      <c r="H101" s="1175"/>
      <c r="I101" s="1175"/>
      <c r="J101" s="1175"/>
      <c r="K101" s="1176"/>
    </row>
    <row r="102" spans="2:11" customFormat="1" ht="45" customHeight="1">
      <c r="B102" s="1177"/>
      <c r="C102" s="1355" t="s">
        <v>1486</v>
      </c>
      <c r="D102" s="1355"/>
      <c r="E102" s="1355"/>
      <c r="F102" s="1355"/>
      <c r="G102" s="1355"/>
      <c r="H102" s="1355"/>
      <c r="I102" s="1355"/>
      <c r="J102" s="1355"/>
      <c r="K102" s="1178"/>
    </row>
    <row r="103" spans="2:11" customFormat="1" ht="17.25" customHeight="1">
      <c r="B103" s="1177"/>
      <c r="C103" s="1179" t="s">
        <v>1441</v>
      </c>
      <c r="D103" s="1179"/>
      <c r="E103" s="1179"/>
      <c r="F103" s="1179" t="s">
        <v>1442</v>
      </c>
      <c r="G103" s="1180"/>
      <c r="H103" s="1179" t="s">
        <v>51</v>
      </c>
      <c r="I103" s="1179" t="s">
        <v>54</v>
      </c>
      <c r="J103" s="1179" t="s">
        <v>1443</v>
      </c>
      <c r="K103" s="1178"/>
    </row>
    <row r="104" spans="2:11" customFormat="1" ht="17.25" customHeight="1">
      <c r="B104" s="1177"/>
      <c r="C104" s="1181" t="s">
        <v>1444</v>
      </c>
      <c r="D104" s="1181"/>
      <c r="E104" s="1181"/>
      <c r="F104" s="1182" t="s">
        <v>1445</v>
      </c>
      <c r="G104" s="1183"/>
      <c r="H104" s="1181"/>
      <c r="I104" s="1181"/>
      <c r="J104" s="1181" t="s">
        <v>1446</v>
      </c>
      <c r="K104" s="1178"/>
    </row>
    <row r="105" spans="2:11" customFormat="1" ht="5.25" customHeight="1">
      <c r="B105" s="1177"/>
      <c r="C105" s="1179"/>
      <c r="D105" s="1179"/>
      <c r="E105" s="1179"/>
      <c r="F105" s="1179"/>
      <c r="G105" s="1195"/>
      <c r="H105" s="1179"/>
      <c r="I105" s="1179"/>
      <c r="J105" s="1179"/>
      <c r="K105" s="1178"/>
    </row>
    <row r="106" spans="2:11" customFormat="1" ht="15" customHeight="1">
      <c r="B106" s="1177"/>
      <c r="C106" s="1166" t="s">
        <v>50</v>
      </c>
      <c r="D106" s="1186"/>
      <c r="E106" s="1186"/>
      <c r="F106" s="1187" t="s">
        <v>1447</v>
      </c>
      <c r="G106" s="1166"/>
      <c r="H106" s="1166" t="s">
        <v>1487</v>
      </c>
      <c r="I106" s="1166" t="s">
        <v>1449</v>
      </c>
      <c r="J106" s="1166">
        <v>20</v>
      </c>
      <c r="K106" s="1178"/>
    </row>
    <row r="107" spans="2:11" customFormat="1" ht="15" customHeight="1">
      <c r="B107" s="1177"/>
      <c r="C107" s="1166" t="s">
        <v>1450</v>
      </c>
      <c r="D107" s="1166"/>
      <c r="E107" s="1166"/>
      <c r="F107" s="1187" t="s">
        <v>1447</v>
      </c>
      <c r="G107" s="1166"/>
      <c r="H107" s="1166" t="s">
        <v>1487</v>
      </c>
      <c r="I107" s="1166" t="s">
        <v>1449</v>
      </c>
      <c r="J107" s="1166">
        <v>120</v>
      </c>
      <c r="K107" s="1178"/>
    </row>
    <row r="108" spans="2:11" customFormat="1" ht="15" customHeight="1">
      <c r="B108" s="1189"/>
      <c r="C108" s="1166" t="s">
        <v>1452</v>
      </c>
      <c r="D108" s="1166"/>
      <c r="E108" s="1166"/>
      <c r="F108" s="1187" t="s">
        <v>1453</v>
      </c>
      <c r="G108" s="1166"/>
      <c r="H108" s="1166" t="s">
        <v>1487</v>
      </c>
      <c r="I108" s="1166" t="s">
        <v>1449</v>
      </c>
      <c r="J108" s="1166">
        <v>50</v>
      </c>
      <c r="K108" s="1178"/>
    </row>
    <row r="109" spans="2:11" customFormat="1" ht="15" customHeight="1">
      <c r="B109" s="1189"/>
      <c r="C109" s="1166" t="s">
        <v>1455</v>
      </c>
      <c r="D109" s="1166"/>
      <c r="E109" s="1166"/>
      <c r="F109" s="1187" t="s">
        <v>1447</v>
      </c>
      <c r="G109" s="1166"/>
      <c r="H109" s="1166" t="s">
        <v>1487</v>
      </c>
      <c r="I109" s="1166" t="s">
        <v>1457</v>
      </c>
      <c r="J109" s="1166"/>
      <c r="K109" s="1178"/>
    </row>
    <row r="110" spans="2:11" customFormat="1" ht="15" customHeight="1">
      <c r="B110" s="1189"/>
      <c r="C110" s="1166" t="s">
        <v>1466</v>
      </c>
      <c r="D110" s="1166"/>
      <c r="E110" s="1166"/>
      <c r="F110" s="1187" t="s">
        <v>1453</v>
      </c>
      <c r="G110" s="1166"/>
      <c r="H110" s="1166" t="s">
        <v>1487</v>
      </c>
      <c r="I110" s="1166" t="s">
        <v>1449</v>
      </c>
      <c r="J110" s="1166">
        <v>50</v>
      </c>
      <c r="K110" s="1178"/>
    </row>
    <row r="111" spans="2:11" customFormat="1" ht="15" customHeight="1">
      <c r="B111" s="1189"/>
      <c r="C111" s="1166" t="s">
        <v>1474</v>
      </c>
      <c r="D111" s="1166"/>
      <c r="E111" s="1166"/>
      <c r="F111" s="1187" t="s">
        <v>1453</v>
      </c>
      <c r="G111" s="1166"/>
      <c r="H111" s="1166" t="s">
        <v>1487</v>
      </c>
      <c r="I111" s="1166" t="s">
        <v>1449</v>
      </c>
      <c r="J111" s="1166">
        <v>50</v>
      </c>
      <c r="K111" s="1178"/>
    </row>
    <row r="112" spans="2:11" customFormat="1" ht="15" customHeight="1">
      <c r="B112" s="1189"/>
      <c r="C112" s="1166" t="s">
        <v>1472</v>
      </c>
      <c r="D112" s="1166"/>
      <c r="E112" s="1166"/>
      <c r="F112" s="1187" t="s">
        <v>1453</v>
      </c>
      <c r="G112" s="1166"/>
      <c r="H112" s="1166" t="s">
        <v>1487</v>
      </c>
      <c r="I112" s="1166" t="s">
        <v>1449</v>
      </c>
      <c r="J112" s="1166">
        <v>50</v>
      </c>
      <c r="K112" s="1178"/>
    </row>
    <row r="113" spans="2:11" customFormat="1" ht="15" customHeight="1">
      <c r="B113" s="1189"/>
      <c r="C113" s="1166" t="s">
        <v>50</v>
      </c>
      <c r="D113" s="1166"/>
      <c r="E113" s="1166"/>
      <c r="F113" s="1187" t="s">
        <v>1447</v>
      </c>
      <c r="G113" s="1166"/>
      <c r="H113" s="1166" t="s">
        <v>1488</v>
      </c>
      <c r="I113" s="1166" t="s">
        <v>1449</v>
      </c>
      <c r="J113" s="1166">
        <v>20</v>
      </c>
      <c r="K113" s="1178"/>
    </row>
    <row r="114" spans="2:11" customFormat="1" ht="15" customHeight="1">
      <c r="B114" s="1189"/>
      <c r="C114" s="1166" t="s">
        <v>1489</v>
      </c>
      <c r="D114" s="1166"/>
      <c r="E114" s="1166"/>
      <c r="F114" s="1187" t="s">
        <v>1447</v>
      </c>
      <c r="G114" s="1166"/>
      <c r="H114" s="1166" t="s">
        <v>1490</v>
      </c>
      <c r="I114" s="1166" t="s">
        <v>1449</v>
      </c>
      <c r="J114" s="1166">
        <v>120</v>
      </c>
      <c r="K114" s="1178"/>
    </row>
    <row r="115" spans="2:11" customFormat="1" ht="15" customHeight="1">
      <c r="B115" s="1189"/>
      <c r="C115" s="1166" t="s">
        <v>35</v>
      </c>
      <c r="D115" s="1166"/>
      <c r="E115" s="1166"/>
      <c r="F115" s="1187" t="s">
        <v>1447</v>
      </c>
      <c r="G115" s="1166"/>
      <c r="H115" s="1166" t="s">
        <v>1491</v>
      </c>
      <c r="I115" s="1166" t="s">
        <v>1482</v>
      </c>
      <c r="J115" s="1166"/>
      <c r="K115" s="1178"/>
    </row>
    <row r="116" spans="2:11" customFormat="1" ht="15" customHeight="1">
      <c r="B116" s="1189"/>
      <c r="C116" s="1166" t="s">
        <v>45</v>
      </c>
      <c r="D116" s="1166"/>
      <c r="E116" s="1166"/>
      <c r="F116" s="1187" t="s">
        <v>1447</v>
      </c>
      <c r="G116" s="1166"/>
      <c r="H116" s="1166" t="s">
        <v>1492</v>
      </c>
      <c r="I116" s="1166" t="s">
        <v>1482</v>
      </c>
      <c r="J116" s="1166"/>
      <c r="K116" s="1178"/>
    </row>
    <row r="117" spans="2:11" customFormat="1" ht="15" customHeight="1">
      <c r="B117" s="1189"/>
      <c r="C117" s="1166" t="s">
        <v>54</v>
      </c>
      <c r="D117" s="1166"/>
      <c r="E117" s="1166"/>
      <c r="F117" s="1187" t="s">
        <v>1447</v>
      </c>
      <c r="G117" s="1166"/>
      <c r="H117" s="1166" t="s">
        <v>1493</v>
      </c>
      <c r="I117" s="1166" t="s">
        <v>1494</v>
      </c>
      <c r="J117" s="1166"/>
      <c r="K117" s="1178"/>
    </row>
    <row r="118" spans="2:11" customFormat="1" ht="15" customHeight="1">
      <c r="B118" s="1190"/>
      <c r="C118" s="1196"/>
      <c r="D118" s="1196"/>
      <c r="E118" s="1196"/>
      <c r="F118" s="1196"/>
      <c r="G118" s="1196"/>
      <c r="H118" s="1196"/>
      <c r="I118" s="1196"/>
      <c r="J118" s="1196"/>
      <c r="K118" s="1192"/>
    </row>
    <row r="119" spans="2:11" customFormat="1" ht="18.75" customHeight="1">
      <c r="B119" s="1197"/>
      <c r="C119" s="1198"/>
      <c r="D119" s="1198"/>
      <c r="E119" s="1198"/>
      <c r="F119" s="1199"/>
      <c r="G119" s="1198"/>
      <c r="H119" s="1198"/>
      <c r="I119" s="1198"/>
      <c r="J119" s="1198"/>
      <c r="K119" s="1197"/>
    </row>
    <row r="120" spans="2:11" customFormat="1" ht="18.75" customHeight="1">
      <c r="B120" s="1173"/>
      <c r="C120" s="1173"/>
      <c r="D120" s="1173"/>
      <c r="E120" s="1173"/>
      <c r="F120" s="1173"/>
      <c r="G120" s="1173"/>
      <c r="H120" s="1173"/>
      <c r="I120" s="1173"/>
      <c r="J120" s="1173"/>
      <c r="K120" s="1173"/>
    </row>
    <row r="121" spans="2:11" customFormat="1" ht="7.5" customHeight="1">
      <c r="B121" s="1200"/>
      <c r="C121" s="1201"/>
      <c r="D121" s="1201"/>
      <c r="E121" s="1201"/>
      <c r="F121" s="1201"/>
      <c r="G121" s="1201"/>
      <c r="H121" s="1201"/>
      <c r="I121" s="1201"/>
      <c r="J121" s="1201"/>
      <c r="K121" s="1202"/>
    </row>
    <row r="122" spans="2:11" customFormat="1" ht="45" customHeight="1">
      <c r="B122" s="1203"/>
      <c r="C122" s="1353" t="s">
        <v>1495</v>
      </c>
      <c r="D122" s="1353"/>
      <c r="E122" s="1353"/>
      <c r="F122" s="1353"/>
      <c r="G122" s="1353"/>
      <c r="H122" s="1353"/>
      <c r="I122" s="1353"/>
      <c r="J122" s="1353"/>
      <c r="K122" s="1204"/>
    </row>
    <row r="123" spans="2:11" customFormat="1" ht="17.25" customHeight="1">
      <c r="B123" s="1205"/>
      <c r="C123" s="1179" t="s">
        <v>1441</v>
      </c>
      <c r="D123" s="1179"/>
      <c r="E123" s="1179"/>
      <c r="F123" s="1179" t="s">
        <v>1442</v>
      </c>
      <c r="G123" s="1180"/>
      <c r="H123" s="1179" t="s">
        <v>51</v>
      </c>
      <c r="I123" s="1179" t="s">
        <v>54</v>
      </c>
      <c r="J123" s="1179" t="s">
        <v>1443</v>
      </c>
      <c r="K123" s="1206"/>
    </row>
    <row r="124" spans="2:11" customFormat="1" ht="17.25" customHeight="1">
      <c r="B124" s="1205"/>
      <c r="C124" s="1181" t="s">
        <v>1444</v>
      </c>
      <c r="D124" s="1181"/>
      <c r="E124" s="1181"/>
      <c r="F124" s="1182" t="s">
        <v>1445</v>
      </c>
      <c r="G124" s="1183"/>
      <c r="H124" s="1181"/>
      <c r="I124" s="1181"/>
      <c r="J124" s="1181" t="s">
        <v>1446</v>
      </c>
      <c r="K124" s="1206"/>
    </row>
    <row r="125" spans="2:11" customFormat="1" ht="5.25" customHeight="1">
      <c r="B125" s="1207"/>
      <c r="C125" s="1184"/>
      <c r="D125" s="1184"/>
      <c r="E125" s="1184"/>
      <c r="F125" s="1184"/>
      <c r="G125" s="1208"/>
      <c r="H125" s="1184"/>
      <c r="I125" s="1184"/>
      <c r="J125" s="1184"/>
      <c r="K125" s="1209"/>
    </row>
    <row r="126" spans="2:11" customFormat="1" ht="15" customHeight="1">
      <c r="B126" s="1207"/>
      <c r="C126" s="1166" t="s">
        <v>1450</v>
      </c>
      <c r="D126" s="1186"/>
      <c r="E126" s="1186"/>
      <c r="F126" s="1187" t="s">
        <v>1447</v>
      </c>
      <c r="G126" s="1166"/>
      <c r="H126" s="1166" t="s">
        <v>1487</v>
      </c>
      <c r="I126" s="1166" t="s">
        <v>1449</v>
      </c>
      <c r="J126" s="1166">
        <v>120</v>
      </c>
      <c r="K126" s="1210"/>
    </row>
    <row r="127" spans="2:11" customFormat="1" ht="15" customHeight="1">
      <c r="B127" s="1207"/>
      <c r="C127" s="1166" t="s">
        <v>1496</v>
      </c>
      <c r="D127" s="1166"/>
      <c r="E127" s="1166"/>
      <c r="F127" s="1187" t="s">
        <v>1447</v>
      </c>
      <c r="G127" s="1166"/>
      <c r="H127" s="1166" t="s">
        <v>1497</v>
      </c>
      <c r="I127" s="1166" t="s">
        <v>1449</v>
      </c>
      <c r="J127" s="1166" t="s">
        <v>1498</v>
      </c>
      <c r="K127" s="1210"/>
    </row>
    <row r="128" spans="2:11" customFormat="1" ht="15" customHeight="1">
      <c r="B128" s="1207"/>
      <c r="C128" s="1166" t="s">
        <v>1395</v>
      </c>
      <c r="D128" s="1166"/>
      <c r="E128" s="1166"/>
      <c r="F128" s="1187" t="s">
        <v>1447</v>
      </c>
      <c r="G128" s="1166"/>
      <c r="H128" s="1166" t="s">
        <v>1499</v>
      </c>
      <c r="I128" s="1166" t="s">
        <v>1449</v>
      </c>
      <c r="J128" s="1166" t="s">
        <v>1498</v>
      </c>
      <c r="K128" s="1210"/>
    </row>
    <row r="129" spans="2:11" customFormat="1" ht="15" customHeight="1">
      <c r="B129" s="1207"/>
      <c r="C129" s="1166" t="s">
        <v>1458</v>
      </c>
      <c r="D129" s="1166"/>
      <c r="E129" s="1166"/>
      <c r="F129" s="1187" t="s">
        <v>1453</v>
      </c>
      <c r="G129" s="1166"/>
      <c r="H129" s="1166" t="s">
        <v>1459</v>
      </c>
      <c r="I129" s="1166" t="s">
        <v>1449</v>
      </c>
      <c r="J129" s="1166">
        <v>15</v>
      </c>
      <c r="K129" s="1210"/>
    </row>
    <row r="130" spans="2:11" customFormat="1" ht="15" customHeight="1">
      <c r="B130" s="1207"/>
      <c r="C130" s="1166" t="s">
        <v>1460</v>
      </c>
      <c r="D130" s="1166"/>
      <c r="E130" s="1166"/>
      <c r="F130" s="1187" t="s">
        <v>1453</v>
      </c>
      <c r="G130" s="1166"/>
      <c r="H130" s="1166" t="s">
        <v>1461</v>
      </c>
      <c r="I130" s="1166" t="s">
        <v>1449</v>
      </c>
      <c r="J130" s="1166">
        <v>15</v>
      </c>
      <c r="K130" s="1210"/>
    </row>
    <row r="131" spans="2:11" customFormat="1" ht="15" customHeight="1">
      <c r="B131" s="1207"/>
      <c r="C131" s="1166" t="s">
        <v>1462</v>
      </c>
      <c r="D131" s="1166"/>
      <c r="E131" s="1166"/>
      <c r="F131" s="1187" t="s">
        <v>1453</v>
      </c>
      <c r="G131" s="1166"/>
      <c r="H131" s="1166" t="s">
        <v>1463</v>
      </c>
      <c r="I131" s="1166" t="s">
        <v>1449</v>
      </c>
      <c r="J131" s="1166">
        <v>20</v>
      </c>
      <c r="K131" s="1210"/>
    </row>
    <row r="132" spans="2:11" customFormat="1" ht="15" customHeight="1">
      <c r="B132" s="1207"/>
      <c r="C132" s="1166" t="s">
        <v>1464</v>
      </c>
      <c r="D132" s="1166"/>
      <c r="E132" s="1166"/>
      <c r="F132" s="1187" t="s">
        <v>1453</v>
      </c>
      <c r="G132" s="1166"/>
      <c r="H132" s="1166" t="s">
        <v>1465</v>
      </c>
      <c r="I132" s="1166" t="s">
        <v>1449</v>
      </c>
      <c r="J132" s="1166">
        <v>20</v>
      </c>
      <c r="K132" s="1210"/>
    </row>
    <row r="133" spans="2:11" customFormat="1" ht="15" customHeight="1">
      <c r="B133" s="1207"/>
      <c r="C133" s="1166" t="s">
        <v>1452</v>
      </c>
      <c r="D133" s="1166"/>
      <c r="E133" s="1166"/>
      <c r="F133" s="1187" t="s">
        <v>1453</v>
      </c>
      <c r="G133" s="1166"/>
      <c r="H133" s="1166" t="s">
        <v>1487</v>
      </c>
      <c r="I133" s="1166" t="s">
        <v>1449</v>
      </c>
      <c r="J133" s="1166">
        <v>50</v>
      </c>
      <c r="K133" s="1210"/>
    </row>
    <row r="134" spans="2:11" customFormat="1" ht="15" customHeight="1">
      <c r="B134" s="1207"/>
      <c r="C134" s="1166" t="s">
        <v>1466</v>
      </c>
      <c r="D134" s="1166"/>
      <c r="E134" s="1166"/>
      <c r="F134" s="1187" t="s">
        <v>1453</v>
      </c>
      <c r="G134" s="1166"/>
      <c r="H134" s="1166" t="s">
        <v>1487</v>
      </c>
      <c r="I134" s="1166" t="s">
        <v>1449</v>
      </c>
      <c r="J134" s="1166">
        <v>50</v>
      </c>
      <c r="K134" s="1210"/>
    </row>
    <row r="135" spans="2:11" customFormat="1" ht="15" customHeight="1">
      <c r="B135" s="1207"/>
      <c r="C135" s="1166" t="s">
        <v>1472</v>
      </c>
      <c r="D135" s="1166"/>
      <c r="E135" s="1166"/>
      <c r="F135" s="1187" t="s">
        <v>1453</v>
      </c>
      <c r="G135" s="1166"/>
      <c r="H135" s="1166" t="s">
        <v>1487</v>
      </c>
      <c r="I135" s="1166" t="s">
        <v>1449</v>
      </c>
      <c r="J135" s="1166">
        <v>50</v>
      </c>
      <c r="K135" s="1210"/>
    </row>
    <row r="136" spans="2:11" customFormat="1" ht="15" customHeight="1">
      <c r="B136" s="1207"/>
      <c r="C136" s="1166" t="s">
        <v>1474</v>
      </c>
      <c r="D136" s="1166"/>
      <c r="E136" s="1166"/>
      <c r="F136" s="1187" t="s">
        <v>1453</v>
      </c>
      <c r="G136" s="1166"/>
      <c r="H136" s="1166" t="s">
        <v>1487</v>
      </c>
      <c r="I136" s="1166" t="s">
        <v>1449</v>
      </c>
      <c r="J136" s="1166">
        <v>50</v>
      </c>
      <c r="K136" s="1210"/>
    </row>
    <row r="137" spans="2:11" customFormat="1" ht="15" customHeight="1">
      <c r="B137" s="1207"/>
      <c r="C137" s="1166" t="s">
        <v>1475</v>
      </c>
      <c r="D137" s="1166"/>
      <c r="E137" s="1166"/>
      <c r="F137" s="1187" t="s">
        <v>1453</v>
      </c>
      <c r="G137" s="1166"/>
      <c r="H137" s="1166" t="s">
        <v>1500</v>
      </c>
      <c r="I137" s="1166" t="s">
        <v>1449</v>
      </c>
      <c r="J137" s="1166">
        <v>255</v>
      </c>
      <c r="K137" s="1210"/>
    </row>
    <row r="138" spans="2:11" customFormat="1" ht="15" customHeight="1">
      <c r="B138" s="1207"/>
      <c r="C138" s="1166" t="s">
        <v>1477</v>
      </c>
      <c r="D138" s="1166"/>
      <c r="E138" s="1166"/>
      <c r="F138" s="1187" t="s">
        <v>1447</v>
      </c>
      <c r="G138" s="1166"/>
      <c r="H138" s="1166" t="s">
        <v>1501</v>
      </c>
      <c r="I138" s="1166" t="s">
        <v>1479</v>
      </c>
      <c r="J138" s="1166"/>
      <c r="K138" s="1210"/>
    </row>
    <row r="139" spans="2:11" customFormat="1" ht="15" customHeight="1">
      <c r="B139" s="1207"/>
      <c r="C139" s="1166" t="s">
        <v>1480</v>
      </c>
      <c r="D139" s="1166"/>
      <c r="E139" s="1166"/>
      <c r="F139" s="1187" t="s">
        <v>1447</v>
      </c>
      <c r="G139" s="1166"/>
      <c r="H139" s="1166" t="s">
        <v>1502</v>
      </c>
      <c r="I139" s="1166" t="s">
        <v>1482</v>
      </c>
      <c r="J139" s="1166"/>
      <c r="K139" s="1210"/>
    </row>
    <row r="140" spans="2:11" customFormat="1" ht="15" customHeight="1">
      <c r="B140" s="1207"/>
      <c r="C140" s="1166" t="s">
        <v>1483</v>
      </c>
      <c r="D140" s="1166"/>
      <c r="E140" s="1166"/>
      <c r="F140" s="1187" t="s">
        <v>1447</v>
      </c>
      <c r="G140" s="1166"/>
      <c r="H140" s="1166" t="s">
        <v>1483</v>
      </c>
      <c r="I140" s="1166" t="s">
        <v>1482</v>
      </c>
      <c r="J140" s="1166"/>
      <c r="K140" s="1210"/>
    </row>
    <row r="141" spans="2:11" customFormat="1" ht="15" customHeight="1">
      <c r="B141" s="1207"/>
      <c r="C141" s="1166" t="s">
        <v>35</v>
      </c>
      <c r="D141" s="1166"/>
      <c r="E141" s="1166"/>
      <c r="F141" s="1187" t="s">
        <v>1447</v>
      </c>
      <c r="G141" s="1166"/>
      <c r="H141" s="1166" t="s">
        <v>1503</v>
      </c>
      <c r="I141" s="1166" t="s">
        <v>1482</v>
      </c>
      <c r="J141" s="1166"/>
      <c r="K141" s="1210"/>
    </row>
    <row r="142" spans="2:11" customFormat="1" ht="15" customHeight="1">
      <c r="B142" s="1207"/>
      <c r="C142" s="1166" t="s">
        <v>1504</v>
      </c>
      <c r="D142" s="1166"/>
      <c r="E142" s="1166"/>
      <c r="F142" s="1187" t="s">
        <v>1447</v>
      </c>
      <c r="G142" s="1166"/>
      <c r="H142" s="1166" t="s">
        <v>1505</v>
      </c>
      <c r="I142" s="1166" t="s">
        <v>1482</v>
      </c>
      <c r="J142" s="1166"/>
      <c r="K142" s="1210"/>
    </row>
    <row r="143" spans="2:11" customFormat="1" ht="15" customHeight="1">
      <c r="B143" s="1211"/>
      <c r="C143" s="1212"/>
      <c r="D143" s="1212"/>
      <c r="E143" s="1212"/>
      <c r="F143" s="1212"/>
      <c r="G143" s="1212"/>
      <c r="H143" s="1212"/>
      <c r="I143" s="1212"/>
      <c r="J143" s="1212"/>
      <c r="K143" s="1213"/>
    </row>
    <row r="144" spans="2:11" customFormat="1" ht="18.75" customHeight="1">
      <c r="B144" s="1198"/>
      <c r="C144" s="1198"/>
      <c r="D144" s="1198"/>
      <c r="E144" s="1198"/>
      <c r="F144" s="1199"/>
      <c r="G144" s="1198"/>
      <c r="H144" s="1198"/>
      <c r="I144" s="1198"/>
      <c r="J144" s="1198"/>
      <c r="K144" s="1198"/>
    </row>
    <row r="145" spans="2:11" customFormat="1" ht="18.75" customHeight="1">
      <c r="B145" s="1173"/>
      <c r="C145" s="1173"/>
      <c r="D145" s="1173"/>
      <c r="E145" s="1173"/>
      <c r="F145" s="1173"/>
      <c r="G145" s="1173"/>
      <c r="H145" s="1173"/>
      <c r="I145" s="1173"/>
      <c r="J145" s="1173"/>
      <c r="K145" s="1173"/>
    </row>
    <row r="146" spans="2:11" customFormat="1" ht="7.5" customHeight="1">
      <c r="B146" s="1174"/>
      <c r="C146" s="1175"/>
      <c r="D146" s="1175"/>
      <c r="E146" s="1175"/>
      <c r="F146" s="1175"/>
      <c r="G146" s="1175"/>
      <c r="H146" s="1175"/>
      <c r="I146" s="1175"/>
      <c r="J146" s="1175"/>
      <c r="K146" s="1176"/>
    </row>
    <row r="147" spans="2:11" customFormat="1" ht="45" customHeight="1">
      <c r="B147" s="1177"/>
      <c r="C147" s="1355" t="s">
        <v>1506</v>
      </c>
      <c r="D147" s="1355"/>
      <c r="E147" s="1355"/>
      <c r="F147" s="1355"/>
      <c r="G147" s="1355"/>
      <c r="H147" s="1355"/>
      <c r="I147" s="1355"/>
      <c r="J147" s="1355"/>
      <c r="K147" s="1178"/>
    </row>
    <row r="148" spans="2:11" customFormat="1" ht="17.25" customHeight="1">
      <c r="B148" s="1177"/>
      <c r="C148" s="1179" t="s">
        <v>1441</v>
      </c>
      <c r="D148" s="1179"/>
      <c r="E148" s="1179"/>
      <c r="F148" s="1179" t="s">
        <v>1442</v>
      </c>
      <c r="G148" s="1180"/>
      <c r="H148" s="1179" t="s">
        <v>51</v>
      </c>
      <c r="I148" s="1179" t="s">
        <v>54</v>
      </c>
      <c r="J148" s="1179" t="s">
        <v>1443</v>
      </c>
      <c r="K148" s="1178"/>
    </row>
    <row r="149" spans="2:11" customFormat="1" ht="17.25" customHeight="1">
      <c r="B149" s="1177"/>
      <c r="C149" s="1181" t="s">
        <v>1444</v>
      </c>
      <c r="D149" s="1181"/>
      <c r="E149" s="1181"/>
      <c r="F149" s="1182" t="s">
        <v>1445</v>
      </c>
      <c r="G149" s="1183"/>
      <c r="H149" s="1181"/>
      <c r="I149" s="1181"/>
      <c r="J149" s="1181" t="s">
        <v>1446</v>
      </c>
      <c r="K149" s="1178"/>
    </row>
    <row r="150" spans="2:11" customFormat="1" ht="5.25" customHeight="1">
      <c r="B150" s="1189"/>
      <c r="C150" s="1184"/>
      <c r="D150" s="1184"/>
      <c r="E150" s="1184"/>
      <c r="F150" s="1184"/>
      <c r="G150" s="1185"/>
      <c r="H150" s="1184"/>
      <c r="I150" s="1184"/>
      <c r="J150" s="1184"/>
      <c r="K150" s="1210"/>
    </row>
    <row r="151" spans="2:11" customFormat="1" ht="15" customHeight="1">
      <c r="B151" s="1189"/>
      <c r="C151" s="1214" t="s">
        <v>1450</v>
      </c>
      <c r="D151" s="1166"/>
      <c r="E151" s="1166"/>
      <c r="F151" s="1215" t="s">
        <v>1447</v>
      </c>
      <c r="G151" s="1166"/>
      <c r="H151" s="1214" t="s">
        <v>1487</v>
      </c>
      <c r="I151" s="1214" t="s">
        <v>1449</v>
      </c>
      <c r="J151" s="1214">
        <v>120</v>
      </c>
      <c r="K151" s="1210"/>
    </row>
    <row r="152" spans="2:11" customFormat="1" ht="15" customHeight="1">
      <c r="B152" s="1189"/>
      <c r="C152" s="1214" t="s">
        <v>1496</v>
      </c>
      <c r="D152" s="1166"/>
      <c r="E152" s="1166"/>
      <c r="F152" s="1215" t="s">
        <v>1447</v>
      </c>
      <c r="G152" s="1166"/>
      <c r="H152" s="1214" t="s">
        <v>1507</v>
      </c>
      <c r="I152" s="1214" t="s">
        <v>1449</v>
      </c>
      <c r="J152" s="1214" t="s">
        <v>1498</v>
      </c>
      <c r="K152" s="1210"/>
    </row>
    <row r="153" spans="2:11" customFormat="1" ht="15" customHeight="1">
      <c r="B153" s="1189"/>
      <c r="C153" s="1214" t="s">
        <v>1395</v>
      </c>
      <c r="D153" s="1166"/>
      <c r="E153" s="1166"/>
      <c r="F153" s="1215" t="s">
        <v>1447</v>
      </c>
      <c r="G153" s="1166"/>
      <c r="H153" s="1214" t="s">
        <v>1508</v>
      </c>
      <c r="I153" s="1214" t="s">
        <v>1449</v>
      </c>
      <c r="J153" s="1214" t="s">
        <v>1498</v>
      </c>
      <c r="K153" s="1210"/>
    </row>
    <row r="154" spans="2:11" customFormat="1" ht="15" customHeight="1">
      <c r="B154" s="1189"/>
      <c r="C154" s="1214" t="s">
        <v>1452</v>
      </c>
      <c r="D154" s="1166"/>
      <c r="E154" s="1166"/>
      <c r="F154" s="1215" t="s">
        <v>1453</v>
      </c>
      <c r="G154" s="1166"/>
      <c r="H154" s="1214" t="s">
        <v>1487</v>
      </c>
      <c r="I154" s="1214" t="s">
        <v>1449</v>
      </c>
      <c r="J154" s="1214">
        <v>50</v>
      </c>
      <c r="K154" s="1210"/>
    </row>
    <row r="155" spans="2:11" customFormat="1" ht="15" customHeight="1">
      <c r="B155" s="1189"/>
      <c r="C155" s="1214" t="s">
        <v>1455</v>
      </c>
      <c r="D155" s="1166"/>
      <c r="E155" s="1166"/>
      <c r="F155" s="1215" t="s">
        <v>1447</v>
      </c>
      <c r="G155" s="1166"/>
      <c r="H155" s="1214" t="s">
        <v>1487</v>
      </c>
      <c r="I155" s="1214" t="s">
        <v>1457</v>
      </c>
      <c r="J155" s="1214"/>
      <c r="K155" s="1210"/>
    </row>
    <row r="156" spans="2:11" customFormat="1" ht="15" customHeight="1">
      <c r="B156" s="1189"/>
      <c r="C156" s="1214" t="s">
        <v>1466</v>
      </c>
      <c r="D156" s="1166"/>
      <c r="E156" s="1166"/>
      <c r="F156" s="1215" t="s">
        <v>1453</v>
      </c>
      <c r="G156" s="1166"/>
      <c r="H156" s="1214" t="s">
        <v>1487</v>
      </c>
      <c r="I156" s="1214" t="s">
        <v>1449</v>
      </c>
      <c r="J156" s="1214">
        <v>50</v>
      </c>
      <c r="K156" s="1210"/>
    </row>
    <row r="157" spans="2:11" customFormat="1" ht="15" customHeight="1">
      <c r="B157" s="1189"/>
      <c r="C157" s="1214" t="s">
        <v>1474</v>
      </c>
      <c r="D157" s="1166"/>
      <c r="E157" s="1166"/>
      <c r="F157" s="1215" t="s">
        <v>1453</v>
      </c>
      <c r="G157" s="1166"/>
      <c r="H157" s="1214" t="s">
        <v>1487</v>
      </c>
      <c r="I157" s="1214" t="s">
        <v>1449</v>
      </c>
      <c r="J157" s="1214">
        <v>50</v>
      </c>
      <c r="K157" s="1210"/>
    </row>
    <row r="158" spans="2:11" customFormat="1" ht="15" customHeight="1">
      <c r="B158" s="1189"/>
      <c r="C158" s="1214" t="s">
        <v>1472</v>
      </c>
      <c r="D158" s="1166"/>
      <c r="E158" s="1166"/>
      <c r="F158" s="1215" t="s">
        <v>1453</v>
      </c>
      <c r="G158" s="1166"/>
      <c r="H158" s="1214" t="s">
        <v>1487</v>
      </c>
      <c r="I158" s="1214" t="s">
        <v>1449</v>
      </c>
      <c r="J158" s="1214">
        <v>50</v>
      </c>
      <c r="K158" s="1210"/>
    </row>
    <row r="159" spans="2:11" customFormat="1" ht="15" customHeight="1">
      <c r="B159" s="1189"/>
      <c r="C159" s="1214" t="s">
        <v>96</v>
      </c>
      <c r="D159" s="1166"/>
      <c r="E159" s="1166"/>
      <c r="F159" s="1215" t="s">
        <v>1447</v>
      </c>
      <c r="G159" s="1166"/>
      <c r="H159" s="1214" t="s">
        <v>1509</v>
      </c>
      <c r="I159" s="1214" t="s">
        <v>1449</v>
      </c>
      <c r="J159" s="1214" t="s">
        <v>1510</v>
      </c>
      <c r="K159" s="1210"/>
    </row>
    <row r="160" spans="2:11" customFormat="1" ht="15" customHeight="1">
      <c r="B160" s="1189"/>
      <c r="C160" s="1214" t="s">
        <v>1511</v>
      </c>
      <c r="D160" s="1166"/>
      <c r="E160" s="1166"/>
      <c r="F160" s="1215" t="s">
        <v>1447</v>
      </c>
      <c r="G160" s="1166"/>
      <c r="H160" s="1214" t="s">
        <v>1512</v>
      </c>
      <c r="I160" s="1214" t="s">
        <v>1482</v>
      </c>
      <c r="J160" s="1214"/>
      <c r="K160" s="1210"/>
    </row>
    <row r="161" spans="2:11" customFormat="1" ht="15" customHeight="1">
      <c r="B161" s="1216"/>
      <c r="C161" s="1196"/>
      <c r="D161" s="1196"/>
      <c r="E161" s="1196"/>
      <c r="F161" s="1196"/>
      <c r="G161" s="1196"/>
      <c r="H161" s="1196"/>
      <c r="I161" s="1196"/>
      <c r="J161" s="1196"/>
      <c r="K161" s="1217"/>
    </row>
    <row r="162" spans="2:11" customFormat="1" ht="18.75" customHeight="1">
      <c r="B162" s="1198"/>
      <c r="C162" s="1208"/>
      <c r="D162" s="1208"/>
      <c r="E162" s="1208"/>
      <c r="F162" s="1218"/>
      <c r="G162" s="1208"/>
      <c r="H162" s="1208"/>
      <c r="I162" s="1208"/>
      <c r="J162" s="1208"/>
      <c r="K162" s="1198"/>
    </row>
    <row r="163" spans="2:11" customFormat="1" ht="18.75" customHeight="1">
      <c r="B163" s="1173"/>
      <c r="C163" s="1173"/>
      <c r="D163" s="1173"/>
      <c r="E163" s="1173"/>
      <c r="F163" s="1173"/>
      <c r="G163" s="1173"/>
      <c r="H163" s="1173"/>
      <c r="I163" s="1173"/>
      <c r="J163" s="1173"/>
      <c r="K163" s="1173"/>
    </row>
    <row r="164" spans="2:11" customFormat="1" ht="7.5" customHeight="1">
      <c r="B164" s="1154"/>
      <c r="C164" s="1155"/>
      <c r="D164" s="1155"/>
      <c r="E164" s="1155"/>
      <c r="F164" s="1155"/>
      <c r="G164" s="1155"/>
      <c r="H164" s="1155"/>
      <c r="I164" s="1155"/>
      <c r="J164" s="1155"/>
      <c r="K164" s="1156"/>
    </row>
    <row r="165" spans="2:11" customFormat="1" ht="45" customHeight="1">
      <c r="B165" s="1157"/>
      <c r="C165" s="1353" t="s">
        <v>1513</v>
      </c>
      <c r="D165" s="1353"/>
      <c r="E165" s="1353"/>
      <c r="F165" s="1353"/>
      <c r="G165" s="1353"/>
      <c r="H165" s="1353"/>
      <c r="I165" s="1353"/>
      <c r="J165" s="1353"/>
      <c r="K165" s="1158"/>
    </row>
    <row r="166" spans="2:11" customFormat="1" ht="17.25" customHeight="1">
      <c r="B166" s="1157"/>
      <c r="C166" s="1179" t="s">
        <v>1441</v>
      </c>
      <c r="D166" s="1179"/>
      <c r="E166" s="1179"/>
      <c r="F166" s="1179" t="s">
        <v>1442</v>
      </c>
      <c r="G166" s="1219"/>
      <c r="H166" s="1220" t="s">
        <v>51</v>
      </c>
      <c r="I166" s="1220" t="s">
        <v>54</v>
      </c>
      <c r="J166" s="1179" t="s">
        <v>1443</v>
      </c>
      <c r="K166" s="1158"/>
    </row>
    <row r="167" spans="2:11" customFormat="1" ht="17.25" customHeight="1">
      <c r="B167" s="1160"/>
      <c r="C167" s="1181" t="s">
        <v>1444</v>
      </c>
      <c r="D167" s="1181"/>
      <c r="E167" s="1181"/>
      <c r="F167" s="1182" t="s">
        <v>1445</v>
      </c>
      <c r="G167" s="1221"/>
      <c r="H167" s="1222"/>
      <c r="I167" s="1222"/>
      <c r="J167" s="1181" t="s">
        <v>1446</v>
      </c>
      <c r="K167" s="1161"/>
    </row>
    <row r="168" spans="2:11" customFormat="1" ht="5.25" customHeight="1">
      <c r="B168" s="1189"/>
      <c r="C168" s="1184"/>
      <c r="D168" s="1184"/>
      <c r="E168" s="1184"/>
      <c r="F168" s="1184"/>
      <c r="G168" s="1185"/>
      <c r="H168" s="1184"/>
      <c r="I168" s="1184"/>
      <c r="J168" s="1184"/>
      <c r="K168" s="1210"/>
    </row>
    <row r="169" spans="2:11" customFormat="1" ht="15" customHeight="1">
      <c r="B169" s="1189"/>
      <c r="C169" s="1166" t="s">
        <v>1450</v>
      </c>
      <c r="D169" s="1166"/>
      <c r="E169" s="1166"/>
      <c r="F169" s="1187" t="s">
        <v>1447</v>
      </c>
      <c r="G169" s="1166"/>
      <c r="H169" s="1166" t="s">
        <v>1487</v>
      </c>
      <c r="I169" s="1166" t="s">
        <v>1449</v>
      </c>
      <c r="J169" s="1166">
        <v>120</v>
      </c>
      <c r="K169" s="1210"/>
    </row>
    <row r="170" spans="2:11" customFormat="1" ht="15" customHeight="1">
      <c r="B170" s="1189"/>
      <c r="C170" s="1166" t="s">
        <v>1496</v>
      </c>
      <c r="D170" s="1166"/>
      <c r="E170" s="1166"/>
      <c r="F170" s="1187" t="s">
        <v>1447</v>
      </c>
      <c r="G170" s="1166"/>
      <c r="H170" s="1166" t="s">
        <v>1497</v>
      </c>
      <c r="I170" s="1166" t="s">
        <v>1449</v>
      </c>
      <c r="J170" s="1166" t="s">
        <v>1498</v>
      </c>
      <c r="K170" s="1210"/>
    </row>
    <row r="171" spans="2:11" customFormat="1" ht="15" customHeight="1">
      <c r="B171" s="1189"/>
      <c r="C171" s="1166" t="s">
        <v>1395</v>
      </c>
      <c r="D171" s="1166"/>
      <c r="E171" s="1166"/>
      <c r="F171" s="1187" t="s">
        <v>1447</v>
      </c>
      <c r="G171" s="1166"/>
      <c r="H171" s="1166" t="s">
        <v>1514</v>
      </c>
      <c r="I171" s="1166" t="s">
        <v>1449</v>
      </c>
      <c r="J171" s="1166" t="s">
        <v>1498</v>
      </c>
      <c r="K171" s="1210"/>
    </row>
    <row r="172" spans="2:11" customFormat="1" ht="15" customHeight="1">
      <c r="B172" s="1189"/>
      <c r="C172" s="1166" t="s">
        <v>1452</v>
      </c>
      <c r="D172" s="1166"/>
      <c r="E172" s="1166"/>
      <c r="F172" s="1187" t="s">
        <v>1453</v>
      </c>
      <c r="G172" s="1166"/>
      <c r="H172" s="1166" t="s">
        <v>1514</v>
      </c>
      <c r="I172" s="1166" t="s">
        <v>1449</v>
      </c>
      <c r="J172" s="1166">
        <v>50</v>
      </c>
      <c r="K172" s="1210"/>
    </row>
    <row r="173" spans="2:11" customFormat="1" ht="15" customHeight="1">
      <c r="B173" s="1189"/>
      <c r="C173" s="1166" t="s">
        <v>1455</v>
      </c>
      <c r="D173" s="1166"/>
      <c r="E173" s="1166"/>
      <c r="F173" s="1187" t="s">
        <v>1447</v>
      </c>
      <c r="G173" s="1166"/>
      <c r="H173" s="1166" t="s">
        <v>1514</v>
      </c>
      <c r="I173" s="1166" t="s">
        <v>1457</v>
      </c>
      <c r="J173" s="1166"/>
      <c r="K173" s="1210"/>
    </row>
    <row r="174" spans="2:11" customFormat="1" ht="15" customHeight="1">
      <c r="B174" s="1189"/>
      <c r="C174" s="1166" t="s">
        <v>1466</v>
      </c>
      <c r="D174" s="1166"/>
      <c r="E174" s="1166"/>
      <c r="F174" s="1187" t="s">
        <v>1453</v>
      </c>
      <c r="G174" s="1166"/>
      <c r="H174" s="1166" t="s">
        <v>1514</v>
      </c>
      <c r="I174" s="1166" t="s">
        <v>1449</v>
      </c>
      <c r="J174" s="1166">
        <v>50</v>
      </c>
      <c r="K174" s="1210"/>
    </row>
    <row r="175" spans="2:11" customFormat="1" ht="15" customHeight="1">
      <c r="B175" s="1189"/>
      <c r="C175" s="1166" t="s">
        <v>1474</v>
      </c>
      <c r="D175" s="1166"/>
      <c r="E175" s="1166"/>
      <c r="F175" s="1187" t="s">
        <v>1453</v>
      </c>
      <c r="G175" s="1166"/>
      <c r="H175" s="1166" t="s">
        <v>1514</v>
      </c>
      <c r="I175" s="1166" t="s">
        <v>1449</v>
      </c>
      <c r="J175" s="1166">
        <v>50</v>
      </c>
      <c r="K175" s="1210"/>
    </row>
    <row r="176" spans="2:11" customFormat="1" ht="15" customHeight="1">
      <c r="B176" s="1189"/>
      <c r="C176" s="1166" t="s">
        <v>1472</v>
      </c>
      <c r="D176" s="1166"/>
      <c r="E176" s="1166"/>
      <c r="F176" s="1187" t="s">
        <v>1453</v>
      </c>
      <c r="G176" s="1166"/>
      <c r="H176" s="1166" t="s">
        <v>1514</v>
      </c>
      <c r="I176" s="1166" t="s">
        <v>1449</v>
      </c>
      <c r="J176" s="1166">
        <v>50</v>
      </c>
      <c r="K176" s="1210"/>
    </row>
    <row r="177" spans="2:11" customFormat="1" ht="15" customHeight="1">
      <c r="B177" s="1189"/>
      <c r="C177" s="1166" t="s">
        <v>126</v>
      </c>
      <c r="D177" s="1166"/>
      <c r="E177" s="1166"/>
      <c r="F177" s="1187" t="s">
        <v>1447</v>
      </c>
      <c r="G177" s="1166"/>
      <c r="H177" s="1166" t="s">
        <v>1515</v>
      </c>
      <c r="I177" s="1166" t="s">
        <v>1516</v>
      </c>
      <c r="J177" s="1166"/>
      <c r="K177" s="1210"/>
    </row>
    <row r="178" spans="2:11" customFormat="1" ht="15" customHeight="1">
      <c r="B178" s="1189"/>
      <c r="C178" s="1166" t="s">
        <v>54</v>
      </c>
      <c r="D178" s="1166"/>
      <c r="E178" s="1166"/>
      <c r="F178" s="1187" t="s">
        <v>1447</v>
      </c>
      <c r="G178" s="1166"/>
      <c r="H178" s="1166" t="s">
        <v>1517</v>
      </c>
      <c r="I178" s="1166" t="s">
        <v>1518</v>
      </c>
      <c r="J178" s="1166">
        <v>1</v>
      </c>
      <c r="K178" s="1210"/>
    </row>
    <row r="179" spans="2:11" customFormat="1" ht="15" customHeight="1">
      <c r="B179" s="1189"/>
      <c r="C179" s="1166" t="s">
        <v>50</v>
      </c>
      <c r="D179" s="1166"/>
      <c r="E179" s="1166"/>
      <c r="F179" s="1187" t="s">
        <v>1447</v>
      </c>
      <c r="G179" s="1166"/>
      <c r="H179" s="1166" t="s">
        <v>1519</v>
      </c>
      <c r="I179" s="1166" t="s">
        <v>1449</v>
      </c>
      <c r="J179" s="1166">
        <v>20</v>
      </c>
      <c r="K179" s="1210"/>
    </row>
    <row r="180" spans="2:11" customFormat="1" ht="15" customHeight="1">
      <c r="B180" s="1189"/>
      <c r="C180" s="1166" t="s">
        <v>51</v>
      </c>
      <c r="D180" s="1166"/>
      <c r="E180" s="1166"/>
      <c r="F180" s="1187" t="s">
        <v>1447</v>
      </c>
      <c r="G180" s="1166"/>
      <c r="H180" s="1166" t="s">
        <v>1520</v>
      </c>
      <c r="I180" s="1166" t="s">
        <v>1449</v>
      </c>
      <c r="J180" s="1166">
        <v>255</v>
      </c>
      <c r="K180" s="1210"/>
    </row>
    <row r="181" spans="2:11" customFormat="1" ht="15" customHeight="1">
      <c r="B181" s="1189"/>
      <c r="C181" s="1166" t="s">
        <v>127</v>
      </c>
      <c r="D181" s="1166"/>
      <c r="E181" s="1166"/>
      <c r="F181" s="1187" t="s">
        <v>1447</v>
      </c>
      <c r="G181" s="1166"/>
      <c r="H181" s="1166" t="s">
        <v>1411</v>
      </c>
      <c r="I181" s="1166" t="s">
        <v>1449</v>
      </c>
      <c r="J181" s="1166">
        <v>10</v>
      </c>
      <c r="K181" s="1210"/>
    </row>
    <row r="182" spans="2:11" customFormat="1" ht="15" customHeight="1">
      <c r="B182" s="1189"/>
      <c r="C182" s="1166" t="s">
        <v>128</v>
      </c>
      <c r="D182" s="1166"/>
      <c r="E182" s="1166"/>
      <c r="F182" s="1187" t="s">
        <v>1447</v>
      </c>
      <c r="G182" s="1166"/>
      <c r="H182" s="1166" t="s">
        <v>1521</v>
      </c>
      <c r="I182" s="1166" t="s">
        <v>1482</v>
      </c>
      <c r="J182" s="1166"/>
      <c r="K182" s="1210"/>
    </row>
    <row r="183" spans="2:11" customFormat="1" ht="15" customHeight="1">
      <c r="B183" s="1189"/>
      <c r="C183" s="1166" t="s">
        <v>1522</v>
      </c>
      <c r="D183" s="1166"/>
      <c r="E183" s="1166"/>
      <c r="F183" s="1187" t="s">
        <v>1447</v>
      </c>
      <c r="G183" s="1166"/>
      <c r="H183" s="1166" t="s">
        <v>1523</v>
      </c>
      <c r="I183" s="1166" t="s">
        <v>1482</v>
      </c>
      <c r="J183" s="1166"/>
      <c r="K183" s="1210"/>
    </row>
    <row r="184" spans="2:11" customFormat="1" ht="15" customHeight="1">
      <c r="B184" s="1189"/>
      <c r="C184" s="1166" t="s">
        <v>1511</v>
      </c>
      <c r="D184" s="1166"/>
      <c r="E184" s="1166"/>
      <c r="F184" s="1187" t="s">
        <v>1447</v>
      </c>
      <c r="G184" s="1166"/>
      <c r="H184" s="1166" t="s">
        <v>1524</v>
      </c>
      <c r="I184" s="1166" t="s">
        <v>1482</v>
      </c>
      <c r="J184" s="1166"/>
      <c r="K184" s="1210"/>
    </row>
    <row r="185" spans="2:11" customFormat="1" ht="15" customHeight="1">
      <c r="B185" s="1189"/>
      <c r="C185" s="1166" t="s">
        <v>130</v>
      </c>
      <c r="D185" s="1166"/>
      <c r="E185" s="1166"/>
      <c r="F185" s="1187" t="s">
        <v>1453</v>
      </c>
      <c r="G185" s="1166"/>
      <c r="H185" s="1166" t="s">
        <v>1525</v>
      </c>
      <c r="I185" s="1166" t="s">
        <v>1449</v>
      </c>
      <c r="J185" s="1166">
        <v>50</v>
      </c>
      <c r="K185" s="1210"/>
    </row>
    <row r="186" spans="2:11" customFormat="1" ht="15" customHeight="1">
      <c r="B186" s="1189"/>
      <c r="C186" s="1166" t="s">
        <v>1526</v>
      </c>
      <c r="D186" s="1166"/>
      <c r="E186" s="1166"/>
      <c r="F186" s="1187" t="s">
        <v>1453</v>
      </c>
      <c r="G186" s="1166"/>
      <c r="H186" s="1166" t="s">
        <v>1527</v>
      </c>
      <c r="I186" s="1166" t="s">
        <v>1528</v>
      </c>
      <c r="J186" s="1166"/>
      <c r="K186" s="1210"/>
    </row>
    <row r="187" spans="2:11" customFormat="1" ht="15" customHeight="1">
      <c r="B187" s="1189"/>
      <c r="C187" s="1166" t="s">
        <v>1529</v>
      </c>
      <c r="D187" s="1166"/>
      <c r="E187" s="1166"/>
      <c r="F187" s="1187" t="s">
        <v>1453</v>
      </c>
      <c r="G187" s="1166"/>
      <c r="H187" s="1166" t="s">
        <v>1530</v>
      </c>
      <c r="I187" s="1166" t="s">
        <v>1528</v>
      </c>
      <c r="J187" s="1166"/>
      <c r="K187" s="1210"/>
    </row>
    <row r="188" spans="2:11" customFormat="1" ht="15" customHeight="1">
      <c r="B188" s="1189"/>
      <c r="C188" s="1166" t="s">
        <v>1531</v>
      </c>
      <c r="D188" s="1166"/>
      <c r="E188" s="1166"/>
      <c r="F188" s="1187" t="s">
        <v>1453</v>
      </c>
      <c r="G188" s="1166"/>
      <c r="H188" s="1166" t="s">
        <v>1532</v>
      </c>
      <c r="I188" s="1166" t="s">
        <v>1528</v>
      </c>
      <c r="J188" s="1166"/>
      <c r="K188" s="1210"/>
    </row>
    <row r="189" spans="2:11" customFormat="1" ht="15" customHeight="1">
      <c r="B189" s="1189"/>
      <c r="C189" s="1223" t="s">
        <v>1533</v>
      </c>
      <c r="D189" s="1166"/>
      <c r="E189" s="1166"/>
      <c r="F189" s="1187" t="s">
        <v>1453</v>
      </c>
      <c r="G189" s="1166"/>
      <c r="H189" s="1166" t="s">
        <v>1534</v>
      </c>
      <c r="I189" s="1166" t="s">
        <v>1535</v>
      </c>
      <c r="J189" s="1224" t="s">
        <v>1536</v>
      </c>
      <c r="K189" s="1210"/>
    </row>
    <row r="190" spans="2:11" customFormat="1" ht="15" customHeight="1">
      <c r="B190" s="1225"/>
      <c r="C190" s="1226" t="s">
        <v>1537</v>
      </c>
      <c r="D190" s="1227"/>
      <c r="E190" s="1227"/>
      <c r="F190" s="1228" t="s">
        <v>1453</v>
      </c>
      <c r="G190" s="1227"/>
      <c r="H190" s="1227" t="s">
        <v>1538</v>
      </c>
      <c r="I190" s="1227" t="s">
        <v>1535</v>
      </c>
      <c r="J190" s="1229" t="s">
        <v>1536</v>
      </c>
      <c r="K190" s="1230"/>
    </row>
    <row r="191" spans="2:11" customFormat="1" ht="15" customHeight="1">
      <c r="B191" s="1189"/>
      <c r="C191" s="1223" t="s">
        <v>39</v>
      </c>
      <c r="D191" s="1166"/>
      <c r="E191" s="1166"/>
      <c r="F191" s="1187" t="s">
        <v>1447</v>
      </c>
      <c r="G191" s="1166"/>
      <c r="H191" s="1163" t="s">
        <v>1539</v>
      </c>
      <c r="I191" s="1166" t="s">
        <v>1540</v>
      </c>
      <c r="J191" s="1166"/>
      <c r="K191" s="1210"/>
    </row>
    <row r="192" spans="2:11" customFormat="1" ht="15" customHeight="1">
      <c r="B192" s="1189"/>
      <c r="C192" s="1223" t="s">
        <v>1541</v>
      </c>
      <c r="D192" s="1166"/>
      <c r="E192" s="1166"/>
      <c r="F192" s="1187" t="s">
        <v>1447</v>
      </c>
      <c r="G192" s="1166"/>
      <c r="H192" s="1166" t="s">
        <v>1542</v>
      </c>
      <c r="I192" s="1166" t="s">
        <v>1482</v>
      </c>
      <c r="J192" s="1166"/>
      <c r="K192" s="1210"/>
    </row>
    <row r="193" spans="2:11" customFormat="1" ht="15" customHeight="1">
      <c r="B193" s="1189"/>
      <c r="C193" s="1223" t="s">
        <v>1543</v>
      </c>
      <c r="D193" s="1166"/>
      <c r="E193" s="1166"/>
      <c r="F193" s="1187" t="s">
        <v>1447</v>
      </c>
      <c r="G193" s="1166"/>
      <c r="H193" s="1166" t="s">
        <v>1544</v>
      </c>
      <c r="I193" s="1166" t="s">
        <v>1482</v>
      </c>
      <c r="J193" s="1166"/>
      <c r="K193" s="1210"/>
    </row>
    <row r="194" spans="2:11" customFormat="1" ht="15" customHeight="1">
      <c r="B194" s="1189"/>
      <c r="C194" s="1223" t="s">
        <v>1545</v>
      </c>
      <c r="D194" s="1166"/>
      <c r="E194" s="1166"/>
      <c r="F194" s="1187" t="s">
        <v>1453</v>
      </c>
      <c r="G194" s="1166"/>
      <c r="H194" s="1166" t="s">
        <v>1546</v>
      </c>
      <c r="I194" s="1166" t="s">
        <v>1482</v>
      </c>
      <c r="J194" s="1166"/>
      <c r="K194" s="1210"/>
    </row>
    <row r="195" spans="2:11" customFormat="1" ht="15" customHeight="1">
      <c r="B195" s="1216"/>
      <c r="C195" s="1231"/>
      <c r="D195" s="1196"/>
      <c r="E195" s="1196"/>
      <c r="F195" s="1196"/>
      <c r="G195" s="1196"/>
      <c r="H195" s="1196"/>
      <c r="I195" s="1196"/>
      <c r="J195" s="1196"/>
      <c r="K195" s="1217"/>
    </row>
    <row r="196" spans="2:11" customFormat="1" ht="18.75" customHeight="1">
      <c r="B196" s="1198"/>
      <c r="C196" s="1208"/>
      <c r="D196" s="1208"/>
      <c r="E196" s="1208"/>
      <c r="F196" s="1218"/>
      <c r="G196" s="1208"/>
      <c r="H196" s="1208"/>
      <c r="I196" s="1208"/>
      <c r="J196" s="1208"/>
      <c r="K196" s="1198"/>
    </row>
    <row r="197" spans="2:11" customFormat="1" ht="18.75" customHeight="1">
      <c r="B197" s="1198"/>
      <c r="C197" s="1208"/>
      <c r="D197" s="1208"/>
      <c r="E197" s="1208"/>
      <c r="F197" s="1218"/>
      <c r="G197" s="1208"/>
      <c r="H197" s="1208"/>
      <c r="I197" s="1208"/>
      <c r="J197" s="1208"/>
      <c r="K197" s="1198"/>
    </row>
    <row r="198" spans="2:11" customFormat="1" ht="18.75" customHeight="1">
      <c r="B198" s="1173"/>
      <c r="C198" s="1173"/>
      <c r="D198" s="1173"/>
      <c r="E198" s="1173"/>
      <c r="F198" s="1173"/>
      <c r="G198" s="1173"/>
      <c r="H198" s="1173"/>
      <c r="I198" s="1173"/>
      <c r="J198" s="1173"/>
      <c r="K198" s="1173"/>
    </row>
    <row r="199" spans="2:11" customFormat="1" ht="13.5">
      <c r="B199" s="1154"/>
      <c r="C199" s="1155"/>
      <c r="D199" s="1155"/>
      <c r="E199" s="1155"/>
      <c r="F199" s="1155"/>
      <c r="G199" s="1155"/>
      <c r="H199" s="1155"/>
      <c r="I199" s="1155"/>
      <c r="J199" s="1155"/>
      <c r="K199" s="1156"/>
    </row>
    <row r="200" spans="2:11" customFormat="1" ht="21">
      <c r="B200" s="1157"/>
      <c r="C200" s="1353" t="s">
        <v>1547</v>
      </c>
      <c r="D200" s="1353"/>
      <c r="E200" s="1353"/>
      <c r="F200" s="1353"/>
      <c r="G200" s="1353"/>
      <c r="H200" s="1353"/>
      <c r="I200" s="1353"/>
      <c r="J200" s="1353"/>
      <c r="K200" s="1158"/>
    </row>
    <row r="201" spans="2:11" customFormat="1" ht="25.5" customHeight="1">
      <c r="B201" s="1157"/>
      <c r="C201" s="1232" t="s">
        <v>1548</v>
      </c>
      <c r="D201" s="1232"/>
      <c r="E201" s="1232"/>
      <c r="F201" s="1232" t="s">
        <v>1549</v>
      </c>
      <c r="G201" s="1233"/>
      <c r="H201" s="1356" t="s">
        <v>1550</v>
      </c>
      <c r="I201" s="1356"/>
      <c r="J201" s="1356"/>
      <c r="K201" s="1158"/>
    </row>
    <row r="202" spans="2:11" customFormat="1" ht="5.25" customHeight="1">
      <c r="B202" s="1189"/>
      <c r="C202" s="1184"/>
      <c r="D202" s="1184"/>
      <c r="E202" s="1184"/>
      <c r="F202" s="1184"/>
      <c r="G202" s="1208"/>
      <c r="H202" s="1184"/>
      <c r="I202" s="1184"/>
      <c r="J202" s="1184"/>
      <c r="K202" s="1210"/>
    </row>
    <row r="203" spans="2:11" customFormat="1" ht="15" customHeight="1">
      <c r="B203" s="1189"/>
      <c r="C203" s="1166" t="s">
        <v>1540</v>
      </c>
      <c r="D203" s="1166"/>
      <c r="E203" s="1166"/>
      <c r="F203" s="1187" t="s">
        <v>40</v>
      </c>
      <c r="G203" s="1166"/>
      <c r="H203" s="1357" t="s">
        <v>1551</v>
      </c>
      <c r="I203" s="1357"/>
      <c r="J203" s="1357"/>
      <c r="K203" s="1210"/>
    </row>
    <row r="204" spans="2:11" customFormat="1" ht="15" customHeight="1">
      <c r="B204" s="1189"/>
      <c r="C204" s="1166"/>
      <c r="D204" s="1166"/>
      <c r="E204" s="1166"/>
      <c r="F204" s="1187" t="s">
        <v>41</v>
      </c>
      <c r="G204" s="1166"/>
      <c r="H204" s="1357" t="s">
        <v>1552</v>
      </c>
      <c r="I204" s="1357"/>
      <c r="J204" s="1357"/>
      <c r="K204" s="1210"/>
    </row>
    <row r="205" spans="2:11" customFormat="1" ht="15" customHeight="1">
      <c r="B205" s="1189"/>
      <c r="C205" s="1166"/>
      <c r="D205" s="1166"/>
      <c r="E205" s="1166"/>
      <c r="F205" s="1187" t="s">
        <v>44</v>
      </c>
      <c r="G205" s="1166"/>
      <c r="H205" s="1357" t="s">
        <v>1553</v>
      </c>
      <c r="I205" s="1357"/>
      <c r="J205" s="1357"/>
      <c r="K205" s="1210"/>
    </row>
    <row r="206" spans="2:11" customFormat="1" ht="15" customHeight="1">
      <c r="B206" s="1189"/>
      <c r="C206" s="1166"/>
      <c r="D206" s="1166"/>
      <c r="E206" s="1166"/>
      <c r="F206" s="1187" t="s">
        <v>42</v>
      </c>
      <c r="G206" s="1166"/>
      <c r="H206" s="1357" t="s">
        <v>1554</v>
      </c>
      <c r="I206" s="1357"/>
      <c r="J206" s="1357"/>
      <c r="K206" s="1210"/>
    </row>
    <row r="207" spans="2:11" customFormat="1" ht="15" customHeight="1">
      <c r="B207" s="1189"/>
      <c r="C207" s="1166"/>
      <c r="D207" s="1166"/>
      <c r="E207" s="1166"/>
      <c r="F207" s="1187" t="s">
        <v>43</v>
      </c>
      <c r="G207" s="1166"/>
      <c r="H207" s="1357" t="s">
        <v>1555</v>
      </c>
      <c r="I207" s="1357"/>
      <c r="J207" s="1357"/>
      <c r="K207" s="1210"/>
    </row>
    <row r="208" spans="2:11" customFormat="1" ht="15" customHeight="1">
      <c r="B208" s="1189"/>
      <c r="C208" s="1166"/>
      <c r="D208" s="1166"/>
      <c r="E208" s="1166"/>
      <c r="F208" s="1187"/>
      <c r="G208" s="1166"/>
      <c r="H208" s="1166"/>
      <c r="I208" s="1166"/>
      <c r="J208" s="1166"/>
      <c r="K208" s="1210"/>
    </row>
    <row r="209" spans="2:11" customFormat="1" ht="15" customHeight="1">
      <c r="B209" s="1189"/>
      <c r="C209" s="1166" t="s">
        <v>1494</v>
      </c>
      <c r="D209" s="1166"/>
      <c r="E209" s="1166"/>
      <c r="F209" s="1187" t="s">
        <v>75</v>
      </c>
      <c r="G209" s="1166"/>
      <c r="H209" s="1357" t="s">
        <v>1556</v>
      </c>
      <c r="I209" s="1357"/>
      <c r="J209" s="1357"/>
      <c r="K209" s="1210"/>
    </row>
    <row r="210" spans="2:11" customFormat="1" ht="15" customHeight="1">
      <c r="B210" s="1189"/>
      <c r="C210" s="1166"/>
      <c r="D210" s="1166"/>
      <c r="E210" s="1166"/>
      <c r="F210" s="1187" t="s">
        <v>1392</v>
      </c>
      <c r="G210" s="1166"/>
      <c r="H210" s="1357" t="s">
        <v>1393</v>
      </c>
      <c r="I210" s="1357"/>
      <c r="J210" s="1357"/>
      <c r="K210" s="1210"/>
    </row>
    <row r="211" spans="2:11" customFormat="1" ht="15" customHeight="1">
      <c r="B211" s="1189"/>
      <c r="C211" s="1166"/>
      <c r="D211" s="1166"/>
      <c r="E211" s="1166"/>
      <c r="F211" s="1187" t="s">
        <v>1390</v>
      </c>
      <c r="G211" s="1166"/>
      <c r="H211" s="1357" t="s">
        <v>1557</v>
      </c>
      <c r="I211" s="1357"/>
      <c r="J211" s="1357"/>
      <c r="K211" s="1210"/>
    </row>
    <row r="212" spans="2:11" customFormat="1" ht="15" customHeight="1">
      <c r="B212" s="1234"/>
      <c r="C212" s="1166"/>
      <c r="D212" s="1166"/>
      <c r="E212" s="1166"/>
      <c r="F212" s="1187" t="s">
        <v>1394</v>
      </c>
      <c r="G212" s="1223"/>
      <c r="H212" s="1358" t="s">
        <v>91</v>
      </c>
      <c r="I212" s="1358"/>
      <c r="J212" s="1358"/>
      <c r="K212" s="1235"/>
    </row>
    <row r="213" spans="2:11" customFormat="1" ht="15" customHeight="1">
      <c r="B213" s="1234"/>
      <c r="C213" s="1166"/>
      <c r="D213" s="1166"/>
      <c r="E213" s="1166"/>
      <c r="F213" s="1187" t="s">
        <v>1329</v>
      </c>
      <c r="G213" s="1223"/>
      <c r="H213" s="1358" t="s">
        <v>1558</v>
      </c>
      <c r="I213" s="1358"/>
      <c r="J213" s="1358"/>
      <c r="K213" s="1235"/>
    </row>
    <row r="214" spans="2:11" customFormat="1" ht="15" customHeight="1">
      <c r="B214" s="1234"/>
      <c r="C214" s="1166"/>
      <c r="D214" s="1166"/>
      <c r="E214" s="1166"/>
      <c r="F214" s="1187"/>
      <c r="G214" s="1223"/>
      <c r="H214" s="1214"/>
      <c r="I214" s="1214"/>
      <c r="J214" s="1214"/>
      <c r="K214" s="1235"/>
    </row>
    <row r="215" spans="2:11" customFormat="1" ht="15" customHeight="1">
      <c r="B215" s="1234"/>
      <c r="C215" s="1166" t="s">
        <v>1518</v>
      </c>
      <c r="D215" s="1166"/>
      <c r="E215" s="1166"/>
      <c r="F215" s="1187">
        <v>1</v>
      </c>
      <c r="G215" s="1223"/>
      <c r="H215" s="1358" t="s">
        <v>1559</v>
      </c>
      <c r="I215" s="1358"/>
      <c r="J215" s="1358"/>
      <c r="K215" s="1235"/>
    </row>
    <row r="216" spans="2:11" customFormat="1" ht="15" customHeight="1">
      <c r="B216" s="1234"/>
      <c r="C216" s="1166"/>
      <c r="D216" s="1166"/>
      <c r="E216" s="1166"/>
      <c r="F216" s="1187">
        <v>2</v>
      </c>
      <c r="G216" s="1223"/>
      <c r="H216" s="1358" t="s">
        <v>1560</v>
      </c>
      <c r="I216" s="1358"/>
      <c r="J216" s="1358"/>
      <c r="K216" s="1235"/>
    </row>
    <row r="217" spans="2:11" customFormat="1" ht="15" customHeight="1">
      <c r="B217" s="1234"/>
      <c r="C217" s="1166"/>
      <c r="D217" s="1166"/>
      <c r="E217" s="1166"/>
      <c r="F217" s="1187">
        <v>3</v>
      </c>
      <c r="G217" s="1223"/>
      <c r="H217" s="1358" t="s">
        <v>1561</v>
      </c>
      <c r="I217" s="1358"/>
      <c r="J217" s="1358"/>
      <c r="K217" s="1235"/>
    </row>
    <row r="218" spans="2:11" customFormat="1" ht="15" customHeight="1">
      <c r="B218" s="1234"/>
      <c r="C218" s="1166"/>
      <c r="D218" s="1166"/>
      <c r="E218" s="1166"/>
      <c r="F218" s="1187">
        <v>4</v>
      </c>
      <c r="G218" s="1223"/>
      <c r="H218" s="1358" t="s">
        <v>1562</v>
      </c>
      <c r="I218" s="1358"/>
      <c r="J218" s="1358"/>
      <c r="K218" s="1235"/>
    </row>
    <row r="219" spans="2:11" customFormat="1" ht="12.75" customHeight="1">
      <c r="B219" s="1236"/>
      <c r="C219" s="1237"/>
      <c r="D219" s="1237"/>
      <c r="E219" s="1237"/>
      <c r="F219" s="1237"/>
      <c r="G219" s="1237"/>
      <c r="H219" s="1237"/>
      <c r="I219" s="1237"/>
      <c r="J219" s="1237"/>
      <c r="K219" s="1238"/>
    </row>
  </sheetData>
  <sheetProtection algorithmName="SHA-512" hashValue="PT2Qm2IcGZTvMCm1h9dW25WEAP40o4ZE/mO40eosOw08LlKsZA6uFFDozAEzesMJZwfTv8iE7Ome5Q47MwcrEQ==" saltValue="9kdB5ISsNdQY+Ludcx1Kew==" spinCount="100000" sheet="1" objects="1" scenarios="1"/>
  <mergeCells count="77">
    <mergeCell ref="H217:J217"/>
    <mergeCell ref="H218:J218"/>
    <mergeCell ref="H216:J216"/>
    <mergeCell ref="H213:J213"/>
    <mergeCell ref="H212:J212"/>
    <mergeCell ref="H206:J206"/>
    <mergeCell ref="H207:J207"/>
    <mergeCell ref="H209:J209"/>
    <mergeCell ref="H211:J211"/>
    <mergeCell ref="H215:J215"/>
    <mergeCell ref="H210:J210"/>
    <mergeCell ref="C200:J200"/>
    <mergeCell ref="H201:J201"/>
    <mergeCell ref="H203:J203"/>
    <mergeCell ref="H204:J204"/>
    <mergeCell ref="H205:J205"/>
    <mergeCell ref="C75:J75"/>
    <mergeCell ref="C102:J102"/>
    <mergeCell ref="C122:J122"/>
    <mergeCell ref="C147:J147"/>
    <mergeCell ref="C165:J165"/>
    <mergeCell ref="D66:J66"/>
    <mergeCell ref="D67:J67"/>
    <mergeCell ref="D68:J68"/>
    <mergeCell ref="D69:J69"/>
    <mergeCell ref="D70:J70"/>
    <mergeCell ref="D60:J60"/>
    <mergeCell ref="D61:J61"/>
    <mergeCell ref="D62:J62"/>
    <mergeCell ref="D63:J63"/>
    <mergeCell ref="D65:J65"/>
    <mergeCell ref="C54:J54"/>
    <mergeCell ref="C55:J55"/>
    <mergeCell ref="C57:J57"/>
    <mergeCell ref="D58:J58"/>
    <mergeCell ref="D59:J59"/>
    <mergeCell ref="F23:J23"/>
    <mergeCell ref="C25:J25"/>
    <mergeCell ref="C26:J26"/>
    <mergeCell ref="D27:J27"/>
    <mergeCell ref="D28:J28"/>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D47:J47"/>
    <mergeCell ref="E48:J48"/>
    <mergeCell ref="E49:J49"/>
    <mergeCell ref="E50:J50"/>
    <mergeCell ref="D51:J51"/>
    <mergeCell ref="G41:J41"/>
    <mergeCell ref="G42:J42"/>
    <mergeCell ref="G43:J43"/>
    <mergeCell ref="G44:J44"/>
    <mergeCell ref="G45:J45"/>
    <mergeCell ref="G36:J36"/>
    <mergeCell ref="G37:J37"/>
    <mergeCell ref="G38:J38"/>
    <mergeCell ref="G39:J39"/>
    <mergeCell ref="G40:J40"/>
    <mergeCell ref="D30:J30"/>
    <mergeCell ref="D31:J31"/>
    <mergeCell ref="D33:J33"/>
    <mergeCell ref="D34:J34"/>
    <mergeCell ref="D35:J35"/>
  </mergeCells>
  <pageMargins left="0.59027779999999996" right="0.59027779999999996" top="0.59027779999999996" bottom="0.59027779999999996" header="0" footer="0"/>
  <pageSetup paperSize="9" scale="7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59999389629810485"/>
    <pageSetUpPr fitToPage="1"/>
  </sheetPr>
  <dimension ref="A1:CM64"/>
  <sheetViews>
    <sheetView showGridLines="0" workbookViewId="0">
      <selection activeCell="AN14" sqref="AN14"/>
    </sheetView>
  </sheetViews>
  <sheetFormatPr defaultColWidth="12" defaultRowHeight="11.25"/>
  <cols>
    <col min="1" max="1" width="8.1640625" customWidth="1"/>
    <col min="2" max="2" width="1.6640625" customWidth="1"/>
    <col min="3" max="3" width="4.1640625" customWidth="1"/>
    <col min="4" max="33" width="2.6640625" customWidth="1"/>
    <col min="34" max="34" width="3.1640625" customWidth="1"/>
    <col min="35" max="35" width="31.6640625" customWidth="1"/>
    <col min="36" max="37" width="2.5" customWidth="1"/>
    <col min="38" max="38" width="8.1640625" customWidth="1"/>
    <col min="39" max="39" width="3.1640625" customWidth="1"/>
    <col min="40" max="40" width="13.1640625" customWidth="1"/>
    <col min="41" max="41" width="7.5" customWidth="1"/>
    <col min="42" max="42" width="4.1640625" customWidth="1"/>
    <col min="43" max="43" width="15.6640625" customWidth="1"/>
    <col min="44" max="44" width="13.6640625" customWidth="1"/>
    <col min="45" max="47" width="25.66406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1640625" hidden="1"/>
  </cols>
  <sheetData>
    <row r="1" spans="1:74">
      <c r="A1" s="3" t="s">
        <v>0</v>
      </c>
      <c r="AZ1" s="3" t="s">
        <v>1</v>
      </c>
      <c r="BA1" s="3" t="s">
        <v>2</v>
      </c>
      <c r="BB1" s="3" t="s">
        <v>3</v>
      </c>
      <c r="BT1" s="3" t="s">
        <v>4</v>
      </c>
      <c r="BU1" s="3" t="s">
        <v>4</v>
      </c>
      <c r="BV1" s="3" t="s">
        <v>5</v>
      </c>
    </row>
    <row r="2" spans="1:74" ht="36.950000000000003" customHeight="1">
      <c r="AR2" s="1278" t="s">
        <v>6</v>
      </c>
      <c r="AS2" s="1271"/>
      <c r="AT2" s="1271"/>
      <c r="AU2" s="1271"/>
      <c r="AV2" s="1271"/>
      <c r="AW2" s="1271"/>
      <c r="AX2" s="1271"/>
      <c r="AY2" s="1271"/>
      <c r="AZ2" s="1271"/>
      <c r="BA2" s="1271"/>
      <c r="BB2" s="1271"/>
      <c r="BC2" s="1271"/>
      <c r="BD2" s="1271"/>
      <c r="BE2" s="1271"/>
      <c r="BS2" s="4" t="s">
        <v>7</v>
      </c>
      <c r="BT2" s="4" t="s">
        <v>8</v>
      </c>
    </row>
    <row r="3" spans="1:74" ht="6.95" customHeight="1">
      <c r="B3" s="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7"/>
      <c r="BS3" s="4" t="s">
        <v>7</v>
      </c>
      <c r="BT3" s="4" t="s">
        <v>9</v>
      </c>
    </row>
    <row r="4" spans="1:74" ht="24.95" customHeight="1">
      <c r="B4" s="7"/>
      <c r="D4" s="8" t="s">
        <v>10</v>
      </c>
      <c r="AR4" s="7"/>
      <c r="AS4" s="9" t="s">
        <v>11</v>
      </c>
      <c r="BS4" s="4" t="s">
        <v>12</v>
      </c>
    </row>
    <row r="5" spans="1:74" ht="12" customHeight="1">
      <c r="B5" s="7"/>
      <c r="D5" s="10" t="s">
        <v>13</v>
      </c>
      <c r="K5" s="1270" t="s">
        <v>14</v>
      </c>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R5" s="7"/>
      <c r="BS5" s="4" t="s">
        <v>7</v>
      </c>
    </row>
    <row r="6" spans="1:74" ht="15">
      <c r="B6" s="7"/>
      <c r="D6" s="11" t="s">
        <v>15</v>
      </c>
      <c r="K6" s="1272" t="s">
        <v>2284</v>
      </c>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R6" s="7"/>
      <c r="BS6" s="4" t="s">
        <v>7</v>
      </c>
    </row>
    <row r="7" spans="1:74" ht="15">
      <c r="B7" s="7"/>
      <c r="D7" s="64" t="s">
        <v>2285</v>
      </c>
      <c r="K7" s="1277" t="s">
        <v>2299</v>
      </c>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277"/>
      <c r="AK7" s="1277"/>
      <c r="AL7" s="1277"/>
      <c r="AM7" s="1277"/>
      <c r="AN7" s="1277"/>
      <c r="AO7" s="1277"/>
      <c r="AR7" s="7"/>
      <c r="BS7" s="4"/>
    </row>
    <row r="8" spans="1:74" ht="12" customHeight="1">
      <c r="B8" s="7"/>
      <c r="D8" s="88" t="s">
        <v>16</v>
      </c>
      <c r="K8" s="82" t="s">
        <v>3</v>
      </c>
      <c r="AK8" s="88" t="s">
        <v>17</v>
      </c>
      <c r="AN8" s="82" t="s">
        <v>3</v>
      </c>
      <c r="AR8" s="7"/>
      <c r="BS8" s="4" t="s">
        <v>7</v>
      </c>
    </row>
    <row r="9" spans="1:74" ht="12" customHeight="1">
      <c r="B9" s="7"/>
      <c r="D9" s="88" t="s">
        <v>18</v>
      </c>
      <c r="K9" s="82" t="s">
        <v>19</v>
      </c>
      <c r="AK9" s="88" t="s">
        <v>20</v>
      </c>
      <c r="AN9" s="82" t="s">
        <v>21</v>
      </c>
      <c r="AR9" s="7"/>
      <c r="BS9" s="4" t="s">
        <v>7</v>
      </c>
    </row>
    <row r="10" spans="1:74" ht="14.45" customHeight="1">
      <c r="B10" s="7"/>
      <c r="AR10" s="7"/>
      <c r="BS10" s="4" t="s">
        <v>7</v>
      </c>
    </row>
    <row r="11" spans="1:74" ht="12" customHeight="1">
      <c r="B11" s="7"/>
      <c r="D11" s="88" t="s">
        <v>22</v>
      </c>
      <c r="AK11" s="88" t="s">
        <v>23</v>
      </c>
      <c r="AN11" s="82" t="s">
        <v>3</v>
      </c>
      <c r="AR11" s="7"/>
      <c r="BS11" s="4" t="s">
        <v>7</v>
      </c>
    </row>
    <row r="12" spans="1:74" ht="18.600000000000001" customHeight="1">
      <c r="B12" s="7"/>
      <c r="E12" s="82" t="s">
        <v>24</v>
      </c>
      <c r="AK12" s="88" t="s">
        <v>25</v>
      </c>
      <c r="AN12" s="82" t="s">
        <v>3</v>
      </c>
      <c r="AR12" s="7"/>
      <c r="BS12" s="4" t="s">
        <v>7</v>
      </c>
    </row>
    <row r="13" spans="1:74" ht="6.95" customHeight="1">
      <c r="B13" s="7"/>
      <c r="AR13" s="7"/>
      <c r="BS13" s="4" t="s">
        <v>7</v>
      </c>
    </row>
    <row r="14" spans="1:74" ht="12" customHeight="1">
      <c r="B14" s="7"/>
      <c r="D14" s="88" t="s">
        <v>26</v>
      </c>
      <c r="AK14" s="88" t="s">
        <v>23</v>
      </c>
      <c r="AN14" s="82" t="str">
        <f>'Krycí list'!E8</f>
        <v>Vyplní dodavatel</v>
      </c>
      <c r="AR14" s="7"/>
      <c r="BS14" s="4" t="s">
        <v>7</v>
      </c>
    </row>
    <row r="15" spans="1:74" ht="12.75">
      <c r="B15" s="7"/>
      <c r="E15" s="82" t="str">
        <f>'Krycí list'!B8</f>
        <v>Vyplní dodavatel</v>
      </c>
      <c r="AK15" s="88" t="s">
        <v>25</v>
      </c>
      <c r="AN15" s="82" t="str">
        <f>'Krycí list'!E9</f>
        <v>Vyplní dodavatel</v>
      </c>
      <c r="AR15" s="7"/>
      <c r="BS15" s="4" t="s">
        <v>7</v>
      </c>
    </row>
    <row r="16" spans="1:74" ht="6.95" customHeight="1">
      <c r="B16" s="7"/>
      <c r="AR16" s="7"/>
      <c r="BS16" s="4" t="s">
        <v>4</v>
      </c>
    </row>
    <row r="17" spans="2:71" ht="12" customHeight="1">
      <c r="B17" s="7"/>
      <c r="D17" s="88" t="s">
        <v>28</v>
      </c>
      <c r="AK17" s="88" t="s">
        <v>23</v>
      </c>
      <c r="AN17" s="82" t="s">
        <v>3</v>
      </c>
      <c r="AR17" s="7"/>
      <c r="BS17" s="4" t="s">
        <v>4</v>
      </c>
    </row>
    <row r="18" spans="2:71" ht="18.600000000000001" customHeight="1">
      <c r="B18" s="7"/>
      <c r="E18" s="82" t="s">
        <v>29</v>
      </c>
      <c r="AK18" s="88" t="s">
        <v>25</v>
      </c>
      <c r="AN18" s="82" t="s">
        <v>3</v>
      </c>
      <c r="AR18" s="7"/>
      <c r="BS18" s="4" t="s">
        <v>30</v>
      </c>
    </row>
    <row r="19" spans="2:71" ht="6.95" customHeight="1">
      <c r="B19" s="7"/>
      <c r="AR19" s="7"/>
      <c r="BS19" s="4" t="s">
        <v>7</v>
      </c>
    </row>
    <row r="20" spans="2:71" ht="12" customHeight="1">
      <c r="B20" s="7"/>
      <c r="D20" s="88" t="s">
        <v>31</v>
      </c>
      <c r="AK20" s="88" t="s">
        <v>23</v>
      </c>
      <c r="AN20" s="82" t="s">
        <v>3</v>
      </c>
      <c r="AR20" s="7"/>
      <c r="BS20" s="4" t="s">
        <v>7</v>
      </c>
    </row>
    <row r="21" spans="2:71" ht="18.600000000000001" customHeight="1">
      <c r="B21" s="7"/>
      <c r="E21" s="82" t="s">
        <v>32</v>
      </c>
      <c r="AK21" s="88" t="s">
        <v>25</v>
      </c>
      <c r="AN21" s="82" t="s">
        <v>3</v>
      </c>
      <c r="AR21" s="7"/>
      <c r="BS21" s="4" t="s">
        <v>30</v>
      </c>
    </row>
    <row r="22" spans="2:71" ht="6.95" customHeight="1">
      <c r="B22" s="7"/>
      <c r="AR22" s="7"/>
    </row>
    <row r="23" spans="2:71" ht="12" customHeight="1">
      <c r="B23" s="7"/>
      <c r="D23" s="88" t="s">
        <v>33</v>
      </c>
      <c r="AR23" s="7"/>
    </row>
    <row r="24" spans="2:71" ht="47.25" customHeight="1">
      <c r="B24" s="7"/>
      <c r="E24" s="1273" t="s">
        <v>34</v>
      </c>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c r="AE24" s="1273"/>
      <c r="AF24" s="1273"/>
      <c r="AG24" s="1273"/>
      <c r="AH24" s="1273"/>
      <c r="AI24" s="1273"/>
      <c r="AJ24" s="1273"/>
      <c r="AK24" s="1273"/>
      <c r="AL24" s="1273"/>
      <c r="AM24" s="1273"/>
      <c r="AN24" s="1273"/>
      <c r="AR24" s="7"/>
    </row>
    <row r="25" spans="2:71" ht="6.95" customHeight="1">
      <c r="B25" s="7"/>
      <c r="AR25" s="7"/>
    </row>
    <row r="26" spans="2:71" ht="6.95" customHeight="1">
      <c r="B26" s="7"/>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R26" s="7"/>
    </row>
    <row r="27" spans="2:71" s="87" customFormat="1" ht="26.1" customHeight="1">
      <c r="B27" s="13"/>
      <c r="D27" s="14" t="s">
        <v>35</v>
      </c>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1274">
        <f>ROUND(AG55,2)</f>
        <v>0</v>
      </c>
      <c r="AL27" s="1275"/>
      <c r="AM27" s="1275"/>
      <c r="AN27" s="1275"/>
      <c r="AO27" s="1275"/>
      <c r="AR27" s="13"/>
    </row>
    <row r="28" spans="2:71" s="87" customFormat="1" ht="6.95" customHeight="1">
      <c r="B28" s="13"/>
      <c r="AR28" s="13"/>
    </row>
    <row r="29" spans="2:71" s="87" customFormat="1" ht="12.75">
      <c r="B29" s="13"/>
      <c r="L29" s="1276"/>
      <c r="M29" s="1276"/>
      <c r="N29" s="1276"/>
      <c r="O29" s="1276"/>
      <c r="P29" s="1276"/>
      <c r="W29" s="1276"/>
      <c r="X29" s="1276"/>
      <c r="Y29" s="1276"/>
      <c r="Z29" s="1276"/>
      <c r="AA29" s="1276"/>
      <c r="AB29" s="1276"/>
      <c r="AC29" s="1276"/>
      <c r="AD29" s="1276"/>
      <c r="AE29" s="1276"/>
      <c r="AK29" s="1276"/>
      <c r="AL29" s="1276"/>
      <c r="AM29" s="1276"/>
      <c r="AN29" s="1276"/>
      <c r="AO29" s="1276"/>
      <c r="AR29" s="13"/>
    </row>
    <row r="30" spans="2:71" s="80" customFormat="1" ht="14.45" customHeight="1">
      <c r="B30" s="15"/>
      <c r="D30" s="88"/>
      <c r="F30" s="88"/>
      <c r="L30" s="1267"/>
      <c r="M30" s="1268"/>
      <c r="N30" s="1268"/>
      <c r="O30" s="1268"/>
      <c r="P30" s="1268"/>
      <c r="W30" s="1269"/>
      <c r="X30" s="1268"/>
      <c r="Y30" s="1268"/>
      <c r="Z30" s="1268"/>
      <c r="AA30" s="1268"/>
      <c r="AB30" s="1268"/>
      <c r="AC30" s="1268"/>
      <c r="AD30" s="1268"/>
      <c r="AE30" s="1268"/>
      <c r="AK30" s="1269"/>
      <c r="AL30" s="1268"/>
      <c r="AM30" s="1268"/>
      <c r="AN30" s="1268"/>
      <c r="AO30" s="1268"/>
      <c r="AR30" s="15"/>
    </row>
    <row r="31" spans="2:71" s="80" customFormat="1" ht="14.45" customHeight="1">
      <c r="B31" s="15"/>
      <c r="F31" s="88"/>
      <c r="L31" s="1267"/>
      <c r="M31" s="1268"/>
      <c r="N31" s="1268"/>
      <c r="O31" s="1268"/>
      <c r="P31" s="1268"/>
      <c r="W31" s="1269"/>
      <c r="X31" s="1268"/>
      <c r="Y31" s="1268"/>
      <c r="Z31" s="1268"/>
      <c r="AA31" s="1268"/>
      <c r="AB31" s="1268"/>
      <c r="AC31" s="1268"/>
      <c r="AD31" s="1268"/>
      <c r="AE31" s="1268"/>
      <c r="AK31" s="1269"/>
      <c r="AL31" s="1268"/>
      <c r="AM31" s="1268"/>
      <c r="AN31" s="1268"/>
      <c r="AO31" s="1268"/>
      <c r="AR31" s="15"/>
    </row>
    <row r="32" spans="2:71" s="80" customFormat="1" ht="14.45" hidden="1" customHeight="1">
      <c r="B32" s="15"/>
      <c r="F32" s="88" t="s">
        <v>42</v>
      </c>
      <c r="L32" s="1267">
        <v>0.21</v>
      </c>
      <c r="M32" s="1268"/>
      <c r="N32" s="1268"/>
      <c r="O32" s="1268"/>
      <c r="P32" s="1268"/>
      <c r="W32" s="1269" t="e">
        <f>ROUND(BB55, 2)</f>
        <v>#REF!</v>
      </c>
      <c r="X32" s="1268"/>
      <c r="Y32" s="1268"/>
      <c r="Z32" s="1268"/>
      <c r="AA32" s="1268"/>
      <c r="AB32" s="1268"/>
      <c r="AC32" s="1268"/>
      <c r="AD32" s="1268"/>
      <c r="AE32" s="1268"/>
      <c r="AK32" s="1269">
        <v>0</v>
      </c>
      <c r="AL32" s="1268"/>
      <c r="AM32" s="1268"/>
      <c r="AN32" s="1268"/>
      <c r="AO32" s="1268"/>
      <c r="AR32" s="15"/>
    </row>
    <row r="33" spans="2:44" s="80" customFormat="1" ht="14.45" hidden="1" customHeight="1">
      <c r="B33" s="15"/>
      <c r="F33" s="88" t="s">
        <v>43</v>
      </c>
      <c r="L33" s="1267">
        <v>0.12</v>
      </c>
      <c r="M33" s="1268"/>
      <c r="N33" s="1268"/>
      <c r="O33" s="1268"/>
      <c r="P33" s="1268"/>
      <c r="W33" s="1269" t="e">
        <f>ROUND(BC55, 2)</f>
        <v>#REF!</v>
      </c>
      <c r="X33" s="1268"/>
      <c r="Y33" s="1268"/>
      <c r="Z33" s="1268"/>
      <c r="AA33" s="1268"/>
      <c r="AB33" s="1268"/>
      <c r="AC33" s="1268"/>
      <c r="AD33" s="1268"/>
      <c r="AE33" s="1268"/>
      <c r="AK33" s="1269">
        <v>0</v>
      </c>
      <c r="AL33" s="1268"/>
      <c r="AM33" s="1268"/>
      <c r="AN33" s="1268"/>
      <c r="AO33" s="1268"/>
      <c r="AR33" s="15"/>
    </row>
    <row r="34" spans="2:44" s="80" customFormat="1" ht="14.45" hidden="1" customHeight="1">
      <c r="B34" s="15"/>
      <c r="F34" s="88" t="s">
        <v>44</v>
      </c>
      <c r="L34" s="1267">
        <v>0</v>
      </c>
      <c r="M34" s="1268"/>
      <c r="N34" s="1268"/>
      <c r="O34" s="1268"/>
      <c r="P34" s="1268"/>
      <c r="W34" s="1269" t="e">
        <f>ROUND(BD55, 2)</f>
        <v>#REF!</v>
      </c>
      <c r="X34" s="1268"/>
      <c r="Y34" s="1268"/>
      <c r="Z34" s="1268"/>
      <c r="AA34" s="1268"/>
      <c r="AB34" s="1268"/>
      <c r="AC34" s="1268"/>
      <c r="AD34" s="1268"/>
      <c r="AE34" s="1268"/>
      <c r="AK34" s="1269">
        <v>0</v>
      </c>
      <c r="AL34" s="1268"/>
      <c r="AM34" s="1268"/>
      <c r="AN34" s="1268"/>
      <c r="AO34" s="1268"/>
      <c r="AR34" s="15"/>
    </row>
    <row r="35" spans="2:44" s="87" customFormat="1" ht="6.95" customHeight="1">
      <c r="B35" s="13"/>
      <c r="AR35" s="13"/>
    </row>
    <row r="36" spans="2:44" s="87" customFormat="1" ht="26.1" customHeight="1">
      <c r="B36" s="13"/>
      <c r="C36" s="16"/>
      <c r="D36" s="17" t="s">
        <v>45</v>
      </c>
      <c r="E36" s="81"/>
      <c r="F36" s="81"/>
      <c r="G36" s="81"/>
      <c r="H36" s="81"/>
      <c r="I36" s="81"/>
      <c r="J36" s="81"/>
      <c r="K36" s="81"/>
      <c r="L36" s="81"/>
      <c r="M36" s="81"/>
      <c r="N36" s="81"/>
      <c r="O36" s="81"/>
      <c r="P36" s="81"/>
      <c r="Q36" s="81"/>
      <c r="R36" s="81"/>
      <c r="S36" s="81"/>
      <c r="T36" s="18" t="s">
        <v>46</v>
      </c>
      <c r="U36" s="81"/>
      <c r="V36" s="81"/>
      <c r="W36" s="81"/>
      <c r="X36" s="1282" t="s">
        <v>47</v>
      </c>
      <c r="Y36" s="1280"/>
      <c r="Z36" s="1280"/>
      <c r="AA36" s="1280"/>
      <c r="AB36" s="1280"/>
      <c r="AC36" s="81"/>
      <c r="AD36" s="81"/>
      <c r="AE36" s="81"/>
      <c r="AF36" s="81"/>
      <c r="AG36" s="81"/>
      <c r="AH36" s="81"/>
      <c r="AI36" s="81"/>
      <c r="AJ36" s="81"/>
      <c r="AK36" s="1279">
        <f>AN55</f>
        <v>0</v>
      </c>
      <c r="AL36" s="1280"/>
      <c r="AM36" s="1280"/>
      <c r="AN36" s="1280"/>
      <c r="AO36" s="1281"/>
      <c r="AP36" s="16"/>
      <c r="AQ36" s="16"/>
      <c r="AR36" s="13"/>
    </row>
    <row r="37" spans="2:44" s="87" customFormat="1" ht="6.95" customHeight="1">
      <c r="B37" s="13"/>
      <c r="AR37" s="13"/>
    </row>
    <row r="38" spans="2:44" s="87" customFormat="1" ht="6.95" customHeight="1">
      <c r="B38" s="19"/>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13"/>
    </row>
    <row r="42" spans="2:44" s="87" customFormat="1" ht="6.95" customHeight="1">
      <c r="B42" s="21"/>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13"/>
    </row>
    <row r="43" spans="2:44" s="87" customFormat="1" ht="24.95" customHeight="1">
      <c r="B43" s="13"/>
      <c r="C43" s="8" t="s">
        <v>48</v>
      </c>
      <c r="AR43" s="13"/>
    </row>
    <row r="44" spans="2:44" s="87" customFormat="1" ht="6.95" customHeight="1">
      <c r="B44" s="13"/>
      <c r="AR44" s="13"/>
    </row>
    <row r="45" spans="2:44" s="86" customFormat="1" ht="12" customHeight="1">
      <c r="B45" s="23"/>
      <c r="C45" s="88" t="s">
        <v>13</v>
      </c>
      <c r="L45" s="86" t="str">
        <f>K5</f>
        <v>25041</v>
      </c>
      <c r="AR45" s="23"/>
    </row>
    <row r="46" spans="2:44" s="85" customFormat="1" ht="36.950000000000003" customHeight="1">
      <c r="B46" s="24"/>
      <c r="C46" s="25" t="s">
        <v>15</v>
      </c>
      <c r="L46" s="1248" t="str">
        <f>K6</f>
        <v>"PdF/UPOL – Rekonstrukce prostor děkanátu v objektu Žižkovo nám. 5“</v>
      </c>
      <c r="M46" s="1249"/>
      <c r="N46" s="1249"/>
      <c r="O46" s="1249"/>
      <c r="P46" s="1249"/>
      <c r="Q46" s="1249"/>
      <c r="R46" s="1249"/>
      <c r="S46" s="1249"/>
      <c r="T46" s="1249"/>
      <c r="U46" s="1249"/>
      <c r="V46" s="1249"/>
      <c r="W46" s="1249"/>
      <c r="X46" s="1249"/>
      <c r="Y46" s="1249"/>
      <c r="Z46" s="1249"/>
      <c r="AA46" s="1249"/>
      <c r="AB46" s="1249"/>
      <c r="AC46" s="1249"/>
      <c r="AD46" s="1249"/>
      <c r="AE46" s="1249"/>
      <c r="AF46" s="1249"/>
      <c r="AG46" s="1249"/>
      <c r="AH46" s="1249"/>
      <c r="AI46" s="1249"/>
      <c r="AJ46" s="1249"/>
      <c r="AK46" s="1249"/>
      <c r="AL46" s="1249"/>
      <c r="AM46" s="1249"/>
      <c r="AN46" s="1249"/>
      <c r="AO46" s="1249"/>
      <c r="AR46" s="24"/>
    </row>
    <row r="47" spans="2:44" s="87" customFormat="1" ht="6.95" customHeight="1">
      <c r="B47" s="13"/>
      <c r="AR47" s="13"/>
    </row>
    <row r="48" spans="2:44" s="87" customFormat="1" ht="12" customHeight="1">
      <c r="B48" s="13"/>
      <c r="C48" s="88" t="s">
        <v>18</v>
      </c>
      <c r="L48" s="26" t="str">
        <f>IF(K9="","",K9)</f>
        <v>Univerzita Palackého v Olomouci</v>
      </c>
      <c r="AI48" s="88" t="s">
        <v>20</v>
      </c>
      <c r="AM48" s="1250" t="str">
        <f>IF(AN9= "","",AN9)</f>
        <v>1. 11. 2025</v>
      </c>
      <c r="AN48" s="1250"/>
      <c r="AR48" s="13"/>
    </row>
    <row r="49" spans="1:91" s="87" customFormat="1" ht="6.95" customHeight="1">
      <c r="B49" s="13"/>
      <c r="AR49" s="13"/>
    </row>
    <row r="50" spans="1:91" s="87" customFormat="1" ht="25.7" customHeight="1">
      <c r="B50" s="13"/>
      <c r="C50" s="88" t="s">
        <v>22</v>
      </c>
      <c r="L50" s="86" t="str">
        <f>IF(E12= "","",E12)</f>
        <v>Univerzita Palackého v Olomouci,Kžížkovského 511/8</v>
      </c>
      <c r="AI50" s="88" t="s">
        <v>28</v>
      </c>
      <c r="AM50" s="1251" t="str">
        <f>IF(E18="","",E18)</f>
        <v>ArchiBIM,Sokolská třída 1331/13, Moravská Ostrava</v>
      </c>
      <c r="AN50" s="1252"/>
      <c r="AO50" s="1252"/>
      <c r="AP50" s="1252"/>
      <c r="AR50" s="13"/>
      <c r="AS50" s="1253" t="s">
        <v>49</v>
      </c>
      <c r="AT50" s="1254"/>
      <c r="AU50" s="27"/>
      <c r="AV50" s="27"/>
      <c r="AW50" s="27"/>
      <c r="AX50" s="27"/>
      <c r="AY50" s="27"/>
      <c r="AZ50" s="27"/>
      <c r="BA50" s="27"/>
      <c r="BB50" s="27"/>
      <c r="BC50" s="27"/>
      <c r="BD50" s="28"/>
    </row>
    <row r="51" spans="1:91" s="87" customFormat="1" ht="15.2" customHeight="1">
      <c r="B51" s="13"/>
      <c r="C51" s="88" t="s">
        <v>26</v>
      </c>
      <c r="L51" s="86" t="str">
        <f>IF(E15="","",E15)</f>
        <v>Vyplní dodavatel</v>
      </c>
      <c r="AI51" s="88" t="s">
        <v>31</v>
      </c>
      <c r="AM51" s="1251" t="str">
        <f>IF(E21="","",E21)</f>
        <v>Anna Mužná</v>
      </c>
      <c r="AN51" s="1252"/>
      <c r="AO51" s="1252"/>
      <c r="AP51" s="1252"/>
      <c r="AR51" s="13"/>
      <c r="AS51" s="1255"/>
      <c r="AT51" s="1256"/>
      <c r="BD51" s="29"/>
    </row>
    <row r="52" spans="1:91" s="87" customFormat="1" ht="10.7" customHeight="1">
      <c r="B52" s="13"/>
      <c r="AR52" s="13"/>
      <c r="AS52" s="1255"/>
      <c r="AT52" s="1256"/>
      <c r="BD52" s="29"/>
    </row>
    <row r="53" spans="1:91" s="87" customFormat="1" ht="29.25" customHeight="1">
      <c r="B53" s="13"/>
      <c r="C53" s="1257" t="s">
        <v>50</v>
      </c>
      <c r="D53" s="1258"/>
      <c r="E53" s="1258"/>
      <c r="F53" s="1258"/>
      <c r="G53" s="1258"/>
      <c r="H53" s="30"/>
      <c r="I53" s="1259" t="s">
        <v>51</v>
      </c>
      <c r="J53" s="1258"/>
      <c r="K53" s="1258"/>
      <c r="L53" s="1258"/>
      <c r="M53" s="1258"/>
      <c r="N53" s="1258"/>
      <c r="O53" s="1258"/>
      <c r="P53" s="1258"/>
      <c r="Q53" s="1258"/>
      <c r="R53" s="1258"/>
      <c r="S53" s="1258"/>
      <c r="T53" s="1258"/>
      <c r="U53" s="1258"/>
      <c r="V53" s="1258"/>
      <c r="W53" s="1258"/>
      <c r="X53" s="1258"/>
      <c r="Y53" s="1258"/>
      <c r="Z53" s="1258"/>
      <c r="AA53" s="1258"/>
      <c r="AB53" s="1258"/>
      <c r="AC53" s="1258"/>
      <c r="AD53" s="1258"/>
      <c r="AE53" s="1258"/>
      <c r="AF53" s="1258"/>
      <c r="AG53" s="1260" t="s">
        <v>52</v>
      </c>
      <c r="AH53" s="1258"/>
      <c r="AI53" s="1258"/>
      <c r="AJ53" s="1258"/>
      <c r="AK53" s="1258"/>
      <c r="AL53" s="1258"/>
      <c r="AM53" s="1258"/>
      <c r="AN53" s="1259" t="s">
        <v>53</v>
      </c>
      <c r="AO53" s="1258"/>
      <c r="AP53" s="1258"/>
      <c r="AQ53" s="31" t="s">
        <v>54</v>
      </c>
      <c r="AR53" s="13"/>
      <c r="AS53" s="32" t="s">
        <v>55</v>
      </c>
      <c r="AT53" s="33" t="s">
        <v>56</v>
      </c>
      <c r="AU53" s="33" t="s">
        <v>57</v>
      </c>
      <c r="AV53" s="33" t="s">
        <v>58</v>
      </c>
      <c r="AW53" s="33" t="s">
        <v>59</v>
      </c>
      <c r="AX53" s="33" t="s">
        <v>60</v>
      </c>
      <c r="AY53" s="33" t="s">
        <v>61</v>
      </c>
      <c r="AZ53" s="33" t="s">
        <v>62</v>
      </c>
      <c r="BA53" s="33" t="s">
        <v>63</v>
      </c>
      <c r="BB53" s="33" t="s">
        <v>64</v>
      </c>
      <c r="BC53" s="33" t="s">
        <v>65</v>
      </c>
      <c r="BD53" s="34" t="s">
        <v>66</v>
      </c>
    </row>
    <row r="54" spans="1:91" s="87" customFormat="1" ht="10.7" customHeight="1">
      <c r="B54" s="13"/>
      <c r="AR54" s="13"/>
      <c r="AS54" s="35"/>
      <c r="AT54" s="27"/>
      <c r="AU54" s="27"/>
      <c r="AV54" s="27"/>
      <c r="AW54" s="27"/>
      <c r="AX54" s="27"/>
      <c r="AY54" s="27"/>
      <c r="AZ54" s="27"/>
      <c r="BA54" s="27"/>
      <c r="BB54" s="27"/>
      <c r="BC54" s="27"/>
      <c r="BD54" s="28"/>
    </row>
    <row r="55" spans="1:91" s="1" customFormat="1" ht="32.450000000000003" customHeight="1">
      <c r="B55" s="36"/>
      <c r="C55" s="37" t="s">
        <v>67</v>
      </c>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1265">
        <f>ROUND(SUM(AG56:AG62),2)</f>
        <v>0</v>
      </c>
      <c r="AH55" s="1265"/>
      <c r="AI55" s="1265"/>
      <c r="AJ55" s="1265"/>
      <c r="AK55" s="1265"/>
      <c r="AL55" s="1265"/>
      <c r="AM55" s="1265"/>
      <c r="AN55" s="1266">
        <f>SUM(AN56:AN62)</f>
        <v>0</v>
      </c>
      <c r="AO55" s="1266"/>
      <c r="AP55" s="1266"/>
      <c r="AQ55" s="39" t="s">
        <v>3</v>
      </c>
      <c r="AR55" s="36"/>
      <c r="AS55" s="40">
        <f>ROUND(SUM(AS56:AS62),2)</f>
        <v>0</v>
      </c>
      <c r="AT55" s="41" t="e">
        <f t="shared" ref="AT55:AT62" si="0">ROUND(SUM(AV55:AW55),2)</f>
        <v>#REF!</v>
      </c>
      <c r="AU55" s="42" t="e">
        <f>ROUND(SUM(AU56:AU62),5)</f>
        <v>#REF!</v>
      </c>
      <c r="AV55" s="41" t="e">
        <f>ROUND(AZ55*L30,2)</f>
        <v>#REF!</v>
      </c>
      <c r="AW55" s="41" t="e">
        <f>ROUND(BA55*L31,2)</f>
        <v>#REF!</v>
      </c>
      <c r="AX55" s="41" t="e">
        <f>ROUND(BB55*L30,2)</f>
        <v>#REF!</v>
      </c>
      <c r="AY55" s="41" t="e">
        <f>ROUND(BC55*L31,2)</f>
        <v>#REF!</v>
      </c>
      <c r="AZ55" s="41" t="e">
        <f>ROUND(SUM(AZ56:AZ62),2)</f>
        <v>#REF!</v>
      </c>
      <c r="BA55" s="41" t="e">
        <f>ROUND(SUM(BA56:BA62),2)</f>
        <v>#REF!</v>
      </c>
      <c r="BB55" s="41" t="e">
        <f>ROUND(SUM(BB56:BB62),2)</f>
        <v>#REF!</v>
      </c>
      <c r="BC55" s="41" t="e">
        <f>ROUND(SUM(BC56:BC62),2)</f>
        <v>#REF!</v>
      </c>
      <c r="BD55" s="43" t="e">
        <f>ROUND(SUM(BD56:BD62),2)</f>
        <v>#REF!</v>
      </c>
      <c r="BS55" s="44" t="s">
        <v>68</v>
      </c>
      <c r="BT55" s="44" t="s">
        <v>69</v>
      </c>
      <c r="BU55" s="45" t="s">
        <v>70</v>
      </c>
      <c r="BV55" s="44" t="s">
        <v>71</v>
      </c>
      <c r="BW55" s="44" t="s">
        <v>5</v>
      </c>
      <c r="BX55" s="44" t="s">
        <v>72</v>
      </c>
      <c r="CL55" s="44" t="s">
        <v>3</v>
      </c>
    </row>
    <row r="56" spans="1:91" s="2" customFormat="1" ht="24.75" customHeight="1">
      <c r="A56" s="46" t="s">
        <v>73</v>
      </c>
      <c r="B56" s="47"/>
      <c r="C56" s="48"/>
      <c r="D56" s="1263" t="s">
        <v>2292</v>
      </c>
      <c r="E56" s="1263"/>
      <c r="F56" s="1263"/>
      <c r="G56" s="1263"/>
      <c r="H56" s="1263"/>
      <c r="I56" s="84"/>
      <c r="J56" s="1264" t="s">
        <v>74</v>
      </c>
      <c r="K56" s="1264"/>
      <c r="L56" s="1264"/>
      <c r="M56" s="1264"/>
      <c r="N56" s="1264"/>
      <c r="O56" s="1264"/>
      <c r="P56" s="1264"/>
      <c r="Q56" s="1264"/>
      <c r="R56" s="1264"/>
      <c r="S56" s="1264"/>
      <c r="T56" s="1264"/>
      <c r="U56" s="1264"/>
      <c r="V56" s="1264"/>
      <c r="W56" s="1264"/>
      <c r="X56" s="1264"/>
      <c r="Y56" s="1264"/>
      <c r="Z56" s="1264"/>
      <c r="AA56" s="1264"/>
      <c r="AB56" s="1264"/>
      <c r="AC56" s="1264"/>
      <c r="AD56" s="1264"/>
      <c r="AE56" s="1264"/>
      <c r="AF56" s="1264"/>
      <c r="AG56" s="1261">
        <f>'Část 01 - ASŘ'!J30</f>
        <v>0</v>
      </c>
      <c r="AH56" s="1262"/>
      <c r="AI56" s="1262"/>
      <c r="AJ56" s="1262"/>
      <c r="AK56" s="1262"/>
      <c r="AL56" s="1262"/>
      <c r="AM56" s="1262"/>
      <c r="AN56" s="1261">
        <f>SUM(AG56,AT56)</f>
        <v>0</v>
      </c>
      <c r="AO56" s="1262"/>
      <c r="AP56" s="1262"/>
      <c r="AQ56" s="49" t="s">
        <v>75</v>
      </c>
      <c r="AR56" s="47"/>
      <c r="AS56" s="50">
        <v>0</v>
      </c>
      <c r="AT56" s="51">
        <f t="shared" si="0"/>
        <v>0</v>
      </c>
      <c r="AU56" s="52">
        <f>'Část 01 - ASŘ'!P105</f>
        <v>220162.822182</v>
      </c>
      <c r="AV56" s="51">
        <f>'Část 01 - ASŘ'!J33</f>
        <v>0</v>
      </c>
      <c r="AW56" s="51">
        <f>'Část 01 - ASŘ'!J34</f>
        <v>0</v>
      </c>
      <c r="AX56" s="51">
        <f>'Část 01 - ASŘ'!J35</f>
        <v>0</v>
      </c>
      <c r="AY56" s="51">
        <f>'Část 01 - ASŘ'!J36</f>
        <v>0</v>
      </c>
      <c r="AZ56" s="51">
        <f>'Část 01 - ASŘ'!F33</f>
        <v>0</v>
      </c>
      <c r="BA56" s="51">
        <f>'Část 01 - ASŘ'!F34</f>
        <v>0</v>
      </c>
      <c r="BB56" s="51">
        <f>'Část 01 - ASŘ'!F35</f>
        <v>0</v>
      </c>
      <c r="BC56" s="51">
        <f>'Část 01 - ASŘ'!F36</f>
        <v>0</v>
      </c>
      <c r="BD56" s="53">
        <f>'Část 01 - ASŘ'!F37</f>
        <v>0</v>
      </c>
      <c r="BT56" s="54" t="s">
        <v>76</v>
      </c>
      <c r="BV56" s="54" t="s">
        <v>71</v>
      </c>
      <c r="BW56" s="54" t="s">
        <v>77</v>
      </c>
      <c r="BX56" s="54" t="s">
        <v>5</v>
      </c>
      <c r="CL56" s="54" t="s">
        <v>3</v>
      </c>
      <c r="CM56" s="54" t="s">
        <v>78</v>
      </c>
    </row>
    <row r="57" spans="1:91" s="2" customFormat="1" ht="16.5" customHeight="1">
      <c r="A57" s="46" t="s">
        <v>73</v>
      </c>
      <c r="B57" s="47"/>
      <c r="C57" s="48"/>
      <c r="D57" s="1263" t="s">
        <v>2293</v>
      </c>
      <c r="E57" s="1263"/>
      <c r="F57" s="1263"/>
      <c r="G57" s="1263"/>
      <c r="H57" s="1263"/>
      <c r="I57" s="84"/>
      <c r="J57" s="1264" t="s">
        <v>79</v>
      </c>
      <c r="K57" s="1264"/>
      <c r="L57" s="1264"/>
      <c r="M57" s="1264"/>
      <c r="N57" s="1264"/>
      <c r="O57" s="1264"/>
      <c r="P57" s="1264"/>
      <c r="Q57" s="1264"/>
      <c r="R57" s="1264"/>
      <c r="S57" s="1264"/>
      <c r="T57" s="1264"/>
      <c r="U57" s="1264"/>
      <c r="V57" s="1264"/>
      <c r="W57" s="1264"/>
      <c r="X57" s="1264"/>
      <c r="Y57" s="1264"/>
      <c r="Z57" s="1264"/>
      <c r="AA57" s="1264"/>
      <c r="AB57" s="1264"/>
      <c r="AC57" s="1264"/>
      <c r="AD57" s="1264"/>
      <c r="AE57" s="1264"/>
      <c r="AF57" s="1264"/>
      <c r="AG57" s="1261">
        <f>'Část 01 - ZTI'!H5</f>
        <v>0</v>
      </c>
      <c r="AH57" s="1262"/>
      <c r="AI57" s="1262"/>
      <c r="AJ57" s="1262"/>
      <c r="AK57" s="1262"/>
      <c r="AL57" s="1262"/>
      <c r="AM57" s="1262"/>
      <c r="AN57" s="1261">
        <f>AG57*1.21</f>
        <v>0</v>
      </c>
      <c r="AO57" s="1262"/>
      <c r="AP57" s="1262"/>
      <c r="AQ57" s="49" t="s">
        <v>75</v>
      </c>
      <c r="AR57" s="47"/>
      <c r="AS57" s="50">
        <v>0</v>
      </c>
      <c r="AT57" s="51" t="e">
        <f t="shared" si="0"/>
        <v>#REF!</v>
      </c>
      <c r="AU57" s="52" t="e">
        <f>'Část 01 - ZTI'!#REF!</f>
        <v>#REF!</v>
      </c>
      <c r="AV57" s="51" t="e">
        <f>'Část 01 - ZTI'!#REF!</f>
        <v>#REF!</v>
      </c>
      <c r="AW57" s="51" t="e">
        <f>'Část 01 - ZTI'!#REF!</f>
        <v>#REF!</v>
      </c>
      <c r="AX57" s="51" t="e">
        <f>'Část 01 - ZTI'!#REF!</f>
        <v>#REF!</v>
      </c>
      <c r="AY57" s="51" t="e">
        <f>'Část 01 - ZTI'!#REF!</f>
        <v>#REF!</v>
      </c>
      <c r="AZ57" s="51" t="e">
        <f>'Část 01 - ZTI'!#REF!</f>
        <v>#REF!</v>
      </c>
      <c r="BA57" s="51" t="e">
        <f>'Část 01 - ZTI'!#REF!</f>
        <v>#REF!</v>
      </c>
      <c r="BB57" s="51" t="e">
        <f>'Část 01 - ZTI'!#REF!</f>
        <v>#REF!</v>
      </c>
      <c r="BC57" s="51" t="e">
        <f>'Část 01 - ZTI'!#REF!</f>
        <v>#REF!</v>
      </c>
      <c r="BD57" s="53" t="e">
        <f>'Část 01 - ZTI'!#REF!</f>
        <v>#REF!</v>
      </c>
      <c r="BT57" s="54" t="s">
        <v>76</v>
      </c>
      <c r="BV57" s="54" t="s">
        <v>71</v>
      </c>
      <c r="BW57" s="54" t="s">
        <v>80</v>
      </c>
      <c r="BX57" s="54" t="s">
        <v>5</v>
      </c>
      <c r="CL57" s="54" t="s">
        <v>3</v>
      </c>
      <c r="CM57" s="54" t="s">
        <v>78</v>
      </c>
    </row>
    <row r="58" spans="1:91" s="2" customFormat="1" ht="16.5" customHeight="1">
      <c r="A58" s="46" t="s">
        <v>73</v>
      </c>
      <c r="B58" s="47"/>
      <c r="C58" s="48"/>
      <c r="D58" s="1263" t="s">
        <v>2294</v>
      </c>
      <c r="E58" s="1263"/>
      <c r="F58" s="1263"/>
      <c r="G58" s="1263"/>
      <c r="H58" s="1263"/>
      <c r="I58" s="84"/>
      <c r="J58" s="1264" t="s">
        <v>81</v>
      </c>
      <c r="K58" s="1264"/>
      <c r="L58" s="1264"/>
      <c r="M58" s="1264"/>
      <c r="N58" s="1264"/>
      <c r="O58" s="1264"/>
      <c r="P58" s="1264"/>
      <c r="Q58" s="1264"/>
      <c r="R58" s="1264"/>
      <c r="S58" s="1264"/>
      <c r="T58" s="1264"/>
      <c r="U58" s="1264"/>
      <c r="V58" s="1264"/>
      <c r="W58" s="1264"/>
      <c r="X58" s="1264"/>
      <c r="Y58" s="1264"/>
      <c r="Z58" s="1264"/>
      <c r="AA58" s="1264"/>
      <c r="AB58" s="1264"/>
      <c r="AC58" s="1264"/>
      <c r="AD58" s="1264"/>
      <c r="AE58" s="1264"/>
      <c r="AF58" s="1264"/>
      <c r="AG58" s="1261">
        <f>'Část 01 - TU'!G198</f>
        <v>0</v>
      </c>
      <c r="AH58" s="1262"/>
      <c r="AI58" s="1262"/>
      <c r="AJ58" s="1262"/>
      <c r="AK58" s="1262"/>
      <c r="AL58" s="1262"/>
      <c r="AM58" s="1262"/>
      <c r="AN58" s="1261">
        <f t="shared" ref="AN58:AN59" si="1">AG58*1.21</f>
        <v>0</v>
      </c>
      <c r="AO58" s="1262"/>
      <c r="AP58" s="1262"/>
      <c r="AQ58" s="49" t="s">
        <v>75</v>
      </c>
      <c r="AR58" s="47"/>
      <c r="AS58" s="50">
        <v>0</v>
      </c>
      <c r="AT58" s="51">
        <f t="shared" si="0"/>
        <v>0</v>
      </c>
      <c r="AU58" s="52">
        <f>'Část 01 - TU'!P86</f>
        <v>0</v>
      </c>
      <c r="AV58" s="51">
        <f>'Část 01 - TU'!J33</f>
        <v>0</v>
      </c>
      <c r="AW58" s="51">
        <f>'Část 01 - TU'!J34</f>
        <v>0</v>
      </c>
      <c r="AX58" s="51">
        <f>'Část 01 - TU'!J35</f>
        <v>0</v>
      </c>
      <c r="AY58" s="51">
        <f>'Část 01 - TU'!J36</f>
        <v>0</v>
      </c>
      <c r="AZ58" s="51">
        <f>'Část 01 - TU'!F33</f>
        <v>0</v>
      </c>
      <c r="BA58" s="51">
        <f>'Část 01 - TU'!F34</f>
        <v>0</v>
      </c>
      <c r="BB58" s="51">
        <f>'Část 01 - TU'!F35</f>
        <v>0</v>
      </c>
      <c r="BC58" s="51">
        <f>'Část 01 - TU'!F36</f>
        <v>0</v>
      </c>
      <c r="BD58" s="53">
        <f>'Část 01 - TU'!F37</f>
        <v>0</v>
      </c>
      <c r="BT58" s="54" t="s">
        <v>76</v>
      </c>
      <c r="BV58" s="54" t="s">
        <v>71</v>
      </c>
      <c r="BW58" s="54" t="s">
        <v>82</v>
      </c>
      <c r="BX58" s="54" t="s">
        <v>5</v>
      </c>
      <c r="CL58" s="54" t="s">
        <v>3</v>
      </c>
      <c r="CM58" s="54" t="s">
        <v>78</v>
      </c>
    </row>
    <row r="59" spans="1:91" s="2" customFormat="1" ht="16.5" customHeight="1">
      <c r="A59" s="46" t="s">
        <v>73</v>
      </c>
      <c r="B59" s="47"/>
      <c r="C59" s="48"/>
      <c r="D59" s="1263" t="s">
        <v>2295</v>
      </c>
      <c r="E59" s="1263"/>
      <c r="F59" s="1263"/>
      <c r="G59" s="1263"/>
      <c r="H59" s="1263"/>
      <c r="I59" s="84"/>
      <c r="J59" s="1264" t="s">
        <v>83</v>
      </c>
      <c r="K59" s="1264"/>
      <c r="L59" s="1264"/>
      <c r="M59" s="1264"/>
      <c r="N59" s="1264"/>
      <c r="O59" s="1264"/>
      <c r="P59" s="1264"/>
      <c r="Q59" s="1264"/>
      <c r="R59" s="1264"/>
      <c r="S59" s="1264"/>
      <c r="T59" s="1264"/>
      <c r="U59" s="1264"/>
      <c r="V59" s="1264"/>
      <c r="W59" s="1264"/>
      <c r="X59" s="1264"/>
      <c r="Y59" s="1264"/>
      <c r="Z59" s="1264"/>
      <c r="AA59" s="1264"/>
      <c r="AB59" s="1264"/>
      <c r="AC59" s="1264"/>
      <c r="AD59" s="1264"/>
      <c r="AE59" s="1264"/>
      <c r="AF59" s="1264"/>
      <c r="AG59" s="1261">
        <f>'Část 01 - CHL'!G35</f>
        <v>0</v>
      </c>
      <c r="AH59" s="1262"/>
      <c r="AI59" s="1262"/>
      <c r="AJ59" s="1262"/>
      <c r="AK59" s="1262"/>
      <c r="AL59" s="1262"/>
      <c r="AM59" s="1262"/>
      <c r="AN59" s="1261">
        <f t="shared" si="1"/>
        <v>0</v>
      </c>
      <c r="AO59" s="1262"/>
      <c r="AP59" s="1262"/>
      <c r="AQ59" s="49" t="s">
        <v>75</v>
      </c>
      <c r="AR59" s="47"/>
      <c r="AS59" s="50">
        <v>0</v>
      </c>
      <c r="AT59" s="51">
        <f t="shared" si="0"/>
        <v>0</v>
      </c>
      <c r="AU59" s="52">
        <f>'Část 01 - CHL'!P82</f>
        <v>0</v>
      </c>
      <c r="AV59" s="51">
        <f>'Část 01 - CHL'!J33</f>
        <v>0</v>
      </c>
      <c r="AW59" s="51">
        <f>'Část 01 - CHL'!J34</f>
        <v>0</v>
      </c>
      <c r="AX59" s="51">
        <f>'Část 01 - CHL'!J35</f>
        <v>0</v>
      </c>
      <c r="AY59" s="51">
        <f>'Část 01 - CHL'!J36</f>
        <v>0</v>
      </c>
      <c r="AZ59" s="51">
        <f>'Část 01 - CHL'!F33</f>
        <v>0</v>
      </c>
      <c r="BA59" s="51">
        <f>'Část 01 - CHL'!F34</f>
        <v>0</v>
      </c>
      <c r="BB59" s="51">
        <f>'Část 01 - CHL'!F35</f>
        <v>0</v>
      </c>
      <c r="BC59" s="51">
        <f>'Část 01 - CHL'!F36</f>
        <v>0</v>
      </c>
      <c r="BD59" s="53">
        <f>'Část 01 - CHL'!F37</f>
        <v>0</v>
      </c>
      <c r="BT59" s="54" t="s">
        <v>76</v>
      </c>
      <c r="BV59" s="54" t="s">
        <v>71</v>
      </c>
      <c r="BW59" s="54" t="s">
        <v>84</v>
      </c>
      <c r="BX59" s="54" t="s">
        <v>5</v>
      </c>
      <c r="CL59" s="54" t="s">
        <v>3</v>
      </c>
      <c r="CM59" s="54" t="s">
        <v>78</v>
      </c>
    </row>
    <row r="60" spans="1:91" s="2" customFormat="1" ht="16.5" customHeight="1">
      <c r="A60" s="46" t="s">
        <v>73</v>
      </c>
      <c r="B60" s="47"/>
      <c r="C60" s="48"/>
      <c r="D60" s="1263" t="s">
        <v>2296</v>
      </c>
      <c r="E60" s="1263"/>
      <c r="F60" s="1263"/>
      <c r="G60" s="1263"/>
      <c r="H60" s="1263"/>
      <c r="I60" s="84"/>
      <c r="J60" s="1264" t="s">
        <v>85</v>
      </c>
      <c r="K60" s="1264"/>
      <c r="L60" s="1264"/>
      <c r="M60" s="1264"/>
      <c r="N60" s="1264"/>
      <c r="O60" s="1264"/>
      <c r="P60" s="1264"/>
      <c r="Q60" s="1264"/>
      <c r="R60" s="1264"/>
      <c r="S60" s="1264"/>
      <c r="T60" s="1264"/>
      <c r="U60" s="1264"/>
      <c r="V60" s="1264"/>
      <c r="W60" s="1264"/>
      <c r="X60" s="1264"/>
      <c r="Y60" s="1264"/>
      <c r="Z60" s="1264"/>
      <c r="AA60" s="1264"/>
      <c r="AB60" s="1264"/>
      <c r="AC60" s="1264"/>
      <c r="AD60" s="1264"/>
      <c r="AE60" s="1264"/>
      <c r="AF60" s="1264"/>
      <c r="AG60" s="1261">
        <f>'Část 01 - MaR'!F52</f>
        <v>0</v>
      </c>
      <c r="AH60" s="1262"/>
      <c r="AI60" s="1262"/>
      <c r="AJ60" s="1262"/>
      <c r="AK60" s="1262"/>
      <c r="AL60" s="1262"/>
      <c r="AM60" s="1262"/>
      <c r="AN60" s="1261">
        <f>AG60*1.21</f>
        <v>0</v>
      </c>
      <c r="AO60" s="1262"/>
      <c r="AP60" s="1262"/>
      <c r="AQ60" s="49" t="s">
        <v>75</v>
      </c>
      <c r="AR60" s="47"/>
      <c r="AS60" s="50">
        <v>0</v>
      </c>
      <c r="AT60" s="51">
        <f t="shared" si="0"/>
        <v>0</v>
      </c>
      <c r="AU60" s="52">
        <f>'Část 01 - MaR'!P80</f>
        <v>0</v>
      </c>
      <c r="AV60" s="51">
        <f>'Část 01 - MaR'!J33</f>
        <v>0</v>
      </c>
      <c r="AW60" s="51">
        <f>'Část 01 - MaR'!J34</f>
        <v>0</v>
      </c>
      <c r="AX60" s="51">
        <f>'Část 01 - MaR'!J35</f>
        <v>0</v>
      </c>
      <c r="AY60" s="51">
        <f>'Část 01 - MaR'!J36</f>
        <v>0</v>
      </c>
      <c r="AZ60" s="51">
        <f>'Část 01 - MaR'!F33</f>
        <v>0</v>
      </c>
      <c r="BA60" s="51">
        <f>'Část 01 - MaR'!F34</f>
        <v>0</v>
      </c>
      <c r="BB60" s="51">
        <f>'Část 01 - MaR'!F35</f>
        <v>0</v>
      </c>
      <c r="BC60" s="51">
        <f>'Část 01 - MaR'!F36</f>
        <v>0</v>
      </c>
      <c r="BD60" s="53">
        <f>'Část 01 - MaR'!F37</f>
        <v>0</v>
      </c>
      <c r="BT60" s="54" t="s">
        <v>76</v>
      </c>
      <c r="BV60" s="54" t="s">
        <v>71</v>
      </c>
      <c r="BW60" s="54" t="s">
        <v>86</v>
      </c>
      <c r="BX60" s="54" t="s">
        <v>5</v>
      </c>
      <c r="CL60" s="54" t="s">
        <v>3</v>
      </c>
      <c r="CM60" s="54" t="s">
        <v>78</v>
      </c>
    </row>
    <row r="61" spans="1:91" s="2" customFormat="1" ht="16.5" customHeight="1">
      <c r="A61" s="46" t="s">
        <v>73</v>
      </c>
      <c r="B61" s="47"/>
      <c r="C61" s="48"/>
      <c r="D61" s="1263" t="s">
        <v>2297</v>
      </c>
      <c r="E61" s="1263"/>
      <c r="F61" s="1263"/>
      <c r="G61" s="1263"/>
      <c r="H61" s="1263"/>
      <c r="I61" s="84"/>
      <c r="J61" s="1264" t="s">
        <v>87</v>
      </c>
      <c r="K61" s="1264"/>
      <c r="L61" s="1264"/>
      <c r="M61" s="1264"/>
      <c r="N61" s="1264"/>
      <c r="O61" s="1264"/>
      <c r="P61" s="1264"/>
      <c r="Q61" s="1264"/>
      <c r="R61" s="1264"/>
      <c r="S61" s="1264"/>
      <c r="T61" s="1264"/>
      <c r="U61" s="1264"/>
      <c r="V61" s="1264"/>
      <c r="W61" s="1264"/>
      <c r="X61" s="1264"/>
      <c r="Y61" s="1264"/>
      <c r="Z61" s="1264"/>
      <c r="AA61" s="1264"/>
      <c r="AB61" s="1264"/>
      <c r="AC61" s="1264"/>
      <c r="AD61" s="1264"/>
      <c r="AE61" s="1264"/>
      <c r="AF61" s="1264"/>
      <c r="AG61" s="1261">
        <f>'Část 01 - SLN'!F4</f>
        <v>0</v>
      </c>
      <c r="AH61" s="1262"/>
      <c r="AI61" s="1262"/>
      <c r="AJ61" s="1262"/>
      <c r="AK61" s="1262"/>
      <c r="AL61" s="1262"/>
      <c r="AM61" s="1262"/>
      <c r="AN61" s="1261">
        <f>AG61*1.21</f>
        <v>0</v>
      </c>
      <c r="AO61" s="1262"/>
      <c r="AP61" s="1262"/>
      <c r="AQ61" s="49" t="s">
        <v>75</v>
      </c>
      <c r="AR61" s="47"/>
      <c r="AS61" s="50">
        <v>0</v>
      </c>
      <c r="AT61" s="51" t="e">
        <f t="shared" si="0"/>
        <v>#REF!</v>
      </c>
      <c r="AU61" s="52" t="e">
        <f>'Část 01 - SLN'!#REF!</f>
        <v>#REF!</v>
      </c>
      <c r="AV61" s="51" t="e">
        <f>'Část 01 - SLN'!#REF!</f>
        <v>#REF!</v>
      </c>
      <c r="AW61" s="51" t="e">
        <f>'Část 01 - SLN'!#REF!</f>
        <v>#REF!</v>
      </c>
      <c r="AX61" s="51" t="e">
        <f>'Část 01 - SLN'!#REF!</f>
        <v>#REF!</v>
      </c>
      <c r="AY61" s="51" t="e">
        <f>'Část 01 - SLN'!#REF!</f>
        <v>#REF!</v>
      </c>
      <c r="AZ61" s="51" t="e">
        <f>'Část 01 - SLN'!#REF!</f>
        <v>#REF!</v>
      </c>
      <c r="BA61" s="51" t="e">
        <f>'Část 01 - SLN'!#REF!</f>
        <v>#REF!</v>
      </c>
      <c r="BB61" s="51" t="e">
        <f>'Část 01 - SLN'!#REF!</f>
        <v>#REF!</v>
      </c>
      <c r="BC61" s="51" t="e">
        <f>'Část 01 - SLN'!#REF!</f>
        <v>#REF!</v>
      </c>
      <c r="BD61" s="53" t="e">
        <f>'Část 01 - SLN'!#REF!</f>
        <v>#REF!</v>
      </c>
      <c r="BT61" s="54" t="s">
        <v>76</v>
      </c>
      <c r="BV61" s="54" t="s">
        <v>71</v>
      </c>
      <c r="BW61" s="54" t="s">
        <v>88</v>
      </c>
      <c r="BX61" s="54" t="s">
        <v>5</v>
      </c>
      <c r="CL61" s="54" t="s">
        <v>3</v>
      </c>
      <c r="CM61" s="54" t="s">
        <v>78</v>
      </c>
    </row>
    <row r="62" spans="1:91" s="2" customFormat="1" ht="16.5" customHeight="1">
      <c r="A62" s="46" t="s">
        <v>73</v>
      </c>
      <c r="B62" s="47"/>
      <c r="C62" s="48"/>
      <c r="D62" s="1263" t="s">
        <v>2298</v>
      </c>
      <c r="E62" s="1263"/>
      <c r="F62" s="1263"/>
      <c r="G62" s="1263"/>
      <c r="H62" s="1263"/>
      <c r="I62" s="84"/>
      <c r="J62" s="1264" t="s">
        <v>89</v>
      </c>
      <c r="K62" s="1264"/>
      <c r="L62" s="1264"/>
      <c r="M62" s="1264"/>
      <c r="N62" s="1264"/>
      <c r="O62" s="1264"/>
      <c r="P62" s="1264"/>
      <c r="Q62" s="1264"/>
      <c r="R62" s="1264"/>
      <c r="S62" s="1264"/>
      <c r="T62" s="1264"/>
      <c r="U62" s="1264"/>
      <c r="V62" s="1264"/>
      <c r="W62" s="1264"/>
      <c r="X62" s="1264"/>
      <c r="Y62" s="1264"/>
      <c r="Z62" s="1264"/>
      <c r="AA62" s="1264"/>
      <c r="AB62" s="1264"/>
      <c r="AC62" s="1264"/>
      <c r="AD62" s="1264"/>
      <c r="AE62" s="1264"/>
      <c r="AF62" s="1264"/>
      <c r="AG62" s="1261">
        <f>'Část 01 - SLP'!F13</f>
        <v>0</v>
      </c>
      <c r="AH62" s="1262"/>
      <c r="AI62" s="1262"/>
      <c r="AJ62" s="1262"/>
      <c r="AK62" s="1262"/>
      <c r="AL62" s="1262"/>
      <c r="AM62" s="1262"/>
      <c r="AN62" s="1261">
        <f>'Část 01 - SLP'!F15</f>
        <v>0</v>
      </c>
      <c r="AO62" s="1262"/>
      <c r="AP62" s="1262"/>
      <c r="AQ62" s="49" t="s">
        <v>75</v>
      </c>
      <c r="AR62" s="47"/>
      <c r="AS62" s="50">
        <v>0</v>
      </c>
      <c r="AT62" s="51">
        <f t="shared" si="0"/>
        <v>0</v>
      </c>
      <c r="AU62" s="52">
        <f>'Část 01 - SLP'!P92</f>
        <v>0</v>
      </c>
      <c r="AV62" s="51">
        <f>'Část 01 - SLP'!J46</f>
        <v>0</v>
      </c>
      <c r="AW62" s="51">
        <f>'Část 01 - SLP'!J47</f>
        <v>0</v>
      </c>
      <c r="AX62" s="51">
        <f>'Část 01 - SLP'!J48</f>
        <v>0</v>
      </c>
      <c r="AY62" s="51">
        <f>'Část 01 - SLP'!J49</f>
        <v>0</v>
      </c>
      <c r="AZ62" s="51">
        <f>AG62</f>
        <v>0</v>
      </c>
      <c r="BA62" s="51">
        <v>0</v>
      </c>
      <c r="BB62" s="51">
        <v>0</v>
      </c>
      <c r="BC62" s="51">
        <f>'Část 01 - SLP'!F49</f>
        <v>0</v>
      </c>
      <c r="BD62" s="53">
        <f>'Část 01 - SLP'!F50</f>
        <v>0</v>
      </c>
      <c r="BT62" s="54" t="s">
        <v>76</v>
      </c>
      <c r="BV62" s="54" t="s">
        <v>71</v>
      </c>
      <c r="BW62" s="54" t="s">
        <v>90</v>
      </c>
      <c r="BX62" s="54" t="s">
        <v>5</v>
      </c>
      <c r="CL62" s="54" t="s">
        <v>3</v>
      </c>
      <c r="CM62" s="54" t="s">
        <v>78</v>
      </c>
    </row>
    <row r="63" spans="1:91" s="87" customFormat="1" ht="30" customHeight="1">
      <c r="B63" s="13"/>
      <c r="AR63" s="13"/>
    </row>
    <row r="64" spans="1:91" s="87" customFormat="1" ht="6.95" customHeight="1">
      <c r="B64" s="19"/>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13"/>
    </row>
  </sheetData>
  <sheetProtection algorithmName="SHA-512" hashValue="jx+R1ZG1xuSNFVtU4kFzVcWNhrFrmWrNM0TQxeFtzr7e3y/146fAyoj0lb9NzT8nSU0zNftEzTteePvU3xqQRw==" saltValue="3muL/a+GaR+HjtXWEwM0SQ==" spinCount="100000" sheet="1" objects="1" scenarios="1"/>
  <mergeCells count="65">
    <mergeCell ref="AR2:BE2"/>
    <mergeCell ref="L34:P34"/>
    <mergeCell ref="W34:AE34"/>
    <mergeCell ref="AK34:AO34"/>
    <mergeCell ref="AK36:AO36"/>
    <mergeCell ref="X36:AB36"/>
    <mergeCell ref="W32:AE32"/>
    <mergeCell ref="AK32:AO32"/>
    <mergeCell ref="L32:P32"/>
    <mergeCell ref="L33:P33"/>
    <mergeCell ref="W33:AE33"/>
    <mergeCell ref="AK33:AO33"/>
    <mergeCell ref="L30:P30"/>
    <mergeCell ref="W30:AE30"/>
    <mergeCell ref="AK30:AO30"/>
    <mergeCell ref="AK31:AO31"/>
    <mergeCell ref="L31:P31"/>
    <mergeCell ref="W31:AE31"/>
    <mergeCell ref="K5:AO5"/>
    <mergeCell ref="K6:AO6"/>
    <mergeCell ref="E24:AN24"/>
    <mergeCell ref="AK27:AO27"/>
    <mergeCell ref="L29:P29"/>
    <mergeCell ref="W29:AE29"/>
    <mergeCell ref="AK29:AO29"/>
    <mergeCell ref="K7:AO7"/>
    <mergeCell ref="AN61:AP61"/>
    <mergeCell ref="AG61:AM61"/>
    <mergeCell ref="D61:H61"/>
    <mergeCell ref="J61:AF61"/>
    <mergeCell ref="AN62:AP62"/>
    <mergeCell ref="AG62:AM62"/>
    <mergeCell ref="D62:H62"/>
    <mergeCell ref="J62:AF62"/>
    <mergeCell ref="AN59:AP59"/>
    <mergeCell ref="AG59:AM59"/>
    <mergeCell ref="J59:AF59"/>
    <mergeCell ref="D59:H59"/>
    <mergeCell ref="AN60:AP60"/>
    <mergeCell ref="AG60:AM60"/>
    <mergeCell ref="D60:H60"/>
    <mergeCell ref="J60:AF60"/>
    <mergeCell ref="J57:AF57"/>
    <mergeCell ref="D57:H57"/>
    <mergeCell ref="AN57:AP57"/>
    <mergeCell ref="AG57:AM57"/>
    <mergeCell ref="J58:AF58"/>
    <mergeCell ref="AG58:AM58"/>
    <mergeCell ref="D58:H58"/>
    <mergeCell ref="AN58:AP58"/>
    <mergeCell ref="C53:G53"/>
    <mergeCell ref="AN53:AP53"/>
    <mergeCell ref="AG53:AM53"/>
    <mergeCell ref="I53:AF53"/>
    <mergeCell ref="AN56:AP56"/>
    <mergeCell ref="D56:H56"/>
    <mergeCell ref="AG56:AM56"/>
    <mergeCell ref="J56:AF56"/>
    <mergeCell ref="AG55:AM55"/>
    <mergeCell ref="AN55:AP55"/>
    <mergeCell ref="L46:AO46"/>
    <mergeCell ref="AM48:AN48"/>
    <mergeCell ref="AM50:AP50"/>
    <mergeCell ref="AS50:AT52"/>
    <mergeCell ref="AM51:AP51"/>
  </mergeCells>
  <hyperlinks>
    <hyperlink ref="A56" location="'2504101 - Rekonstrukce vy...'!C2" display="/" xr:uid="{00000000-0004-0000-0100-000000000000}"/>
    <hyperlink ref="A57" location="'2504102 - Zdravotechnická...'!C2" display="/" xr:uid="{00000000-0004-0000-0100-000001000000}"/>
    <hyperlink ref="A58" location="'2504103 - Vytápění '!C2" display="/" xr:uid="{00000000-0004-0000-0100-000002000000}"/>
    <hyperlink ref="A59" location="'2504104 - Chlazení'!C2" display="/" xr:uid="{00000000-0004-0000-0100-000003000000}"/>
    <hyperlink ref="A60" location="'2504105 - Měření a regulace'!C2" display="/" xr:uid="{00000000-0004-0000-0100-000004000000}"/>
    <hyperlink ref="A61" location="'2504106 - Silnoproud'!C2" display="/" xr:uid="{00000000-0004-0000-0100-000005000000}"/>
    <hyperlink ref="A62" location="'2504107 - Elektronické ko...'!C2" display="/" xr:uid="{00000000-0004-0000-0100-000006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pageSetUpPr fitToPage="1"/>
  </sheetPr>
  <dimension ref="B2:BM965"/>
  <sheetViews>
    <sheetView showGridLines="0" workbookViewId="0">
      <selection activeCell="J17" sqref="J17"/>
    </sheetView>
  </sheetViews>
  <sheetFormatPr defaultColWidth="12" defaultRowHeight="11.25"/>
  <cols>
    <col min="1" max="1" width="8.1640625" customWidth="1"/>
    <col min="2" max="2" width="1.1640625" customWidth="1"/>
    <col min="3" max="4" width="4.1640625" customWidth="1"/>
    <col min="5" max="5" width="17.1640625" customWidth="1"/>
    <col min="6" max="6" width="50.6640625" customWidth="1"/>
    <col min="7" max="7" width="7.5" customWidth="1"/>
    <col min="8" max="8" width="14" customWidth="1"/>
    <col min="9" max="9" width="15.6640625" customWidth="1"/>
    <col min="10" max="11" width="22.1640625" customWidth="1"/>
    <col min="12" max="12" width="9.1640625" customWidth="1"/>
    <col min="13" max="13" width="10.6640625" hidden="1" customWidth="1"/>
    <col min="14" max="14" width="9.1640625" hidden="1"/>
    <col min="15" max="20" width="14.1640625" hidden="1" customWidth="1"/>
    <col min="21" max="21" width="16.1640625" hidden="1" customWidth="1"/>
    <col min="22" max="22" width="12.1640625" customWidth="1"/>
    <col min="23" max="23" width="16.1640625" customWidth="1"/>
    <col min="24" max="24" width="12.1640625" customWidth="1"/>
    <col min="25" max="25" width="15" customWidth="1"/>
    <col min="26" max="26" width="11" customWidth="1"/>
    <col min="27" max="27" width="15" customWidth="1"/>
    <col min="28" max="28" width="16.1640625" customWidth="1"/>
    <col min="29" max="29" width="11" customWidth="1"/>
    <col min="30" max="30" width="15" customWidth="1"/>
    <col min="31" max="31" width="16.1640625" customWidth="1"/>
    <col min="44" max="65" width="9.1640625" hidden="1"/>
  </cols>
  <sheetData>
    <row r="2" spans="2:46" ht="36.950000000000003" customHeight="1">
      <c r="L2" s="1278" t="s">
        <v>6</v>
      </c>
      <c r="M2" s="1271"/>
      <c r="N2" s="1271"/>
      <c r="O2" s="1271"/>
      <c r="P2" s="1271"/>
      <c r="Q2" s="1271"/>
      <c r="R2" s="1271"/>
      <c r="S2" s="1271"/>
      <c r="T2" s="1271"/>
      <c r="U2" s="1271"/>
      <c r="V2" s="1271"/>
      <c r="AT2" s="4" t="s">
        <v>77</v>
      </c>
    </row>
    <row r="3" spans="2:46" ht="6.95" customHeight="1">
      <c r="B3" s="5"/>
      <c r="C3" s="6"/>
      <c r="D3" s="6"/>
      <c r="E3" s="6"/>
      <c r="F3" s="6"/>
      <c r="G3" s="6"/>
      <c r="H3" s="6"/>
      <c r="I3" s="6"/>
      <c r="J3" s="6"/>
      <c r="K3" s="6"/>
      <c r="L3" s="7"/>
      <c r="AT3" s="4" t="s">
        <v>78</v>
      </c>
    </row>
    <row r="4" spans="2:46" ht="24.95" customHeight="1">
      <c r="B4" s="7"/>
      <c r="D4" s="8" t="s">
        <v>93</v>
      </c>
      <c r="L4" s="7"/>
      <c r="M4" s="142" t="s">
        <v>11</v>
      </c>
      <c r="AT4" s="4" t="s">
        <v>4</v>
      </c>
    </row>
    <row r="5" spans="2:46" ht="6.95" customHeight="1">
      <c r="B5" s="7"/>
      <c r="L5" s="7"/>
    </row>
    <row r="6" spans="2:46" ht="12" customHeight="1">
      <c r="B6" s="7"/>
      <c r="D6" s="88" t="s">
        <v>15</v>
      </c>
      <c r="L6" s="7"/>
    </row>
    <row r="7" spans="2:46" ht="16.5" customHeight="1">
      <c r="B7" s="7"/>
      <c r="E7" s="1284" t="str">
        <f>'Část 01_Rekap'!K6</f>
        <v>"PdF/UPOL – Rekonstrukce prostor děkanátu v objektu Žižkovo nám. 5“</v>
      </c>
      <c r="F7" s="1285"/>
      <c r="G7" s="1285"/>
      <c r="H7" s="1285"/>
      <c r="L7" s="7"/>
    </row>
    <row r="8" spans="2:46" s="87" customFormat="1" ht="12" customHeight="1">
      <c r="B8" s="13"/>
      <c r="D8" s="88" t="s">
        <v>94</v>
      </c>
      <c r="L8" s="13"/>
    </row>
    <row r="9" spans="2:46" s="87" customFormat="1" ht="30" customHeight="1">
      <c r="B9" s="13"/>
      <c r="E9" s="1248" t="s">
        <v>2287</v>
      </c>
      <c r="F9" s="1283"/>
      <c r="G9" s="1283"/>
      <c r="H9" s="1283"/>
      <c r="L9" s="13"/>
    </row>
    <row r="10" spans="2:46" s="87" customFormat="1">
      <c r="B10" s="13"/>
      <c r="L10" s="13"/>
    </row>
    <row r="11" spans="2:46" s="87" customFormat="1" ht="12" customHeight="1">
      <c r="B11" s="13"/>
      <c r="D11" s="88" t="s">
        <v>16</v>
      </c>
      <c r="F11" s="82" t="s">
        <v>3</v>
      </c>
      <c r="I11" s="88" t="s">
        <v>17</v>
      </c>
      <c r="J11" s="82" t="s">
        <v>3</v>
      </c>
      <c r="L11" s="13"/>
    </row>
    <row r="12" spans="2:46" s="87" customFormat="1" ht="12" customHeight="1">
      <c r="B12" s="13"/>
      <c r="D12" s="88" t="s">
        <v>18</v>
      </c>
      <c r="F12" s="82" t="s">
        <v>19</v>
      </c>
      <c r="I12" s="88" t="s">
        <v>20</v>
      </c>
      <c r="J12" s="143" t="str">
        <f>'Část 01_Rekap'!AN9</f>
        <v>1. 11. 2025</v>
      </c>
      <c r="L12" s="13"/>
    </row>
    <row r="13" spans="2:46" s="87" customFormat="1" ht="10.7" customHeight="1">
      <c r="B13" s="13"/>
      <c r="L13" s="13"/>
    </row>
    <row r="14" spans="2:46" s="87" customFormat="1" ht="12" customHeight="1">
      <c r="B14" s="13"/>
      <c r="D14" s="88" t="s">
        <v>22</v>
      </c>
      <c r="I14" s="88" t="s">
        <v>23</v>
      </c>
      <c r="J14" s="82" t="s">
        <v>3</v>
      </c>
      <c r="L14" s="13"/>
    </row>
    <row r="15" spans="2:46" s="87" customFormat="1" ht="18" customHeight="1">
      <c r="B15" s="13"/>
      <c r="E15" s="82" t="s">
        <v>24</v>
      </c>
      <c r="I15" s="88" t="s">
        <v>25</v>
      </c>
      <c r="J15" s="82" t="s">
        <v>3</v>
      </c>
      <c r="L15" s="13"/>
    </row>
    <row r="16" spans="2:46" s="87" customFormat="1" ht="6.95" customHeight="1">
      <c r="B16" s="13"/>
      <c r="L16" s="13"/>
    </row>
    <row r="17" spans="2:12" s="87" customFormat="1" ht="12" customHeight="1">
      <c r="B17" s="13"/>
      <c r="D17" s="88" t="s">
        <v>26</v>
      </c>
      <c r="I17" s="88" t="s">
        <v>23</v>
      </c>
      <c r="J17" s="82" t="str">
        <f>'Část 01_Rekap'!AN14</f>
        <v>Vyplní dodavatel</v>
      </c>
      <c r="L17" s="13"/>
    </row>
    <row r="18" spans="2:12" s="87" customFormat="1" ht="18" customHeight="1">
      <c r="B18" s="13"/>
      <c r="E18" s="1270" t="str">
        <f>'Část 01_Rekap'!E15</f>
        <v>Vyplní dodavatel</v>
      </c>
      <c r="F18" s="1270"/>
      <c r="G18" s="1270"/>
      <c r="H18" s="1270"/>
      <c r="I18" s="88" t="s">
        <v>25</v>
      </c>
      <c r="J18" s="82" t="str">
        <f>'Část 01_Rekap'!AN15</f>
        <v>Vyplní dodavatel</v>
      </c>
      <c r="L18" s="13"/>
    </row>
    <row r="19" spans="2:12" s="87" customFormat="1" ht="6.95" customHeight="1">
      <c r="B19" s="13"/>
      <c r="L19" s="13"/>
    </row>
    <row r="20" spans="2:12" s="87" customFormat="1" ht="12" customHeight="1">
      <c r="B20" s="13"/>
      <c r="D20" s="88" t="s">
        <v>28</v>
      </c>
      <c r="I20" s="88" t="s">
        <v>23</v>
      </c>
      <c r="J20" s="82" t="s">
        <v>3</v>
      </c>
      <c r="L20" s="13"/>
    </row>
    <row r="21" spans="2:12" s="87" customFormat="1" ht="18" customHeight="1">
      <c r="B21" s="13"/>
      <c r="E21" s="82" t="s">
        <v>29</v>
      </c>
      <c r="I21" s="88" t="s">
        <v>25</v>
      </c>
      <c r="J21" s="82" t="s">
        <v>3</v>
      </c>
      <c r="L21" s="13"/>
    </row>
    <row r="22" spans="2:12" s="87" customFormat="1" ht="6.95" customHeight="1">
      <c r="B22" s="13"/>
      <c r="L22" s="13"/>
    </row>
    <row r="23" spans="2:12" s="87" customFormat="1" ht="12" customHeight="1">
      <c r="B23" s="13"/>
      <c r="D23" s="88" t="s">
        <v>31</v>
      </c>
      <c r="I23" s="88" t="s">
        <v>23</v>
      </c>
      <c r="J23" s="82" t="s">
        <v>3</v>
      </c>
      <c r="L23" s="13"/>
    </row>
    <row r="24" spans="2:12" s="87" customFormat="1" ht="18" customHeight="1">
      <c r="B24" s="13"/>
      <c r="E24" s="82" t="s">
        <v>32</v>
      </c>
      <c r="I24" s="88" t="s">
        <v>25</v>
      </c>
      <c r="J24" s="82" t="s">
        <v>3</v>
      </c>
      <c r="L24" s="13"/>
    </row>
    <row r="25" spans="2:12" s="87" customFormat="1" ht="6.95" customHeight="1">
      <c r="B25" s="13"/>
      <c r="L25" s="13"/>
    </row>
    <row r="26" spans="2:12" s="87" customFormat="1" ht="12" customHeight="1">
      <c r="B26" s="13"/>
      <c r="D26" s="88" t="s">
        <v>33</v>
      </c>
      <c r="L26" s="13"/>
    </row>
    <row r="27" spans="2:12" s="145" customFormat="1" ht="16.5" customHeight="1">
      <c r="B27" s="144"/>
      <c r="E27" s="1273" t="s">
        <v>3</v>
      </c>
      <c r="F27" s="1273"/>
      <c r="G27" s="1273"/>
      <c r="H27" s="1273"/>
      <c r="L27" s="144"/>
    </row>
    <row r="28" spans="2:12" s="87" customFormat="1" ht="6.95" customHeight="1">
      <c r="B28" s="13"/>
      <c r="L28" s="13"/>
    </row>
    <row r="29" spans="2:12" s="87" customFormat="1" ht="6.95" customHeight="1">
      <c r="B29" s="13"/>
      <c r="D29" s="27"/>
      <c r="E29" s="27"/>
      <c r="F29" s="27"/>
      <c r="G29" s="27"/>
      <c r="H29" s="27"/>
      <c r="I29" s="27"/>
      <c r="J29" s="27"/>
      <c r="K29" s="27"/>
      <c r="L29" s="13"/>
    </row>
    <row r="30" spans="2:12" s="87" customFormat="1" ht="25.5" customHeight="1">
      <c r="B30" s="13"/>
      <c r="D30" s="146" t="s">
        <v>35</v>
      </c>
      <c r="J30" s="147">
        <f>ROUND(J105, 2)</f>
        <v>0</v>
      </c>
      <c r="L30" s="13"/>
    </row>
    <row r="31" spans="2:12" s="87" customFormat="1" ht="6.95" customHeight="1">
      <c r="B31" s="13"/>
      <c r="D31" s="27"/>
      <c r="E31" s="27"/>
      <c r="F31" s="27"/>
      <c r="G31" s="27"/>
      <c r="H31" s="27"/>
      <c r="I31" s="27"/>
      <c r="J31" s="27"/>
      <c r="K31" s="27"/>
      <c r="L31" s="13"/>
    </row>
    <row r="32" spans="2:12" s="87" customFormat="1" ht="14.45" customHeight="1">
      <c r="B32" s="13"/>
      <c r="F32" s="148" t="s">
        <v>37</v>
      </c>
      <c r="I32" s="148" t="s">
        <v>36</v>
      </c>
      <c r="J32" s="148" t="s">
        <v>38</v>
      </c>
      <c r="L32" s="13"/>
    </row>
    <row r="33" spans="2:12" s="87" customFormat="1" ht="14.45" customHeight="1">
      <c r="B33" s="13"/>
      <c r="D33" s="149" t="s">
        <v>39</v>
      </c>
      <c r="E33" s="88" t="s">
        <v>40</v>
      </c>
      <c r="F33" s="150">
        <f>ROUND((SUM(BE105:BE964)),  2)</f>
        <v>0</v>
      </c>
      <c r="I33" s="151">
        <v>0.21</v>
      </c>
      <c r="J33" s="150">
        <f>ROUND(((SUM(BE105:BE964))*I33),  2)</f>
        <v>0</v>
      </c>
      <c r="L33" s="13"/>
    </row>
    <row r="34" spans="2:12" s="87" customFormat="1" ht="14.45" customHeight="1">
      <c r="B34" s="13"/>
      <c r="E34" s="88" t="s">
        <v>41</v>
      </c>
      <c r="F34" s="150">
        <f>ROUND((SUM(BF105:BF964)),  2)</f>
        <v>0</v>
      </c>
      <c r="I34" s="151">
        <v>0.12</v>
      </c>
      <c r="J34" s="150">
        <f>ROUND(((SUM(BF105:BF964))*I34),  2)</f>
        <v>0</v>
      </c>
      <c r="L34" s="13"/>
    </row>
    <row r="35" spans="2:12" s="87" customFormat="1" ht="14.45" hidden="1" customHeight="1">
      <c r="B35" s="13"/>
      <c r="E35" s="88" t="s">
        <v>42</v>
      </c>
      <c r="F35" s="150">
        <f>ROUND((SUM(BG105:BG964)),  2)</f>
        <v>0</v>
      </c>
      <c r="I35" s="151">
        <v>0.21</v>
      </c>
      <c r="J35" s="150">
        <f>0</f>
        <v>0</v>
      </c>
      <c r="L35" s="13"/>
    </row>
    <row r="36" spans="2:12" s="87" customFormat="1" ht="14.45" hidden="1" customHeight="1">
      <c r="B36" s="13"/>
      <c r="E36" s="88" t="s">
        <v>43</v>
      </c>
      <c r="F36" s="150">
        <f>ROUND((SUM(BH105:BH964)),  2)</f>
        <v>0</v>
      </c>
      <c r="I36" s="151">
        <v>0.12</v>
      </c>
      <c r="J36" s="150">
        <f>0</f>
        <v>0</v>
      </c>
      <c r="L36" s="13"/>
    </row>
    <row r="37" spans="2:12" s="87" customFormat="1" ht="14.45" hidden="1" customHeight="1">
      <c r="B37" s="13"/>
      <c r="E37" s="88" t="s">
        <v>44</v>
      </c>
      <c r="F37" s="150">
        <f>ROUND((SUM(BI105:BI964)),  2)</f>
        <v>0</v>
      </c>
      <c r="I37" s="151">
        <v>0</v>
      </c>
      <c r="J37" s="150">
        <f>0</f>
        <v>0</v>
      </c>
      <c r="L37" s="13"/>
    </row>
    <row r="38" spans="2:12" s="87" customFormat="1" ht="6.95" customHeight="1">
      <c r="B38" s="13"/>
      <c r="L38" s="13"/>
    </row>
    <row r="39" spans="2:12" s="87" customFormat="1" ht="25.5" customHeight="1">
      <c r="B39" s="13"/>
      <c r="C39" s="152"/>
      <c r="D39" s="153" t="s">
        <v>45</v>
      </c>
      <c r="E39" s="30"/>
      <c r="F39" s="30"/>
      <c r="G39" s="154" t="s">
        <v>46</v>
      </c>
      <c r="H39" s="155" t="s">
        <v>47</v>
      </c>
      <c r="I39" s="30"/>
      <c r="J39" s="156">
        <f>SUM(J30:J37)</f>
        <v>0</v>
      </c>
      <c r="K39" s="157"/>
      <c r="L39" s="13"/>
    </row>
    <row r="40" spans="2:12" s="87" customFormat="1" ht="14.45" customHeight="1">
      <c r="B40" s="19"/>
      <c r="C40" s="20"/>
      <c r="D40" s="20"/>
      <c r="E40" s="20"/>
      <c r="F40" s="20"/>
      <c r="G40" s="20"/>
      <c r="H40" s="20"/>
      <c r="I40" s="20"/>
      <c r="J40" s="20"/>
      <c r="K40" s="20"/>
      <c r="L40" s="13"/>
    </row>
    <row r="44" spans="2:12" s="87" customFormat="1" ht="6.95" customHeight="1">
      <c r="B44" s="21"/>
      <c r="C44" s="22"/>
      <c r="D44" s="22"/>
      <c r="E44" s="22"/>
      <c r="F44" s="22"/>
      <c r="G44" s="22"/>
      <c r="H44" s="22"/>
      <c r="I44" s="22"/>
      <c r="J44" s="22"/>
      <c r="K44" s="22"/>
      <c r="L44" s="13"/>
    </row>
    <row r="45" spans="2:12" s="87" customFormat="1" ht="24.95" customHeight="1">
      <c r="B45" s="13"/>
      <c r="C45" s="8" t="s">
        <v>95</v>
      </c>
      <c r="L45" s="13"/>
    </row>
    <row r="46" spans="2:12" s="87" customFormat="1" ht="6.95" customHeight="1">
      <c r="B46" s="13"/>
      <c r="L46" s="13"/>
    </row>
    <row r="47" spans="2:12" s="87" customFormat="1" ht="12" customHeight="1">
      <c r="B47" s="13"/>
      <c r="C47" s="88" t="s">
        <v>15</v>
      </c>
      <c r="L47" s="13"/>
    </row>
    <row r="48" spans="2:12" s="87" customFormat="1" ht="16.5" customHeight="1">
      <c r="B48" s="13"/>
      <c r="E48" s="1284" t="str">
        <f>E7</f>
        <v>"PdF/UPOL – Rekonstrukce prostor děkanátu v objektu Žižkovo nám. 5“</v>
      </c>
      <c r="F48" s="1285"/>
      <c r="G48" s="1285"/>
      <c r="H48" s="1285"/>
      <c r="L48" s="13"/>
    </row>
    <row r="49" spans="2:47" s="87" customFormat="1" ht="12" customHeight="1">
      <c r="B49" s="13"/>
      <c r="C49" s="88" t="s">
        <v>94</v>
      </c>
      <c r="L49" s="13"/>
    </row>
    <row r="50" spans="2:47" s="87" customFormat="1" ht="30" customHeight="1">
      <c r="B50" s="13"/>
      <c r="E50" s="1248" t="str">
        <f>E9</f>
        <v>Část 01 - Rekonstrukce vybraných prostor děkanátu - Stavební část</v>
      </c>
      <c r="F50" s="1283"/>
      <c r="G50" s="1283"/>
      <c r="H50" s="1283"/>
      <c r="L50" s="13"/>
    </row>
    <row r="51" spans="2:47" s="87" customFormat="1" ht="6.95" customHeight="1">
      <c r="B51" s="13"/>
      <c r="L51" s="13"/>
    </row>
    <row r="52" spans="2:47" s="87" customFormat="1" ht="12" customHeight="1">
      <c r="B52" s="13"/>
      <c r="C52" s="88" t="s">
        <v>18</v>
      </c>
      <c r="F52" s="82" t="str">
        <f>F12</f>
        <v>Univerzita Palackého v Olomouci</v>
      </c>
      <c r="I52" s="88" t="s">
        <v>20</v>
      </c>
      <c r="J52" s="143" t="str">
        <f>IF(J12="","",J12)</f>
        <v>1. 11. 2025</v>
      </c>
      <c r="L52" s="13"/>
    </row>
    <row r="53" spans="2:47" s="87" customFormat="1" ht="6.95" customHeight="1">
      <c r="B53" s="13"/>
      <c r="L53" s="13"/>
    </row>
    <row r="54" spans="2:47" s="87" customFormat="1" ht="39.950000000000003" customHeight="1">
      <c r="B54" s="13"/>
      <c r="C54" s="88" t="s">
        <v>22</v>
      </c>
      <c r="F54" s="82" t="str">
        <f>E15</f>
        <v>Univerzita Palackého v Olomouci,Kžížkovského 511/8</v>
      </c>
      <c r="I54" s="88" t="s">
        <v>28</v>
      </c>
      <c r="J54" s="158" t="str">
        <f>E21</f>
        <v>ArchiBIM,Sokolská třída 1331/13, Moravská Ostrava</v>
      </c>
      <c r="L54" s="13"/>
    </row>
    <row r="55" spans="2:47" s="87" customFormat="1" ht="15.2" customHeight="1">
      <c r="B55" s="13"/>
      <c r="C55" s="88" t="s">
        <v>26</v>
      </c>
      <c r="F55" s="82" t="str">
        <f>IF(E18="","",E18)</f>
        <v>Vyplní dodavatel</v>
      </c>
      <c r="I55" s="88" t="s">
        <v>31</v>
      </c>
      <c r="J55" s="158" t="str">
        <f>E24</f>
        <v>Anna Mužná</v>
      </c>
      <c r="L55" s="13"/>
    </row>
    <row r="56" spans="2:47" s="87" customFormat="1" ht="10.35" customHeight="1">
      <c r="B56" s="13"/>
      <c r="L56" s="13"/>
    </row>
    <row r="57" spans="2:47" s="87" customFormat="1" ht="29.25" customHeight="1">
      <c r="B57" s="13"/>
      <c r="C57" s="159" t="s">
        <v>96</v>
      </c>
      <c r="D57" s="152"/>
      <c r="E57" s="152"/>
      <c r="F57" s="152"/>
      <c r="G57" s="152"/>
      <c r="H57" s="152"/>
      <c r="I57" s="152"/>
      <c r="J57" s="160" t="s">
        <v>97</v>
      </c>
      <c r="K57" s="152"/>
      <c r="L57" s="13"/>
    </row>
    <row r="58" spans="2:47" s="87" customFormat="1" ht="10.35" customHeight="1">
      <c r="B58" s="13"/>
      <c r="L58" s="13"/>
    </row>
    <row r="59" spans="2:47" s="87" customFormat="1" ht="22.7" customHeight="1">
      <c r="B59" s="13"/>
      <c r="C59" s="161" t="s">
        <v>67</v>
      </c>
      <c r="J59" s="147">
        <f>J105</f>
        <v>0</v>
      </c>
      <c r="L59" s="13"/>
      <c r="AU59" s="4" t="s">
        <v>98</v>
      </c>
    </row>
    <row r="60" spans="2:47" s="163" customFormat="1" ht="24.95" customHeight="1">
      <c r="B60" s="162"/>
      <c r="D60" s="164" t="s">
        <v>99</v>
      </c>
      <c r="E60" s="165"/>
      <c r="F60" s="165"/>
      <c r="G60" s="165"/>
      <c r="H60" s="165"/>
      <c r="I60" s="165"/>
      <c r="J60" s="166">
        <f>J106</f>
        <v>0</v>
      </c>
      <c r="L60" s="162"/>
    </row>
    <row r="61" spans="2:47" s="168" customFormat="1" ht="20.100000000000001" customHeight="1">
      <c r="B61" s="167"/>
      <c r="D61" s="169" t="s">
        <v>100</v>
      </c>
      <c r="E61" s="170"/>
      <c r="F61" s="170"/>
      <c r="G61" s="170"/>
      <c r="H61" s="170"/>
      <c r="I61" s="170"/>
      <c r="J61" s="171">
        <f>J107</f>
        <v>0</v>
      </c>
      <c r="L61" s="167"/>
    </row>
    <row r="62" spans="2:47" s="168" customFormat="1" ht="20.100000000000001" customHeight="1">
      <c r="B62" s="167"/>
      <c r="D62" s="169" t="s">
        <v>101</v>
      </c>
      <c r="E62" s="170"/>
      <c r="F62" s="170"/>
      <c r="G62" s="170"/>
      <c r="H62" s="170"/>
      <c r="I62" s="170"/>
      <c r="J62" s="171">
        <f>J173</f>
        <v>0</v>
      </c>
      <c r="L62" s="167"/>
    </row>
    <row r="63" spans="2:47" s="168" customFormat="1" ht="20.100000000000001" customHeight="1">
      <c r="B63" s="167"/>
      <c r="D63" s="169" t="s">
        <v>102</v>
      </c>
      <c r="E63" s="170"/>
      <c r="F63" s="170"/>
      <c r="G63" s="170"/>
      <c r="H63" s="170"/>
      <c r="I63" s="170"/>
      <c r="J63" s="171">
        <f>J181</f>
        <v>0</v>
      </c>
      <c r="L63" s="167"/>
    </row>
    <row r="64" spans="2:47" s="168" customFormat="1" ht="20.100000000000001" customHeight="1">
      <c r="B64" s="167"/>
      <c r="D64" s="169" t="s">
        <v>103</v>
      </c>
      <c r="E64" s="170"/>
      <c r="F64" s="170"/>
      <c r="G64" s="170"/>
      <c r="H64" s="170"/>
      <c r="I64" s="170"/>
      <c r="J64" s="171">
        <f>J209</f>
        <v>0</v>
      </c>
      <c r="L64" s="167"/>
    </row>
    <row r="65" spans="2:12" s="168" customFormat="1" ht="20.100000000000001" customHeight="1">
      <c r="B65" s="167"/>
      <c r="D65" s="169" t="s">
        <v>104</v>
      </c>
      <c r="E65" s="170"/>
      <c r="F65" s="170"/>
      <c r="G65" s="170"/>
      <c r="H65" s="170"/>
      <c r="I65" s="170"/>
      <c r="J65" s="171">
        <f>J342</f>
        <v>0</v>
      </c>
      <c r="L65" s="167"/>
    </row>
    <row r="66" spans="2:12" s="168" customFormat="1" ht="20.100000000000001" customHeight="1">
      <c r="B66" s="167"/>
      <c r="D66" s="169" t="s">
        <v>105</v>
      </c>
      <c r="E66" s="170"/>
      <c r="F66" s="170"/>
      <c r="G66" s="170"/>
      <c r="H66" s="170"/>
      <c r="I66" s="170"/>
      <c r="J66" s="171">
        <f>J375</f>
        <v>0</v>
      </c>
      <c r="L66" s="167"/>
    </row>
    <row r="67" spans="2:12" s="163" customFormat="1" ht="24.95" customHeight="1">
      <c r="B67" s="162"/>
      <c r="D67" s="164" t="s">
        <v>106</v>
      </c>
      <c r="E67" s="165"/>
      <c r="F67" s="165"/>
      <c r="G67" s="165"/>
      <c r="H67" s="165"/>
      <c r="I67" s="165"/>
      <c r="J67" s="166">
        <f>J379</f>
        <v>0</v>
      </c>
      <c r="L67" s="162"/>
    </row>
    <row r="68" spans="2:12" s="168" customFormat="1" ht="20.100000000000001" customHeight="1">
      <c r="B68" s="167"/>
      <c r="D68" s="169" t="s">
        <v>107</v>
      </c>
      <c r="E68" s="170"/>
      <c r="F68" s="170"/>
      <c r="G68" s="170"/>
      <c r="H68" s="170"/>
      <c r="I68" s="170"/>
      <c r="J68" s="171">
        <f>J380</f>
        <v>0</v>
      </c>
      <c r="L68" s="167"/>
    </row>
    <row r="69" spans="2:12" s="168" customFormat="1" ht="20.100000000000001" customHeight="1">
      <c r="B69" s="167"/>
      <c r="D69" s="169" t="s">
        <v>108</v>
      </c>
      <c r="E69" s="170"/>
      <c r="F69" s="170"/>
      <c r="G69" s="170"/>
      <c r="H69" s="170"/>
      <c r="I69" s="170"/>
      <c r="J69" s="171">
        <f>J401</f>
        <v>0</v>
      </c>
      <c r="L69" s="167"/>
    </row>
    <row r="70" spans="2:12" s="168" customFormat="1" ht="20.100000000000001" customHeight="1">
      <c r="B70" s="167"/>
      <c r="D70" s="169" t="s">
        <v>109</v>
      </c>
      <c r="E70" s="170"/>
      <c r="F70" s="170"/>
      <c r="G70" s="170"/>
      <c r="H70" s="170"/>
      <c r="I70" s="170"/>
      <c r="J70" s="171">
        <f>J407</f>
        <v>0</v>
      </c>
      <c r="L70" s="167"/>
    </row>
    <row r="71" spans="2:12" s="168" customFormat="1" ht="20.100000000000001" customHeight="1">
      <c r="B71" s="167"/>
      <c r="D71" s="169" t="s">
        <v>110</v>
      </c>
      <c r="E71" s="170"/>
      <c r="F71" s="170"/>
      <c r="G71" s="170"/>
      <c r="H71" s="170"/>
      <c r="I71" s="170"/>
      <c r="J71" s="171">
        <f>J449</f>
        <v>0</v>
      </c>
      <c r="L71" s="167"/>
    </row>
    <row r="72" spans="2:12" s="168" customFormat="1" ht="20.100000000000001" customHeight="1">
      <c r="B72" s="167"/>
      <c r="D72" s="169" t="s">
        <v>111</v>
      </c>
      <c r="E72" s="170"/>
      <c r="F72" s="170"/>
      <c r="G72" s="170"/>
      <c r="H72" s="170"/>
      <c r="I72" s="170"/>
      <c r="J72" s="171">
        <f>J466</f>
        <v>0</v>
      </c>
      <c r="L72" s="167"/>
    </row>
    <row r="73" spans="2:12" s="168" customFormat="1" ht="20.100000000000001" customHeight="1">
      <c r="B73" s="167"/>
      <c r="D73" s="169" t="s">
        <v>112</v>
      </c>
      <c r="E73" s="170"/>
      <c r="F73" s="170"/>
      <c r="G73" s="170"/>
      <c r="H73" s="170"/>
      <c r="I73" s="170"/>
      <c r="J73" s="171">
        <f>J479</f>
        <v>0</v>
      </c>
      <c r="L73" s="167"/>
    </row>
    <row r="74" spans="2:12" s="168" customFormat="1" ht="20.100000000000001" customHeight="1">
      <c r="B74" s="167"/>
      <c r="D74" s="169" t="s">
        <v>113</v>
      </c>
      <c r="E74" s="170"/>
      <c r="F74" s="170"/>
      <c r="G74" s="170"/>
      <c r="H74" s="170"/>
      <c r="I74" s="170"/>
      <c r="J74" s="171">
        <f>J608</f>
        <v>0</v>
      </c>
      <c r="L74" s="167"/>
    </row>
    <row r="75" spans="2:12" s="168" customFormat="1" ht="20.100000000000001" customHeight="1">
      <c r="B75" s="167"/>
      <c r="D75" s="169" t="s">
        <v>114</v>
      </c>
      <c r="E75" s="170"/>
      <c r="F75" s="170"/>
      <c r="G75" s="170"/>
      <c r="H75" s="170"/>
      <c r="I75" s="170"/>
      <c r="J75" s="171">
        <f>J716</f>
        <v>0</v>
      </c>
      <c r="L75" s="167"/>
    </row>
    <row r="76" spans="2:12" s="168" customFormat="1" ht="20.100000000000001" customHeight="1">
      <c r="B76" s="167"/>
      <c r="D76" s="169" t="s">
        <v>115</v>
      </c>
      <c r="E76" s="170"/>
      <c r="F76" s="170"/>
      <c r="G76" s="170"/>
      <c r="H76" s="170"/>
      <c r="I76" s="170"/>
      <c r="J76" s="171">
        <f>J740</f>
        <v>0</v>
      </c>
      <c r="L76" s="167"/>
    </row>
    <row r="77" spans="2:12" s="168" customFormat="1" ht="20.100000000000001" customHeight="1">
      <c r="B77" s="167"/>
      <c r="D77" s="169" t="s">
        <v>116</v>
      </c>
      <c r="E77" s="170"/>
      <c r="F77" s="170"/>
      <c r="G77" s="170"/>
      <c r="H77" s="170"/>
      <c r="I77" s="170"/>
      <c r="J77" s="171">
        <f>J759</f>
        <v>0</v>
      </c>
      <c r="L77" s="167"/>
    </row>
    <row r="78" spans="2:12" s="168" customFormat="1" ht="20.100000000000001" customHeight="1">
      <c r="B78" s="167"/>
      <c r="D78" s="169" t="s">
        <v>117</v>
      </c>
      <c r="E78" s="170"/>
      <c r="F78" s="170"/>
      <c r="G78" s="170"/>
      <c r="H78" s="170"/>
      <c r="I78" s="170"/>
      <c r="J78" s="171">
        <f>J809</f>
        <v>0</v>
      </c>
      <c r="L78" s="167"/>
    </row>
    <row r="79" spans="2:12" s="168" customFormat="1" ht="20.100000000000001" customHeight="1">
      <c r="B79" s="167"/>
      <c r="D79" s="169" t="s">
        <v>118</v>
      </c>
      <c r="E79" s="170"/>
      <c r="F79" s="170"/>
      <c r="G79" s="170"/>
      <c r="H79" s="170"/>
      <c r="I79" s="170"/>
      <c r="J79" s="171">
        <f>J833</f>
        <v>0</v>
      </c>
      <c r="L79" s="167"/>
    </row>
    <row r="80" spans="2:12" s="168" customFormat="1" ht="20.100000000000001" customHeight="1">
      <c r="B80" s="167"/>
      <c r="D80" s="169" t="s">
        <v>119</v>
      </c>
      <c r="E80" s="170"/>
      <c r="F80" s="170"/>
      <c r="G80" s="170"/>
      <c r="H80" s="170"/>
      <c r="I80" s="170"/>
      <c r="J80" s="171">
        <f>J842</f>
        <v>0</v>
      </c>
      <c r="L80" s="167"/>
    </row>
    <row r="81" spans="2:12" s="168" customFormat="1" ht="20.100000000000001" customHeight="1">
      <c r="B81" s="167"/>
      <c r="D81" s="169" t="s">
        <v>120</v>
      </c>
      <c r="E81" s="170"/>
      <c r="F81" s="170"/>
      <c r="G81" s="170"/>
      <c r="H81" s="170"/>
      <c r="I81" s="170"/>
      <c r="J81" s="171">
        <f>J851</f>
        <v>0</v>
      </c>
      <c r="L81" s="167"/>
    </row>
    <row r="82" spans="2:12" s="168" customFormat="1" ht="20.100000000000001" customHeight="1">
      <c r="B82" s="167"/>
      <c r="D82" s="169" t="s">
        <v>121</v>
      </c>
      <c r="E82" s="170"/>
      <c r="F82" s="170"/>
      <c r="G82" s="170"/>
      <c r="H82" s="170"/>
      <c r="I82" s="170"/>
      <c r="J82" s="171">
        <f>J878</f>
        <v>0</v>
      </c>
      <c r="L82" s="167"/>
    </row>
    <row r="83" spans="2:12" s="168" customFormat="1" ht="20.100000000000001" customHeight="1">
      <c r="B83" s="167"/>
      <c r="D83" s="169" t="s">
        <v>122</v>
      </c>
      <c r="E83" s="170"/>
      <c r="F83" s="170"/>
      <c r="G83" s="170"/>
      <c r="H83" s="170"/>
      <c r="I83" s="170"/>
      <c r="J83" s="171">
        <f>J928</f>
        <v>0</v>
      </c>
      <c r="L83" s="167"/>
    </row>
    <row r="84" spans="2:12" s="168" customFormat="1" ht="20.100000000000001" customHeight="1">
      <c r="B84" s="167"/>
      <c r="D84" s="169" t="s">
        <v>123</v>
      </c>
      <c r="E84" s="170"/>
      <c r="F84" s="170"/>
      <c r="G84" s="170"/>
      <c r="H84" s="170"/>
      <c r="I84" s="170"/>
      <c r="J84" s="171">
        <f>J944</f>
        <v>0</v>
      </c>
      <c r="L84" s="167"/>
    </row>
    <row r="85" spans="2:12" s="168" customFormat="1" ht="20.100000000000001" customHeight="1">
      <c r="B85" s="167"/>
      <c r="D85" s="169" t="s">
        <v>124</v>
      </c>
      <c r="E85" s="170"/>
      <c r="F85" s="170"/>
      <c r="G85" s="170"/>
      <c r="H85" s="170"/>
      <c r="I85" s="170"/>
      <c r="J85" s="171">
        <f>J960</f>
        <v>0</v>
      </c>
      <c r="L85" s="167"/>
    </row>
    <row r="86" spans="2:12" s="87" customFormat="1" ht="21.75" customHeight="1">
      <c r="B86" s="13"/>
      <c r="L86" s="13"/>
    </row>
    <row r="87" spans="2:12" s="87" customFormat="1" ht="6.95" customHeight="1">
      <c r="B87" s="19"/>
      <c r="C87" s="20"/>
      <c r="D87" s="20"/>
      <c r="E87" s="20"/>
      <c r="F87" s="20"/>
      <c r="G87" s="20"/>
      <c r="H87" s="20"/>
      <c r="I87" s="20"/>
      <c r="J87" s="20"/>
      <c r="K87" s="20"/>
      <c r="L87" s="13"/>
    </row>
    <row r="91" spans="2:12" s="87" customFormat="1" ht="6.95" customHeight="1">
      <c r="B91" s="21"/>
      <c r="C91" s="22"/>
      <c r="D91" s="22"/>
      <c r="E91" s="22"/>
      <c r="F91" s="22"/>
      <c r="G91" s="22"/>
      <c r="H91" s="22"/>
      <c r="I91" s="22"/>
      <c r="J91" s="22"/>
      <c r="K91" s="22"/>
      <c r="L91" s="13"/>
    </row>
    <row r="92" spans="2:12" s="87" customFormat="1" ht="24.95" customHeight="1">
      <c r="B92" s="13"/>
      <c r="C92" s="8" t="s">
        <v>125</v>
      </c>
      <c r="L92" s="13"/>
    </row>
    <row r="93" spans="2:12" s="87" customFormat="1" ht="6.95" customHeight="1">
      <c r="B93" s="13"/>
      <c r="L93" s="13"/>
    </row>
    <row r="94" spans="2:12" s="87" customFormat="1" ht="12" customHeight="1">
      <c r="B94" s="13"/>
      <c r="C94" s="88" t="s">
        <v>15</v>
      </c>
      <c r="L94" s="13"/>
    </row>
    <row r="95" spans="2:12" s="87" customFormat="1" ht="16.5" customHeight="1">
      <c r="B95" s="13"/>
      <c r="E95" s="1284" t="str">
        <f>E7</f>
        <v>"PdF/UPOL – Rekonstrukce prostor děkanátu v objektu Žižkovo nám. 5“</v>
      </c>
      <c r="F95" s="1285"/>
      <c r="G95" s="1285"/>
      <c r="H95" s="1285"/>
      <c r="L95" s="13"/>
    </row>
    <row r="96" spans="2:12" s="87" customFormat="1" ht="12" customHeight="1">
      <c r="B96" s="13"/>
      <c r="C96" s="88" t="s">
        <v>94</v>
      </c>
      <c r="L96" s="13"/>
    </row>
    <row r="97" spans="2:65" s="87" customFormat="1" ht="30" customHeight="1">
      <c r="B97" s="13"/>
      <c r="E97" s="1248" t="str">
        <f>E9</f>
        <v>Část 01 - Rekonstrukce vybraných prostor děkanátu - Stavební část</v>
      </c>
      <c r="F97" s="1248"/>
      <c r="G97" s="1248"/>
      <c r="H97" s="1248"/>
      <c r="L97" s="13"/>
    </row>
    <row r="98" spans="2:65" s="87" customFormat="1" ht="6.95" customHeight="1">
      <c r="B98" s="13"/>
      <c r="L98" s="13"/>
    </row>
    <row r="99" spans="2:65" s="87" customFormat="1" ht="12" customHeight="1">
      <c r="B99" s="13"/>
      <c r="C99" s="88" t="s">
        <v>18</v>
      </c>
      <c r="F99" s="82" t="str">
        <f>F12</f>
        <v>Univerzita Palackého v Olomouci</v>
      </c>
      <c r="I99" s="88" t="s">
        <v>20</v>
      </c>
      <c r="J99" s="143" t="str">
        <f>IF(J12="","",J12)</f>
        <v>1. 11. 2025</v>
      </c>
      <c r="L99" s="13"/>
    </row>
    <row r="100" spans="2:65" s="87" customFormat="1" ht="6.95" customHeight="1">
      <c r="B100" s="13"/>
      <c r="L100" s="13"/>
    </row>
    <row r="101" spans="2:65" s="87" customFormat="1" ht="39.950000000000003" customHeight="1">
      <c r="B101" s="13"/>
      <c r="C101" s="88" t="s">
        <v>22</v>
      </c>
      <c r="F101" s="82" t="str">
        <f>E15</f>
        <v>Univerzita Palackého v Olomouci,Kžížkovského 511/8</v>
      </c>
      <c r="I101" s="88" t="s">
        <v>28</v>
      </c>
      <c r="J101" s="158" t="str">
        <f>E21</f>
        <v>ArchiBIM,Sokolská třída 1331/13, Moravská Ostrava</v>
      </c>
      <c r="L101" s="13"/>
    </row>
    <row r="102" spans="2:65" s="87" customFormat="1" ht="15.2" customHeight="1">
      <c r="B102" s="13"/>
      <c r="C102" s="88" t="s">
        <v>26</v>
      </c>
      <c r="F102" s="82" t="str">
        <f>IF(E18="","",E18)</f>
        <v>Vyplní dodavatel</v>
      </c>
      <c r="I102" s="88" t="s">
        <v>31</v>
      </c>
      <c r="J102" s="158" t="str">
        <f>E24</f>
        <v>Anna Mužná</v>
      </c>
      <c r="L102" s="13"/>
    </row>
    <row r="103" spans="2:65" s="87" customFormat="1" ht="10.35" customHeight="1">
      <c r="B103" s="13"/>
      <c r="L103" s="13"/>
    </row>
    <row r="104" spans="2:65" s="176" customFormat="1" ht="29.25" customHeight="1">
      <c r="B104" s="172"/>
      <c r="C104" s="173" t="s">
        <v>126</v>
      </c>
      <c r="D104" s="174" t="s">
        <v>54</v>
      </c>
      <c r="E104" s="174" t="s">
        <v>50</v>
      </c>
      <c r="F104" s="174" t="s">
        <v>51</v>
      </c>
      <c r="G104" s="174" t="s">
        <v>127</v>
      </c>
      <c r="H104" s="174" t="s">
        <v>128</v>
      </c>
      <c r="I104" s="174" t="s">
        <v>129</v>
      </c>
      <c r="J104" s="174" t="s">
        <v>97</v>
      </c>
      <c r="K104" s="175" t="s">
        <v>130</v>
      </c>
      <c r="L104" s="172"/>
      <c r="M104" s="32" t="s">
        <v>3</v>
      </c>
      <c r="N104" s="33" t="s">
        <v>39</v>
      </c>
      <c r="O104" s="33" t="s">
        <v>131</v>
      </c>
      <c r="P104" s="33" t="s">
        <v>132</v>
      </c>
      <c r="Q104" s="33" t="s">
        <v>133</v>
      </c>
      <c r="R104" s="33" t="s">
        <v>134</v>
      </c>
      <c r="S104" s="33" t="s">
        <v>135</v>
      </c>
      <c r="T104" s="34" t="s">
        <v>136</v>
      </c>
    </row>
    <row r="105" spans="2:65" s="87" customFormat="1" ht="22.7" customHeight="1">
      <c r="B105" s="13"/>
      <c r="C105" s="37" t="s">
        <v>137</v>
      </c>
      <c r="J105" s="177">
        <f>BK105</f>
        <v>0</v>
      </c>
      <c r="L105" s="13"/>
      <c r="M105" s="35"/>
      <c r="N105" s="27"/>
      <c r="O105" s="27"/>
      <c r="P105" s="178">
        <f>P106+P379</f>
        <v>220162.822182</v>
      </c>
      <c r="Q105" s="27"/>
      <c r="R105" s="178">
        <f>R106+R379</f>
        <v>115.28286261</v>
      </c>
      <c r="S105" s="27"/>
      <c r="T105" s="179">
        <f>T106+T379</f>
        <v>534.48473401000012</v>
      </c>
      <c r="AT105" s="4" t="s">
        <v>68</v>
      </c>
      <c r="AU105" s="4" t="s">
        <v>98</v>
      </c>
      <c r="BK105" s="180">
        <f>BK106+BK379</f>
        <v>0</v>
      </c>
    </row>
    <row r="106" spans="2:65" s="182" customFormat="1" ht="26.1" customHeight="1">
      <c r="B106" s="181"/>
      <c r="D106" s="183" t="s">
        <v>68</v>
      </c>
      <c r="E106" s="184" t="s">
        <v>138</v>
      </c>
      <c r="F106" s="184" t="s">
        <v>139</v>
      </c>
      <c r="J106" s="185">
        <f>BK106</f>
        <v>0</v>
      </c>
      <c r="L106" s="181"/>
      <c r="M106" s="186"/>
      <c r="P106" s="187">
        <f>P107+P173+P181+P209+P342+P375</f>
        <v>4247.8195059999998</v>
      </c>
      <c r="R106" s="187">
        <f>R107+R173+R181+R209+R342+R375</f>
        <v>56.857193219999992</v>
      </c>
      <c r="T106" s="188">
        <f>T107+T173+T181+T209+T342+T375</f>
        <v>506.2127880000001</v>
      </c>
      <c r="AR106" s="183" t="s">
        <v>76</v>
      </c>
      <c r="AT106" s="189" t="s">
        <v>68</v>
      </c>
      <c r="AU106" s="189" t="s">
        <v>69</v>
      </c>
      <c r="AY106" s="183" t="s">
        <v>140</v>
      </c>
      <c r="BK106" s="190">
        <f>BK107+BK173+BK181+BK209+BK342+BK375</f>
        <v>0</v>
      </c>
    </row>
    <row r="107" spans="2:65" s="182" customFormat="1" ht="22.7" customHeight="1">
      <c r="B107" s="181"/>
      <c r="D107" s="183" t="s">
        <v>68</v>
      </c>
      <c r="E107" s="191" t="s">
        <v>141</v>
      </c>
      <c r="F107" s="191" t="s">
        <v>142</v>
      </c>
      <c r="J107" s="192">
        <f>BK107</f>
        <v>0</v>
      </c>
      <c r="L107" s="181"/>
      <c r="M107" s="186"/>
      <c r="P107" s="187">
        <f>SUM(P108:P172)</f>
        <v>461.829973</v>
      </c>
      <c r="R107" s="187">
        <f>SUM(R108:R172)</f>
        <v>43.602880319999997</v>
      </c>
      <c r="T107" s="188">
        <f>SUM(T108:T172)</f>
        <v>0</v>
      </c>
      <c r="AR107" s="183" t="s">
        <v>76</v>
      </c>
      <c r="AT107" s="189" t="s">
        <v>68</v>
      </c>
      <c r="AU107" s="189" t="s">
        <v>76</v>
      </c>
      <c r="AY107" s="183" t="s">
        <v>140</v>
      </c>
      <c r="BK107" s="190">
        <f>SUM(BK108:BK172)</f>
        <v>0</v>
      </c>
    </row>
    <row r="108" spans="2:65" s="87" customFormat="1" ht="37.700000000000003" customHeight="1">
      <c r="B108" s="13"/>
      <c r="C108" s="193" t="s">
        <v>76</v>
      </c>
      <c r="D108" s="193" t="s">
        <v>143</v>
      </c>
      <c r="E108" s="194" t="s">
        <v>144</v>
      </c>
      <c r="F108" s="195" t="s">
        <v>145</v>
      </c>
      <c r="G108" s="196" t="s">
        <v>146</v>
      </c>
      <c r="H108" s="197">
        <v>5.5759999999999996</v>
      </c>
      <c r="I108" s="65"/>
      <c r="J108" s="198">
        <f>ROUND(I108*H108,2)</f>
        <v>0</v>
      </c>
      <c r="K108" s="195" t="s">
        <v>147</v>
      </c>
      <c r="L108" s="13"/>
      <c r="M108" s="199" t="s">
        <v>3</v>
      </c>
      <c r="N108" s="200" t="s">
        <v>40</v>
      </c>
      <c r="O108" s="201">
        <v>0.61199999999999999</v>
      </c>
      <c r="P108" s="201">
        <f>O108*H108</f>
        <v>3.4125119999999995</v>
      </c>
      <c r="Q108" s="201">
        <v>0.15759999999999999</v>
      </c>
      <c r="R108" s="201">
        <f>Q108*H108</f>
        <v>0.87877759999999994</v>
      </c>
      <c r="S108" s="201">
        <v>0</v>
      </c>
      <c r="T108" s="202">
        <f>S108*H108</f>
        <v>0</v>
      </c>
      <c r="AR108" s="203" t="s">
        <v>148</v>
      </c>
      <c r="AT108" s="203" t="s">
        <v>143</v>
      </c>
      <c r="AU108" s="203" t="s">
        <v>78</v>
      </c>
      <c r="AY108" s="4" t="s">
        <v>140</v>
      </c>
      <c r="BE108" s="204">
        <f>IF(N108="základní",J108,0)</f>
        <v>0</v>
      </c>
      <c r="BF108" s="204">
        <f>IF(N108="snížená",J108,0)</f>
        <v>0</v>
      </c>
      <c r="BG108" s="204">
        <f>IF(N108="zákl. přenesená",J108,0)</f>
        <v>0</v>
      </c>
      <c r="BH108" s="204">
        <f>IF(N108="sníž. přenesená",J108,0)</f>
        <v>0</v>
      </c>
      <c r="BI108" s="204">
        <f>IF(N108="nulová",J108,0)</f>
        <v>0</v>
      </c>
      <c r="BJ108" s="4" t="s">
        <v>76</v>
      </c>
      <c r="BK108" s="204">
        <f>ROUND(I108*H108,2)</f>
        <v>0</v>
      </c>
      <c r="BL108" s="4" t="s">
        <v>148</v>
      </c>
      <c r="BM108" s="203" t="s">
        <v>149</v>
      </c>
    </row>
    <row r="109" spans="2:65" s="87" customFormat="1" ht="29.25">
      <c r="B109" s="13"/>
      <c r="D109" s="205" t="s">
        <v>150</v>
      </c>
      <c r="F109" s="206" t="s">
        <v>151</v>
      </c>
      <c r="L109" s="13"/>
      <c r="M109" s="207"/>
      <c r="T109" s="29"/>
      <c r="AT109" s="4" t="s">
        <v>150</v>
      </c>
      <c r="AU109" s="4" t="s">
        <v>78</v>
      </c>
    </row>
    <row r="110" spans="2:65" s="87" customFormat="1">
      <c r="B110" s="13"/>
      <c r="D110" s="208" t="s">
        <v>152</v>
      </c>
      <c r="F110" s="209" t="s">
        <v>153</v>
      </c>
      <c r="L110" s="13"/>
      <c r="M110" s="207"/>
      <c r="T110" s="29"/>
      <c r="AT110" s="4" t="s">
        <v>152</v>
      </c>
      <c r="AU110" s="4" t="s">
        <v>78</v>
      </c>
    </row>
    <row r="111" spans="2:65" s="211" customFormat="1">
      <c r="B111" s="210"/>
      <c r="D111" s="205" t="s">
        <v>154</v>
      </c>
      <c r="E111" s="212" t="s">
        <v>3</v>
      </c>
      <c r="F111" s="213" t="s">
        <v>155</v>
      </c>
      <c r="H111" s="212" t="s">
        <v>3</v>
      </c>
      <c r="L111" s="210"/>
      <c r="M111" s="214"/>
      <c r="T111" s="215"/>
      <c r="AT111" s="212" t="s">
        <v>154</v>
      </c>
      <c r="AU111" s="212" t="s">
        <v>78</v>
      </c>
      <c r="AV111" s="211" t="s">
        <v>76</v>
      </c>
      <c r="AW111" s="211" t="s">
        <v>30</v>
      </c>
      <c r="AX111" s="211" t="s">
        <v>69</v>
      </c>
      <c r="AY111" s="212" t="s">
        <v>140</v>
      </c>
    </row>
    <row r="112" spans="2:65" s="217" customFormat="1">
      <c r="B112" s="216"/>
      <c r="D112" s="205" t="s">
        <v>154</v>
      </c>
      <c r="E112" s="218" t="s">
        <v>3</v>
      </c>
      <c r="F112" s="219" t="s">
        <v>156</v>
      </c>
      <c r="H112" s="220">
        <v>3.758</v>
      </c>
      <c r="L112" s="216"/>
      <c r="M112" s="221"/>
      <c r="T112" s="222"/>
      <c r="AT112" s="218" t="s">
        <v>154</v>
      </c>
      <c r="AU112" s="218" t="s">
        <v>78</v>
      </c>
      <c r="AV112" s="217" t="s">
        <v>78</v>
      </c>
      <c r="AW112" s="217" t="s">
        <v>30</v>
      </c>
      <c r="AX112" s="217" t="s">
        <v>69</v>
      </c>
      <c r="AY112" s="218" t="s">
        <v>140</v>
      </c>
    </row>
    <row r="113" spans="2:65" s="211" customFormat="1">
      <c r="B113" s="210"/>
      <c r="D113" s="205" t="s">
        <v>154</v>
      </c>
      <c r="E113" s="212" t="s">
        <v>3</v>
      </c>
      <c r="F113" s="213" t="s">
        <v>157</v>
      </c>
      <c r="H113" s="212" t="s">
        <v>3</v>
      </c>
      <c r="L113" s="210"/>
      <c r="M113" s="214"/>
      <c r="T113" s="215"/>
      <c r="AT113" s="212" t="s">
        <v>154</v>
      </c>
      <c r="AU113" s="212" t="s">
        <v>78</v>
      </c>
      <c r="AV113" s="211" t="s">
        <v>76</v>
      </c>
      <c r="AW113" s="211" t="s">
        <v>30</v>
      </c>
      <c r="AX113" s="211" t="s">
        <v>69</v>
      </c>
      <c r="AY113" s="212" t="s">
        <v>140</v>
      </c>
    </row>
    <row r="114" spans="2:65" s="217" customFormat="1">
      <c r="B114" s="216"/>
      <c r="D114" s="205" t="s">
        <v>154</v>
      </c>
      <c r="E114" s="218" t="s">
        <v>3</v>
      </c>
      <c r="F114" s="219" t="s">
        <v>158</v>
      </c>
      <c r="H114" s="220">
        <v>1.8180000000000001</v>
      </c>
      <c r="L114" s="216"/>
      <c r="M114" s="221"/>
      <c r="T114" s="222"/>
      <c r="AT114" s="218" t="s">
        <v>154</v>
      </c>
      <c r="AU114" s="218" t="s">
        <v>78</v>
      </c>
      <c r="AV114" s="217" t="s">
        <v>78</v>
      </c>
      <c r="AW114" s="217" t="s">
        <v>30</v>
      </c>
      <c r="AX114" s="217" t="s">
        <v>69</v>
      </c>
      <c r="AY114" s="218" t="s">
        <v>140</v>
      </c>
    </row>
    <row r="115" spans="2:65" s="224" customFormat="1">
      <c r="B115" s="223"/>
      <c r="D115" s="205" t="s">
        <v>154</v>
      </c>
      <c r="E115" s="225" t="s">
        <v>3</v>
      </c>
      <c r="F115" s="226" t="s">
        <v>159</v>
      </c>
      <c r="H115" s="227">
        <v>5.5759999999999996</v>
      </c>
      <c r="L115" s="223"/>
      <c r="M115" s="228"/>
      <c r="T115" s="229"/>
      <c r="AT115" s="225" t="s">
        <v>154</v>
      </c>
      <c r="AU115" s="225" t="s">
        <v>78</v>
      </c>
      <c r="AV115" s="224" t="s">
        <v>148</v>
      </c>
      <c r="AW115" s="224" t="s">
        <v>30</v>
      </c>
      <c r="AX115" s="224" t="s">
        <v>76</v>
      </c>
      <c r="AY115" s="225" t="s">
        <v>140</v>
      </c>
    </row>
    <row r="116" spans="2:65" s="87" customFormat="1" ht="37.700000000000003" customHeight="1">
      <c r="B116" s="13"/>
      <c r="C116" s="193" t="s">
        <v>78</v>
      </c>
      <c r="D116" s="193" t="s">
        <v>143</v>
      </c>
      <c r="E116" s="194" t="s">
        <v>160</v>
      </c>
      <c r="F116" s="195" t="s">
        <v>161</v>
      </c>
      <c r="G116" s="196" t="s">
        <v>146</v>
      </c>
      <c r="H116" s="197">
        <v>3.2930000000000001</v>
      </c>
      <c r="I116" s="65"/>
      <c r="J116" s="198">
        <f>ROUND(I116*H116,2)</f>
        <v>0</v>
      </c>
      <c r="K116" s="195" t="s">
        <v>147</v>
      </c>
      <c r="L116" s="13"/>
      <c r="M116" s="199" t="s">
        <v>3</v>
      </c>
      <c r="N116" s="200" t="s">
        <v>40</v>
      </c>
      <c r="O116" s="201">
        <v>0.72599999999999998</v>
      </c>
      <c r="P116" s="201">
        <f>O116*H116</f>
        <v>2.3907180000000001</v>
      </c>
      <c r="Q116" s="201">
        <v>0.18310000000000001</v>
      </c>
      <c r="R116" s="201">
        <f>Q116*H116</f>
        <v>0.6029483000000001</v>
      </c>
      <c r="S116" s="201">
        <v>0</v>
      </c>
      <c r="T116" s="202">
        <f>S116*H116</f>
        <v>0</v>
      </c>
      <c r="AR116" s="203" t="s">
        <v>148</v>
      </c>
      <c r="AT116" s="203" t="s">
        <v>143</v>
      </c>
      <c r="AU116" s="203" t="s">
        <v>78</v>
      </c>
      <c r="AY116" s="4" t="s">
        <v>140</v>
      </c>
      <c r="BE116" s="204">
        <f>IF(N116="základní",J116,0)</f>
        <v>0</v>
      </c>
      <c r="BF116" s="204">
        <f>IF(N116="snížená",J116,0)</f>
        <v>0</v>
      </c>
      <c r="BG116" s="204">
        <f>IF(N116="zákl. přenesená",J116,0)</f>
        <v>0</v>
      </c>
      <c r="BH116" s="204">
        <f>IF(N116="sníž. přenesená",J116,0)</f>
        <v>0</v>
      </c>
      <c r="BI116" s="204">
        <f>IF(N116="nulová",J116,0)</f>
        <v>0</v>
      </c>
      <c r="BJ116" s="4" t="s">
        <v>76</v>
      </c>
      <c r="BK116" s="204">
        <f>ROUND(I116*H116,2)</f>
        <v>0</v>
      </c>
      <c r="BL116" s="4" t="s">
        <v>148</v>
      </c>
      <c r="BM116" s="203" t="s">
        <v>162</v>
      </c>
    </row>
    <row r="117" spans="2:65" s="87" customFormat="1" ht="29.25">
      <c r="B117" s="13"/>
      <c r="D117" s="205" t="s">
        <v>150</v>
      </c>
      <c r="F117" s="206" t="s">
        <v>163</v>
      </c>
      <c r="L117" s="13"/>
      <c r="M117" s="207"/>
      <c r="T117" s="29"/>
      <c r="AT117" s="4" t="s">
        <v>150</v>
      </c>
      <c r="AU117" s="4" t="s">
        <v>78</v>
      </c>
    </row>
    <row r="118" spans="2:65" s="87" customFormat="1">
      <c r="B118" s="13"/>
      <c r="D118" s="208" t="s">
        <v>152</v>
      </c>
      <c r="F118" s="209" t="s">
        <v>164</v>
      </c>
      <c r="L118" s="13"/>
      <c r="M118" s="207"/>
      <c r="T118" s="29"/>
      <c r="AT118" s="4" t="s">
        <v>152</v>
      </c>
      <c r="AU118" s="4" t="s">
        <v>78</v>
      </c>
    </row>
    <row r="119" spans="2:65" s="211" customFormat="1">
      <c r="B119" s="210"/>
      <c r="D119" s="205" t="s">
        <v>154</v>
      </c>
      <c r="E119" s="212" t="s">
        <v>3</v>
      </c>
      <c r="F119" s="213" t="s">
        <v>165</v>
      </c>
      <c r="H119" s="212" t="s">
        <v>3</v>
      </c>
      <c r="L119" s="210"/>
      <c r="M119" s="214"/>
      <c r="T119" s="215"/>
      <c r="AT119" s="212" t="s">
        <v>154</v>
      </c>
      <c r="AU119" s="212" t="s">
        <v>78</v>
      </c>
      <c r="AV119" s="211" t="s">
        <v>76</v>
      </c>
      <c r="AW119" s="211" t="s">
        <v>30</v>
      </c>
      <c r="AX119" s="211" t="s">
        <v>69</v>
      </c>
      <c r="AY119" s="212" t="s">
        <v>140</v>
      </c>
    </row>
    <row r="120" spans="2:65" s="217" customFormat="1">
      <c r="B120" s="216"/>
      <c r="D120" s="205" t="s">
        <v>154</v>
      </c>
      <c r="E120" s="218" t="s">
        <v>3</v>
      </c>
      <c r="F120" s="219" t="s">
        <v>166</v>
      </c>
      <c r="H120" s="220">
        <v>3.2930000000000001</v>
      </c>
      <c r="L120" s="216"/>
      <c r="M120" s="221"/>
      <c r="T120" s="222"/>
      <c r="AT120" s="218" t="s">
        <v>154</v>
      </c>
      <c r="AU120" s="218" t="s">
        <v>78</v>
      </c>
      <c r="AV120" s="217" t="s">
        <v>78</v>
      </c>
      <c r="AW120" s="217" t="s">
        <v>30</v>
      </c>
      <c r="AX120" s="217" t="s">
        <v>76</v>
      </c>
      <c r="AY120" s="218" t="s">
        <v>140</v>
      </c>
    </row>
    <row r="121" spans="2:65" s="87" customFormat="1" ht="24.2" customHeight="1">
      <c r="B121" s="13"/>
      <c r="C121" s="193" t="s">
        <v>141</v>
      </c>
      <c r="D121" s="193" t="s">
        <v>143</v>
      </c>
      <c r="E121" s="194" t="s">
        <v>167</v>
      </c>
      <c r="F121" s="195" t="s">
        <v>168</v>
      </c>
      <c r="G121" s="196" t="s">
        <v>169</v>
      </c>
      <c r="H121" s="197">
        <v>5.0970000000000004</v>
      </c>
      <c r="I121" s="65"/>
      <c r="J121" s="198">
        <f>ROUND(I121*H121,2)</f>
        <v>0</v>
      </c>
      <c r="K121" s="195" t="s">
        <v>147</v>
      </c>
      <c r="L121" s="13"/>
      <c r="M121" s="199" t="s">
        <v>3</v>
      </c>
      <c r="N121" s="200" t="s">
        <v>40</v>
      </c>
      <c r="O121" s="201">
        <v>3.6989999999999998</v>
      </c>
      <c r="P121" s="201">
        <f>O121*H121</f>
        <v>18.853802999999999</v>
      </c>
      <c r="Q121" s="201">
        <v>1.3271500000000001</v>
      </c>
      <c r="R121" s="201">
        <f>Q121*H121</f>
        <v>6.7644835500000005</v>
      </c>
      <c r="S121" s="201">
        <v>0</v>
      </c>
      <c r="T121" s="202">
        <f>S121*H121</f>
        <v>0</v>
      </c>
      <c r="AR121" s="203" t="s">
        <v>148</v>
      </c>
      <c r="AT121" s="203" t="s">
        <v>143</v>
      </c>
      <c r="AU121" s="203" t="s">
        <v>78</v>
      </c>
      <c r="AY121" s="4" t="s">
        <v>140</v>
      </c>
      <c r="BE121" s="204">
        <f>IF(N121="základní",J121,0)</f>
        <v>0</v>
      </c>
      <c r="BF121" s="204">
        <f>IF(N121="snížená",J121,0)</f>
        <v>0</v>
      </c>
      <c r="BG121" s="204">
        <f>IF(N121="zákl. přenesená",J121,0)</f>
        <v>0</v>
      </c>
      <c r="BH121" s="204">
        <f>IF(N121="sníž. přenesená",J121,0)</f>
        <v>0</v>
      </c>
      <c r="BI121" s="204">
        <f>IF(N121="nulová",J121,0)</f>
        <v>0</v>
      </c>
      <c r="BJ121" s="4" t="s">
        <v>76</v>
      </c>
      <c r="BK121" s="204">
        <f>ROUND(I121*H121,2)</f>
        <v>0</v>
      </c>
      <c r="BL121" s="4" t="s">
        <v>148</v>
      </c>
      <c r="BM121" s="203" t="s">
        <v>170</v>
      </c>
    </row>
    <row r="122" spans="2:65" s="87" customFormat="1" ht="19.5">
      <c r="B122" s="13"/>
      <c r="D122" s="205" t="s">
        <v>150</v>
      </c>
      <c r="F122" s="206" t="s">
        <v>171</v>
      </c>
      <c r="L122" s="13"/>
      <c r="M122" s="207"/>
      <c r="T122" s="29"/>
      <c r="AT122" s="4" t="s">
        <v>150</v>
      </c>
      <c r="AU122" s="4" t="s">
        <v>78</v>
      </c>
    </row>
    <row r="123" spans="2:65" s="87" customFormat="1">
      <c r="B123" s="13"/>
      <c r="D123" s="208" t="s">
        <v>152</v>
      </c>
      <c r="F123" s="209" t="s">
        <v>172</v>
      </c>
      <c r="L123" s="13"/>
      <c r="M123" s="207"/>
      <c r="T123" s="29"/>
      <c r="AT123" s="4" t="s">
        <v>152</v>
      </c>
      <c r="AU123" s="4" t="s">
        <v>78</v>
      </c>
    </row>
    <row r="124" spans="2:65" s="211" customFormat="1">
      <c r="B124" s="210"/>
      <c r="D124" s="205" t="s">
        <v>154</v>
      </c>
      <c r="E124" s="212" t="s">
        <v>3</v>
      </c>
      <c r="F124" s="213" t="s">
        <v>155</v>
      </c>
      <c r="H124" s="212" t="s">
        <v>3</v>
      </c>
      <c r="L124" s="210"/>
      <c r="M124" s="214"/>
      <c r="T124" s="215"/>
      <c r="AT124" s="212" t="s">
        <v>154</v>
      </c>
      <c r="AU124" s="212" t="s">
        <v>78</v>
      </c>
      <c r="AV124" s="211" t="s">
        <v>76</v>
      </c>
      <c r="AW124" s="211" t="s">
        <v>30</v>
      </c>
      <c r="AX124" s="211" t="s">
        <v>69</v>
      </c>
      <c r="AY124" s="212" t="s">
        <v>140</v>
      </c>
    </row>
    <row r="125" spans="2:65" s="217" customFormat="1">
      <c r="B125" s="216"/>
      <c r="D125" s="205" t="s">
        <v>154</v>
      </c>
      <c r="E125" s="218" t="s">
        <v>3</v>
      </c>
      <c r="F125" s="219" t="s">
        <v>173</v>
      </c>
      <c r="H125" s="220">
        <v>3.8969999999999998</v>
      </c>
      <c r="L125" s="216"/>
      <c r="M125" s="221"/>
      <c r="T125" s="222"/>
      <c r="AT125" s="218" t="s">
        <v>154</v>
      </c>
      <c r="AU125" s="218" t="s">
        <v>78</v>
      </c>
      <c r="AV125" s="217" t="s">
        <v>78</v>
      </c>
      <c r="AW125" s="217" t="s">
        <v>30</v>
      </c>
      <c r="AX125" s="217" t="s">
        <v>69</v>
      </c>
      <c r="AY125" s="218" t="s">
        <v>140</v>
      </c>
    </row>
    <row r="126" spans="2:65" s="211" customFormat="1">
      <c r="B126" s="210"/>
      <c r="D126" s="205" t="s">
        <v>154</v>
      </c>
      <c r="E126" s="212" t="s">
        <v>3</v>
      </c>
      <c r="F126" s="213" t="s">
        <v>157</v>
      </c>
      <c r="H126" s="212" t="s">
        <v>3</v>
      </c>
      <c r="L126" s="210"/>
      <c r="M126" s="214"/>
      <c r="T126" s="215"/>
      <c r="AT126" s="212" t="s">
        <v>154</v>
      </c>
      <c r="AU126" s="212" t="s">
        <v>78</v>
      </c>
      <c r="AV126" s="211" t="s">
        <v>76</v>
      </c>
      <c r="AW126" s="211" t="s">
        <v>30</v>
      </c>
      <c r="AX126" s="211" t="s">
        <v>69</v>
      </c>
      <c r="AY126" s="212" t="s">
        <v>140</v>
      </c>
    </row>
    <row r="127" spans="2:65" s="217" customFormat="1">
      <c r="B127" s="216"/>
      <c r="D127" s="205" t="s">
        <v>154</v>
      </c>
      <c r="E127" s="218" t="s">
        <v>3</v>
      </c>
      <c r="F127" s="219" t="s">
        <v>174</v>
      </c>
      <c r="H127" s="220">
        <v>1.2</v>
      </c>
      <c r="L127" s="216"/>
      <c r="M127" s="221"/>
      <c r="T127" s="222"/>
      <c r="AT127" s="218" t="s">
        <v>154</v>
      </c>
      <c r="AU127" s="218" t="s">
        <v>78</v>
      </c>
      <c r="AV127" s="217" t="s">
        <v>78</v>
      </c>
      <c r="AW127" s="217" t="s">
        <v>30</v>
      </c>
      <c r="AX127" s="217" t="s">
        <v>69</v>
      </c>
      <c r="AY127" s="218" t="s">
        <v>140</v>
      </c>
    </row>
    <row r="128" spans="2:65" s="224" customFormat="1">
      <c r="B128" s="223"/>
      <c r="D128" s="205" t="s">
        <v>154</v>
      </c>
      <c r="E128" s="225" t="s">
        <v>3</v>
      </c>
      <c r="F128" s="226" t="s">
        <v>159</v>
      </c>
      <c r="H128" s="227">
        <v>5.0970000000000004</v>
      </c>
      <c r="L128" s="223"/>
      <c r="M128" s="228"/>
      <c r="T128" s="229"/>
      <c r="AT128" s="225" t="s">
        <v>154</v>
      </c>
      <c r="AU128" s="225" t="s">
        <v>78</v>
      </c>
      <c r="AV128" s="224" t="s">
        <v>148</v>
      </c>
      <c r="AW128" s="224" t="s">
        <v>30</v>
      </c>
      <c r="AX128" s="224" t="s">
        <v>76</v>
      </c>
      <c r="AY128" s="225" t="s">
        <v>140</v>
      </c>
    </row>
    <row r="129" spans="2:65" s="87" customFormat="1" ht="16.5" customHeight="1">
      <c r="B129" s="13"/>
      <c r="C129" s="193" t="s">
        <v>148</v>
      </c>
      <c r="D129" s="193" t="s">
        <v>143</v>
      </c>
      <c r="E129" s="194" t="s">
        <v>175</v>
      </c>
      <c r="F129" s="195" t="s">
        <v>176</v>
      </c>
      <c r="G129" s="196" t="s">
        <v>169</v>
      </c>
      <c r="H129" s="197">
        <v>2.851</v>
      </c>
      <c r="I129" s="65"/>
      <c r="J129" s="198">
        <f>ROUND(I129*H129,2)</f>
        <v>0</v>
      </c>
      <c r="K129" s="195" t="s">
        <v>147</v>
      </c>
      <c r="L129" s="13"/>
      <c r="M129" s="199" t="s">
        <v>3</v>
      </c>
      <c r="N129" s="200" t="s">
        <v>40</v>
      </c>
      <c r="O129" s="201">
        <v>6.77</v>
      </c>
      <c r="P129" s="201">
        <f>O129*H129</f>
        <v>19.301269999999999</v>
      </c>
      <c r="Q129" s="201">
        <v>1.94302</v>
      </c>
      <c r="R129" s="201">
        <f>Q129*H129</f>
        <v>5.5395500200000001</v>
      </c>
      <c r="S129" s="201">
        <v>0</v>
      </c>
      <c r="T129" s="202">
        <f>S129*H129</f>
        <v>0</v>
      </c>
      <c r="AR129" s="203" t="s">
        <v>148</v>
      </c>
      <c r="AT129" s="203" t="s">
        <v>143</v>
      </c>
      <c r="AU129" s="203" t="s">
        <v>78</v>
      </c>
      <c r="AY129" s="4" t="s">
        <v>140</v>
      </c>
      <c r="BE129" s="204">
        <f>IF(N129="základní",J129,0)</f>
        <v>0</v>
      </c>
      <c r="BF129" s="204">
        <f>IF(N129="snížená",J129,0)</f>
        <v>0</v>
      </c>
      <c r="BG129" s="204">
        <f>IF(N129="zákl. přenesená",J129,0)</f>
        <v>0</v>
      </c>
      <c r="BH129" s="204">
        <f>IF(N129="sníž. přenesená",J129,0)</f>
        <v>0</v>
      </c>
      <c r="BI129" s="204">
        <f>IF(N129="nulová",J129,0)</f>
        <v>0</v>
      </c>
      <c r="BJ129" s="4" t="s">
        <v>76</v>
      </c>
      <c r="BK129" s="204">
        <f>ROUND(I129*H129,2)</f>
        <v>0</v>
      </c>
      <c r="BL129" s="4" t="s">
        <v>148</v>
      </c>
      <c r="BM129" s="203" t="s">
        <v>177</v>
      </c>
    </row>
    <row r="130" spans="2:65" s="87" customFormat="1">
      <c r="B130" s="13"/>
      <c r="D130" s="205" t="s">
        <v>150</v>
      </c>
      <c r="F130" s="206" t="s">
        <v>178</v>
      </c>
      <c r="L130" s="13"/>
      <c r="M130" s="207"/>
      <c r="T130" s="29"/>
      <c r="AT130" s="4" t="s">
        <v>150</v>
      </c>
      <c r="AU130" s="4" t="s">
        <v>78</v>
      </c>
    </row>
    <row r="131" spans="2:65" s="87" customFormat="1">
      <c r="B131" s="13"/>
      <c r="D131" s="208" t="s">
        <v>152</v>
      </c>
      <c r="F131" s="209" t="s">
        <v>179</v>
      </c>
      <c r="L131" s="13"/>
      <c r="M131" s="207"/>
      <c r="T131" s="29"/>
      <c r="AT131" s="4" t="s">
        <v>152</v>
      </c>
      <c r="AU131" s="4" t="s">
        <v>78</v>
      </c>
    </row>
    <row r="132" spans="2:65" s="217" customFormat="1">
      <c r="B132" s="216"/>
      <c r="D132" s="205" t="s">
        <v>154</v>
      </c>
      <c r="E132" s="218" t="s">
        <v>3</v>
      </c>
      <c r="F132" s="219" t="s">
        <v>180</v>
      </c>
      <c r="H132" s="220">
        <v>2.851</v>
      </c>
      <c r="L132" s="216"/>
      <c r="M132" s="221"/>
      <c r="T132" s="222"/>
      <c r="AT132" s="218" t="s">
        <v>154</v>
      </c>
      <c r="AU132" s="218" t="s">
        <v>78</v>
      </c>
      <c r="AV132" s="217" t="s">
        <v>78</v>
      </c>
      <c r="AW132" s="217" t="s">
        <v>30</v>
      </c>
      <c r="AX132" s="217" t="s">
        <v>76</v>
      </c>
      <c r="AY132" s="218" t="s">
        <v>140</v>
      </c>
    </row>
    <row r="133" spans="2:65" s="87" customFormat="1" ht="24.2" customHeight="1">
      <c r="B133" s="13"/>
      <c r="C133" s="193" t="s">
        <v>181</v>
      </c>
      <c r="D133" s="193" t="s">
        <v>143</v>
      </c>
      <c r="E133" s="194" t="s">
        <v>182</v>
      </c>
      <c r="F133" s="195" t="s">
        <v>183</v>
      </c>
      <c r="G133" s="196" t="s">
        <v>184</v>
      </c>
      <c r="H133" s="197">
        <v>7.72</v>
      </c>
      <c r="I133" s="65"/>
      <c r="J133" s="198">
        <f>ROUND(I133*H133,2)</f>
        <v>0</v>
      </c>
      <c r="K133" s="195" t="s">
        <v>147</v>
      </c>
      <c r="L133" s="13"/>
      <c r="M133" s="199" t="s">
        <v>3</v>
      </c>
      <c r="N133" s="200" t="s">
        <v>40</v>
      </c>
      <c r="O133" s="201">
        <v>36.9</v>
      </c>
      <c r="P133" s="201">
        <f>O133*H133</f>
        <v>284.86799999999999</v>
      </c>
      <c r="Q133" s="201">
        <v>1.0900000000000001</v>
      </c>
      <c r="R133" s="201">
        <f>Q133*H133</f>
        <v>8.4147999999999996</v>
      </c>
      <c r="S133" s="201">
        <v>0</v>
      </c>
      <c r="T133" s="202">
        <f>S133*H133</f>
        <v>0</v>
      </c>
      <c r="AR133" s="203" t="s">
        <v>148</v>
      </c>
      <c r="AT133" s="203" t="s">
        <v>143</v>
      </c>
      <c r="AU133" s="203" t="s">
        <v>78</v>
      </c>
      <c r="AY133" s="4" t="s">
        <v>140</v>
      </c>
      <c r="BE133" s="204">
        <f>IF(N133="základní",J133,0)</f>
        <v>0</v>
      </c>
      <c r="BF133" s="204">
        <f>IF(N133="snížená",J133,0)</f>
        <v>0</v>
      </c>
      <c r="BG133" s="204">
        <f>IF(N133="zákl. přenesená",J133,0)</f>
        <v>0</v>
      </c>
      <c r="BH133" s="204">
        <f>IF(N133="sníž. přenesená",J133,0)</f>
        <v>0</v>
      </c>
      <c r="BI133" s="204">
        <f>IF(N133="nulová",J133,0)</f>
        <v>0</v>
      </c>
      <c r="BJ133" s="4" t="s">
        <v>76</v>
      </c>
      <c r="BK133" s="204">
        <f>ROUND(I133*H133,2)</f>
        <v>0</v>
      </c>
      <c r="BL133" s="4" t="s">
        <v>148</v>
      </c>
      <c r="BM133" s="203" t="s">
        <v>185</v>
      </c>
    </row>
    <row r="134" spans="2:65" s="87" customFormat="1" ht="19.5">
      <c r="B134" s="13"/>
      <c r="D134" s="205" t="s">
        <v>150</v>
      </c>
      <c r="F134" s="206" t="s">
        <v>186</v>
      </c>
      <c r="L134" s="13"/>
      <c r="M134" s="207"/>
      <c r="T134" s="29"/>
      <c r="AT134" s="4" t="s">
        <v>150</v>
      </c>
      <c r="AU134" s="4" t="s">
        <v>78</v>
      </c>
    </row>
    <row r="135" spans="2:65" s="87" customFormat="1">
      <c r="B135" s="13"/>
      <c r="D135" s="208" t="s">
        <v>152</v>
      </c>
      <c r="F135" s="209" t="s">
        <v>187</v>
      </c>
      <c r="L135" s="13"/>
      <c r="M135" s="207"/>
      <c r="T135" s="29"/>
      <c r="AT135" s="4" t="s">
        <v>152</v>
      </c>
      <c r="AU135" s="4" t="s">
        <v>78</v>
      </c>
    </row>
    <row r="136" spans="2:65" s="211" customFormat="1">
      <c r="B136" s="210"/>
      <c r="D136" s="205" t="s">
        <v>154</v>
      </c>
      <c r="E136" s="212" t="s">
        <v>3</v>
      </c>
      <c r="F136" s="213" t="s">
        <v>165</v>
      </c>
      <c r="H136" s="212" t="s">
        <v>3</v>
      </c>
      <c r="L136" s="210"/>
      <c r="M136" s="214"/>
      <c r="T136" s="215"/>
      <c r="AT136" s="212" t="s">
        <v>154</v>
      </c>
      <c r="AU136" s="212" t="s">
        <v>78</v>
      </c>
      <c r="AV136" s="211" t="s">
        <v>76</v>
      </c>
      <c r="AW136" s="211" t="s">
        <v>30</v>
      </c>
      <c r="AX136" s="211" t="s">
        <v>69</v>
      </c>
      <c r="AY136" s="212" t="s">
        <v>140</v>
      </c>
    </row>
    <row r="137" spans="2:65" s="211" customFormat="1">
      <c r="B137" s="210"/>
      <c r="D137" s="205" t="s">
        <v>154</v>
      </c>
      <c r="E137" s="212" t="s">
        <v>3</v>
      </c>
      <c r="F137" s="213" t="s">
        <v>188</v>
      </c>
      <c r="H137" s="212" t="s">
        <v>3</v>
      </c>
      <c r="L137" s="210"/>
      <c r="M137" s="214"/>
      <c r="T137" s="215"/>
      <c r="AT137" s="212" t="s">
        <v>154</v>
      </c>
      <c r="AU137" s="212" t="s">
        <v>78</v>
      </c>
      <c r="AV137" s="211" t="s">
        <v>76</v>
      </c>
      <c r="AW137" s="211" t="s">
        <v>30</v>
      </c>
      <c r="AX137" s="211" t="s">
        <v>69</v>
      </c>
      <c r="AY137" s="212" t="s">
        <v>140</v>
      </c>
    </row>
    <row r="138" spans="2:65" s="217" customFormat="1">
      <c r="B138" s="216"/>
      <c r="D138" s="205" t="s">
        <v>154</v>
      </c>
      <c r="E138" s="218" t="s">
        <v>3</v>
      </c>
      <c r="F138" s="219" t="s">
        <v>189</v>
      </c>
      <c r="H138" s="220">
        <v>2.1280000000000001</v>
      </c>
      <c r="L138" s="216"/>
      <c r="M138" s="221"/>
      <c r="T138" s="222"/>
      <c r="AT138" s="218" t="s">
        <v>154</v>
      </c>
      <c r="AU138" s="218" t="s">
        <v>78</v>
      </c>
      <c r="AV138" s="217" t="s">
        <v>78</v>
      </c>
      <c r="AW138" s="217" t="s">
        <v>30</v>
      </c>
      <c r="AX138" s="217" t="s">
        <v>69</v>
      </c>
      <c r="AY138" s="218" t="s">
        <v>140</v>
      </c>
    </row>
    <row r="139" spans="2:65" s="211" customFormat="1">
      <c r="B139" s="210"/>
      <c r="D139" s="205" t="s">
        <v>154</v>
      </c>
      <c r="E139" s="212" t="s">
        <v>3</v>
      </c>
      <c r="F139" s="213" t="s">
        <v>190</v>
      </c>
      <c r="H139" s="212" t="s">
        <v>3</v>
      </c>
      <c r="L139" s="210"/>
      <c r="M139" s="214"/>
      <c r="T139" s="215"/>
      <c r="AT139" s="212" t="s">
        <v>154</v>
      </c>
      <c r="AU139" s="212" t="s">
        <v>78</v>
      </c>
      <c r="AV139" s="211" t="s">
        <v>76</v>
      </c>
      <c r="AW139" s="211" t="s">
        <v>30</v>
      </c>
      <c r="AX139" s="211" t="s">
        <v>69</v>
      </c>
      <c r="AY139" s="212" t="s">
        <v>140</v>
      </c>
    </row>
    <row r="140" spans="2:65" s="217" customFormat="1">
      <c r="B140" s="216"/>
      <c r="D140" s="205" t="s">
        <v>154</v>
      </c>
      <c r="E140" s="218" t="s">
        <v>3</v>
      </c>
      <c r="F140" s="219" t="s">
        <v>191</v>
      </c>
      <c r="H140" s="220">
        <v>0.13</v>
      </c>
      <c r="L140" s="216"/>
      <c r="M140" s="221"/>
      <c r="T140" s="222"/>
      <c r="AT140" s="218" t="s">
        <v>154</v>
      </c>
      <c r="AU140" s="218" t="s">
        <v>78</v>
      </c>
      <c r="AV140" s="217" t="s">
        <v>78</v>
      </c>
      <c r="AW140" s="217" t="s">
        <v>30</v>
      </c>
      <c r="AX140" s="217" t="s">
        <v>69</v>
      </c>
      <c r="AY140" s="218" t="s">
        <v>140</v>
      </c>
    </row>
    <row r="141" spans="2:65" s="211" customFormat="1">
      <c r="B141" s="210"/>
      <c r="D141" s="205" t="s">
        <v>154</v>
      </c>
      <c r="E141" s="212" t="s">
        <v>3</v>
      </c>
      <c r="F141" s="213" t="s">
        <v>192</v>
      </c>
      <c r="H141" s="212" t="s">
        <v>3</v>
      </c>
      <c r="L141" s="210"/>
      <c r="M141" s="214"/>
      <c r="T141" s="215"/>
      <c r="AT141" s="212" t="s">
        <v>154</v>
      </c>
      <c r="AU141" s="212" t="s">
        <v>78</v>
      </c>
      <c r="AV141" s="211" t="s">
        <v>76</v>
      </c>
      <c r="AW141" s="211" t="s">
        <v>30</v>
      </c>
      <c r="AX141" s="211" t="s">
        <v>69</v>
      </c>
      <c r="AY141" s="212" t="s">
        <v>140</v>
      </c>
    </row>
    <row r="142" spans="2:65" s="217" customFormat="1">
      <c r="B142" s="216"/>
      <c r="D142" s="205" t="s">
        <v>154</v>
      </c>
      <c r="E142" s="218" t="s">
        <v>3</v>
      </c>
      <c r="F142" s="219" t="s">
        <v>193</v>
      </c>
      <c r="H142" s="220">
        <v>4.0839999999999996</v>
      </c>
      <c r="L142" s="216"/>
      <c r="M142" s="221"/>
      <c r="T142" s="222"/>
      <c r="AT142" s="218" t="s">
        <v>154</v>
      </c>
      <c r="AU142" s="218" t="s">
        <v>78</v>
      </c>
      <c r="AV142" s="217" t="s">
        <v>78</v>
      </c>
      <c r="AW142" s="217" t="s">
        <v>30</v>
      </c>
      <c r="AX142" s="217" t="s">
        <v>69</v>
      </c>
      <c r="AY142" s="218" t="s">
        <v>140</v>
      </c>
    </row>
    <row r="143" spans="2:65" s="211" customFormat="1">
      <c r="B143" s="210"/>
      <c r="D143" s="205" t="s">
        <v>154</v>
      </c>
      <c r="E143" s="212" t="s">
        <v>3</v>
      </c>
      <c r="F143" s="213" t="s">
        <v>194</v>
      </c>
      <c r="H143" s="212" t="s">
        <v>3</v>
      </c>
      <c r="L143" s="210"/>
      <c r="M143" s="214"/>
      <c r="T143" s="215"/>
      <c r="AT143" s="212" t="s">
        <v>154</v>
      </c>
      <c r="AU143" s="212" t="s">
        <v>78</v>
      </c>
      <c r="AV143" s="211" t="s">
        <v>76</v>
      </c>
      <c r="AW143" s="211" t="s">
        <v>30</v>
      </c>
      <c r="AX143" s="211" t="s">
        <v>69</v>
      </c>
      <c r="AY143" s="212" t="s">
        <v>140</v>
      </c>
    </row>
    <row r="144" spans="2:65" s="217" customFormat="1">
      <c r="B144" s="216"/>
      <c r="D144" s="205" t="s">
        <v>154</v>
      </c>
      <c r="E144" s="218" t="s">
        <v>3</v>
      </c>
      <c r="F144" s="219" t="s">
        <v>195</v>
      </c>
      <c r="H144" s="220">
        <v>0.14799999999999999</v>
      </c>
      <c r="L144" s="216"/>
      <c r="M144" s="221"/>
      <c r="T144" s="222"/>
      <c r="AT144" s="218" t="s">
        <v>154</v>
      </c>
      <c r="AU144" s="218" t="s">
        <v>78</v>
      </c>
      <c r="AV144" s="217" t="s">
        <v>78</v>
      </c>
      <c r="AW144" s="217" t="s">
        <v>30</v>
      </c>
      <c r="AX144" s="217" t="s">
        <v>69</v>
      </c>
      <c r="AY144" s="218" t="s">
        <v>140</v>
      </c>
    </row>
    <row r="145" spans="2:65" s="231" customFormat="1">
      <c r="B145" s="230"/>
      <c r="D145" s="205" t="s">
        <v>154</v>
      </c>
      <c r="E145" s="232" t="s">
        <v>3</v>
      </c>
      <c r="F145" s="233" t="s">
        <v>196</v>
      </c>
      <c r="H145" s="234">
        <v>6.49</v>
      </c>
      <c r="L145" s="230"/>
      <c r="M145" s="235"/>
      <c r="T145" s="236"/>
      <c r="AT145" s="232" t="s">
        <v>154</v>
      </c>
      <c r="AU145" s="232" t="s">
        <v>78</v>
      </c>
      <c r="AV145" s="231" t="s">
        <v>141</v>
      </c>
      <c r="AW145" s="231" t="s">
        <v>30</v>
      </c>
      <c r="AX145" s="231" t="s">
        <v>69</v>
      </c>
      <c r="AY145" s="232" t="s">
        <v>140</v>
      </c>
    </row>
    <row r="146" spans="2:65" s="211" customFormat="1">
      <c r="B146" s="210"/>
      <c r="D146" s="205" t="s">
        <v>154</v>
      </c>
      <c r="E146" s="212" t="s">
        <v>3</v>
      </c>
      <c r="F146" s="213" t="s">
        <v>197</v>
      </c>
      <c r="H146" s="212" t="s">
        <v>3</v>
      </c>
      <c r="L146" s="210"/>
      <c r="M146" s="214"/>
      <c r="T146" s="215"/>
      <c r="AT146" s="212" t="s">
        <v>154</v>
      </c>
      <c r="AU146" s="212" t="s">
        <v>78</v>
      </c>
      <c r="AV146" s="211" t="s">
        <v>76</v>
      </c>
      <c r="AW146" s="211" t="s">
        <v>30</v>
      </c>
      <c r="AX146" s="211" t="s">
        <v>69</v>
      </c>
      <c r="AY146" s="212" t="s">
        <v>140</v>
      </c>
    </row>
    <row r="147" spans="2:65" s="211" customFormat="1">
      <c r="B147" s="210"/>
      <c r="D147" s="205" t="s">
        <v>154</v>
      </c>
      <c r="E147" s="212" t="s">
        <v>3</v>
      </c>
      <c r="F147" s="213" t="s">
        <v>198</v>
      </c>
      <c r="H147" s="212" t="s">
        <v>3</v>
      </c>
      <c r="L147" s="210"/>
      <c r="M147" s="214"/>
      <c r="T147" s="215"/>
      <c r="AT147" s="212" t="s">
        <v>154</v>
      </c>
      <c r="AU147" s="212" t="s">
        <v>78</v>
      </c>
      <c r="AV147" s="211" t="s">
        <v>76</v>
      </c>
      <c r="AW147" s="211" t="s">
        <v>30</v>
      </c>
      <c r="AX147" s="211" t="s">
        <v>69</v>
      </c>
      <c r="AY147" s="212" t="s">
        <v>140</v>
      </c>
    </row>
    <row r="148" spans="2:65" s="217" customFormat="1">
      <c r="B148" s="216"/>
      <c r="D148" s="205" t="s">
        <v>154</v>
      </c>
      <c r="E148" s="218" t="s">
        <v>3</v>
      </c>
      <c r="F148" s="219" t="s">
        <v>199</v>
      </c>
      <c r="H148" s="220">
        <v>0.26600000000000001</v>
      </c>
      <c r="L148" s="216"/>
      <c r="M148" s="221"/>
      <c r="T148" s="222"/>
      <c r="AT148" s="218" t="s">
        <v>154</v>
      </c>
      <c r="AU148" s="218" t="s">
        <v>78</v>
      </c>
      <c r="AV148" s="217" t="s">
        <v>78</v>
      </c>
      <c r="AW148" s="217" t="s">
        <v>30</v>
      </c>
      <c r="AX148" s="217" t="s">
        <v>69</v>
      </c>
      <c r="AY148" s="218" t="s">
        <v>140</v>
      </c>
    </row>
    <row r="149" spans="2:65" s="211" customFormat="1">
      <c r="B149" s="210"/>
      <c r="D149" s="205" t="s">
        <v>154</v>
      </c>
      <c r="E149" s="212" t="s">
        <v>3</v>
      </c>
      <c r="F149" s="213" t="s">
        <v>200</v>
      </c>
      <c r="H149" s="212" t="s">
        <v>3</v>
      </c>
      <c r="L149" s="210"/>
      <c r="M149" s="214"/>
      <c r="T149" s="215"/>
      <c r="AT149" s="212" t="s">
        <v>154</v>
      </c>
      <c r="AU149" s="212" t="s">
        <v>78</v>
      </c>
      <c r="AV149" s="211" t="s">
        <v>76</v>
      </c>
      <c r="AW149" s="211" t="s">
        <v>30</v>
      </c>
      <c r="AX149" s="211" t="s">
        <v>69</v>
      </c>
      <c r="AY149" s="212" t="s">
        <v>140</v>
      </c>
    </row>
    <row r="150" spans="2:65" s="217" customFormat="1">
      <c r="B150" s="216"/>
      <c r="D150" s="205" t="s">
        <v>154</v>
      </c>
      <c r="E150" s="218" t="s">
        <v>3</v>
      </c>
      <c r="F150" s="219" t="s">
        <v>201</v>
      </c>
      <c r="H150" s="220">
        <v>0.14699999999999999</v>
      </c>
      <c r="L150" s="216"/>
      <c r="M150" s="221"/>
      <c r="T150" s="222"/>
      <c r="AT150" s="218" t="s">
        <v>154</v>
      </c>
      <c r="AU150" s="218" t="s">
        <v>78</v>
      </c>
      <c r="AV150" s="217" t="s">
        <v>78</v>
      </c>
      <c r="AW150" s="217" t="s">
        <v>30</v>
      </c>
      <c r="AX150" s="217" t="s">
        <v>69</v>
      </c>
      <c r="AY150" s="218" t="s">
        <v>140</v>
      </c>
    </row>
    <row r="151" spans="2:65" s="211" customFormat="1">
      <c r="B151" s="210"/>
      <c r="D151" s="205" t="s">
        <v>154</v>
      </c>
      <c r="E151" s="212" t="s">
        <v>3</v>
      </c>
      <c r="F151" s="213" t="s">
        <v>202</v>
      </c>
      <c r="H151" s="212" t="s">
        <v>3</v>
      </c>
      <c r="L151" s="210"/>
      <c r="M151" s="214"/>
      <c r="T151" s="215"/>
      <c r="AT151" s="212" t="s">
        <v>154</v>
      </c>
      <c r="AU151" s="212" t="s">
        <v>78</v>
      </c>
      <c r="AV151" s="211" t="s">
        <v>76</v>
      </c>
      <c r="AW151" s="211" t="s">
        <v>30</v>
      </c>
      <c r="AX151" s="211" t="s">
        <v>69</v>
      </c>
      <c r="AY151" s="212" t="s">
        <v>140</v>
      </c>
    </row>
    <row r="152" spans="2:65" s="217" customFormat="1">
      <c r="B152" s="216"/>
      <c r="D152" s="205" t="s">
        <v>154</v>
      </c>
      <c r="E152" s="218" t="s">
        <v>3</v>
      </c>
      <c r="F152" s="219" t="s">
        <v>203</v>
      </c>
      <c r="H152" s="220">
        <v>0.81699999999999995</v>
      </c>
      <c r="L152" s="216"/>
      <c r="M152" s="221"/>
      <c r="T152" s="222"/>
      <c r="AT152" s="218" t="s">
        <v>154</v>
      </c>
      <c r="AU152" s="218" t="s">
        <v>78</v>
      </c>
      <c r="AV152" s="217" t="s">
        <v>78</v>
      </c>
      <c r="AW152" s="217" t="s">
        <v>30</v>
      </c>
      <c r="AX152" s="217" t="s">
        <v>69</v>
      </c>
      <c r="AY152" s="218" t="s">
        <v>140</v>
      </c>
    </row>
    <row r="153" spans="2:65" s="231" customFormat="1">
      <c r="B153" s="230"/>
      <c r="D153" s="205" t="s">
        <v>154</v>
      </c>
      <c r="E153" s="232" t="s">
        <v>3</v>
      </c>
      <c r="F153" s="233" t="s">
        <v>196</v>
      </c>
      <c r="H153" s="234">
        <v>1.23</v>
      </c>
      <c r="L153" s="230"/>
      <c r="M153" s="235"/>
      <c r="T153" s="236"/>
      <c r="AT153" s="232" t="s">
        <v>154</v>
      </c>
      <c r="AU153" s="232" t="s">
        <v>78</v>
      </c>
      <c r="AV153" s="231" t="s">
        <v>141</v>
      </c>
      <c r="AW153" s="231" t="s">
        <v>30</v>
      </c>
      <c r="AX153" s="231" t="s">
        <v>69</v>
      </c>
      <c r="AY153" s="232" t="s">
        <v>140</v>
      </c>
    </row>
    <row r="154" spans="2:65" s="224" customFormat="1">
      <c r="B154" s="223"/>
      <c r="D154" s="205" t="s">
        <v>154</v>
      </c>
      <c r="E154" s="225" t="s">
        <v>3</v>
      </c>
      <c r="F154" s="226" t="s">
        <v>159</v>
      </c>
      <c r="H154" s="227">
        <v>7.72</v>
      </c>
      <c r="L154" s="223"/>
      <c r="M154" s="228"/>
      <c r="T154" s="229"/>
      <c r="AT154" s="225" t="s">
        <v>154</v>
      </c>
      <c r="AU154" s="225" t="s">
        <v>78</v>
      </c>
      <c r="AV154" s="224" t="s">
        <v>148</v>
      </c>
      <c r="AW154" s="224" t="s">
        <v>30</v>
      </c>
      <c r="AX154" s="224" t="s">
        <v>76</v>
      </c>
      <c r="AY154" s="225" t="s">
        <v>140</v>
      </c>
    </row>
    <row r="155" spans="2:65" s="87" customFormat="1" ht="24.2" customHeight="1">
      <c r="B155" s="13"/>
      <c r="C155" s="193" t="s">
        <v>204</v>
      </c>
      <c r="D155" s="193" t="s">
        <v>143</v>
      </c>
      <c r="E155" s="194" t="s">
        <v>205</v>
      </c>
      <c r="F155" s="195" t="s">
        <v>206</v>
      </c>
      <c r="G155" s="196" t="s">
        <v>146</v>
      </c>
      <c r="H155" s="197">
        <v>49.49</v>
      </c>
      <c r="I155" s="65"/>
      <c r="J155" s="198">
        <f>ROUND(I155*H155,2)</f>
        <v>0</v>
      </c>
      <c r="K155" s="195" t="s">
        <v>147</v>
      </c>
      <c r="L155" s="13"/>
      <c r="M155" s="199" t="s">
        <v>3</v>
      </c>
      <c r="N155" s="200" t="s">
        <v>40</v>
      </c>
      <c r="O155" s="201">
        <v>1.1299999999999999</v>
      </c>
      <c r="P155" s="201">
        <f>O155*H155</f>
        <v>55.923699999999997</v>
      </c>
      <c r="Q155" s="201">
        <v>0.17330000000000001</v>
      </c>
      <c r="R155" s="201">
        <f>Q155*H155</f>
        <v>8.5766170000000006</v>
      </c>
      <c r="S155" s="201">
        <v>0</v>
      </c>
      <c r="T155" s="202">
        <f>S155*H155</f>
        <v>0</v>
      </c>
      <c r="AR155" s="203" t="s">
        <v>148</v>
      </c>
      <c r="AT155" s="203" t="s">
        <v>143</v>
      </c>
      <c r="AU155" s="203" t="s">
        <v>78</v>
      </c>
      <c r="AY155" s="4" t="s">
        <v>140</v>
      </c>
      <c r="BE155" s="204">
        <f>IF(N155="základní",J155,0)</f>
        <v>0</v>
      </c>
      <c r="BF155" s="204">
        <f>IF(N155="snížená",J155,0)</f>
        <v>0</v>
      </c>
      <c r="BG155" s="204">
        <f>IF(N155="zákl. přenesená",J155,0)</f>
        <v>0</v>
      </c>
      <c r="BH155" s="204">
        <f>IF(N155="sníž. přenesená",J155,0)</f>
        <v>0</v>
      </c>
      <c r="BI155" s="204">
        <f>IF(N155="nulová",J155,0)</f>
        <v>0</v>
      </c>
      <c r="BJ155" s="4" t="s">
        <v>76</v>
      </c>
      <c r="BK155" s="204">
        <f>ROUND(I155*H155,2)</f>
        <v>0</v>
      </c>
      <c r="BL155" s="4" t="s">
        <v>148</v>
      </c>
      <c r="BM155" s="203" t="s">
        <v>207</v>
      </c>
    </row>
    <row r="156" spans="2:65" s="87" customFormat="1" ht="19.5">
      <c r="B156" s="13"/>
      <c r="D156" s="205" t="s">
        <v>150</v>
      </c>
      <c r="F156" s="206" t="s">
        <v>208</v>
      </c>
      <c r="L156" s="13"/>
      <c r="M156" s="207"/>
      <c r="T156" s="29"/>
      <c r="AT156" s="4" t="s">
        <v>150</v>
      </c>
      <c r="AU156" s="4" t="s">
        <v>78</v>
      </c>
    </row>
    <row r="157" spans="2:65" s="87" customFormat="1">
      <c r="B157" s="13"/>
      <c r="D157" s="208" t="s">
        <v>152</v>
      </c>
      <c r="F157" s="209" t="s">
        <v>209</v>
      </c>
      <c r="L157" s="13"/>
      <c r="M157" s="207"/>
      <c r="T157" s="29"/>
      <c r="AT157" s="4" t="s">
        <v>152</v>
      </c>
      <c r="AU157" s="4" t="s">
        <v>78</v>
      </c>
    </row>
    <row r="158" spans="2:65" s="211" customFormat="1">
      <c r="B158" s="210"/>
      <c r="D158" s="205" t="s">
        <v>154</v>
      </c>
      <c r="E158" s="212" t="s">
        <v>3</v>
      </c>
      <c r="F158" s="213" t="s">
        <v>165</v>
      </c>
      <c r="H158" s="212" t="s">
        <v>3</v>
      </c>
      <c r="L158" s="210"/>
      <c r="M158" s="214"/>
      <c r="T158" s="215"/>
      <c r="AT158" s="212" t="s">
        <v>154</v>
      </c>
      <c r="AU158" s="212" t="s">
        <v>78</v>
      </c>
      <c r="AV158" s="211" t="s">
        <v>76</v>
      </c>
      <c r="AW158" s="211" t="s">
        <v>30</v>
      </c>
      <c r="AX158" s="211" t="s">
        <v>69</v>
      </c>
      <c r="AY158" s="212" t="s">
        <v>140</v>
      </c>
    </row>
    <row r="159" spans="2:65" s="217" customFormat="1">
      <c r="B159" s="216"/>
      <c r="D159" s="205" t="s">
        <v>154</v>
      </c>
      <c r="E159" s="218" t="s">
        <v>3</v>
      </c>
      <c r="F159" s="219" t="s">
        <v>210</v>
      </c>
      <c r="H159" s="220">
        <v>11.236000000000001</v>
      </c>
      <c r="L159" s="216"/>
      <c r="M159" s="221"/>
      <c r="T159" s="222"/>
      <c r="AT159" s="218" t="s">
        <v>154</v>
      </c>
      <c r="AU159" s="218" t="s">
        <v>78</v>
      </c>
      <c r="AV159" s="217" t="s">
        <v>78</v>
      </c>
      <c r="AW159" s="217" t="s">
        <v>30</v>
      </c>
      <c r="AX159" s="217" t="s">
        <v>69</v>
      </c>
      <c r="AY159" s="218" t="s">
        <v>140</v>
      </c>
    </row>
    <row r="160" spans="2:65" s="217" customFormat="1">
      <c r="B160" s="216"/>
      <c r="D160" s="205" t="s">
        <v>154</v>
      </c>
      <c r="E160" s="218" t="s">
        <v>3</v>
      </c>
      <c r="F160" s="219" t="s">
        <v>211</v>
      </c>
      <c r="H160" s="220">
        <v>29.95</v>
      </c>
      <c r="L160" s="216"/>
      <c r="M160" s="221"/>
      <c r="T160" s="222"/>
      <c r="AT160" s="218" t="s">
        <v>154</v>
      </c>
      <c r="AU160" s="218" t="s">
        <v>78</v>
      </c>
      <c r="AV160" s="217" t="s">
        <v>78</v>
      </c>
      <c r="AW160" s="217" t="s">
        <v>30</v>
      </c>
      <c r="AX160" s="217" t="s">
        <v>69</v>
      </c>
      <c r="AY160" s="218" t="s">
        <v>140</v>
      </c>
    </row>
    <row r="161" spans="2:65" s="211" customFormat="1">
      <c r="B161" s="210"/>
      <c r="D161" s="205" t="s">
        <v>154</v>
      </c>
      <c r="E161" s="212" t="s">
        <v>3</v>
      </c>
      <c r="F161" s="213" t="s">
        <v>197</v>
      </c>
      <c r="H161" s="212" t="s">
        <v>3</v>
      </c>
      <c r="L161" s="210"/>
      <c r="M161" s="214"/>
      <c r="T161" s="215"/>
      <c r="AT161" s="212" t="s">
        <v>154</v>
      </c>
      <c r="AU161" s="212" t="s">
        <v>78</v>
      </c>
      <c r="AV161" s="211" t="s">
        <v>76</v>
      </c>
      <c r="AW161" s="211" t="s">
        <v>30</v>
      </c>
      <c r="AX161" s="211" t="s">
        <v>69</v>
      </c>
      <c r="AY161" s="212" t="s">
        <v>140</v>
      </c>
    </row>
    <row r="162" spans="2:65" s="217" customFormat="1">
      <c r="B162" s="216"/>
      <c r="D162" s="205" t="s">
        <v>154</v>
      </c>
      <c r="E162" s="218" t="s">
        <v>3</v>
      </c>
      <c r="F162" s="219" t="s">
        <v>212</v>
      </c>
      <c r="H162" s="220">
        <v>2.3140000000000001</v>
      </c>
      <c r="L162" s="216"/>
      <c r="M162" s="221"/>
      <c r="T162" s="222"/>
      <c r="AT162" s="218" t="s">
        <v>154</v>
      </c>
      <c r="AU162" s="218" t="s">
        <v>78</v>
      </c>
      <c r="AV162" s="217" t="s">
        <v>78</v>
      </c>
      <c r="AW162" s="217" t="s">
        <v>30</v>
      </c>
      <c r="AX162" s="217" t="s">
        <v>69</v>
      </c>
      <c r="AY162" s="218" t="s">
        <v>140</v>
      </c>
    </row>
    <row r="163" spans="2:65" s="217" customFormat="1">
      <c r="B163" s="216"/>
      <c r="D163" s="205" t="s">
        <v>154</v>
      </c>
      <c r="E163" s="218" t="s">
        <v>3</v>
      </c>
      <c r="F163" s="219" t="s">
        <v>213</v>
      </c>
      <c r="H163" s="220">
        <v>5.99</v>
      </c>
      <c r="L163" s="216"/>
      <c r="M163" s="221"/>
      <c r="T163" s="222"/>
      <c r="AT163" s="218" t="s">
        <v>154</v>
      </c>
      <c r="AU163" s="218" t="s">
        <v>78</v>
      </c>
      <c r="AV163" s="217" t="s">
        <v>78</v>
      </c>
      <c r="AW163" s="217" t="s">
        <v>30</v>
      </c>
      <c r="AX163" s="217" t="s">
        <v>69</v>
      </c>
      <c r="AY163" s="218" t="s">
        <v>140</v>
      </c>
    </row>
    <row r="164" spans="2:65" s="224" customFormat="1">
      <c r="B164" s="223"/>
      <c r="D164" s="205" t="s">
        <v>154</v>
      </c>
      <c r="E164" s="225" t="s">
        <v>3</v>
      </c>
      <c r="F164" s="226" t="s">
        <v>159</v>
      </c>
      <c r="H164" s="227">
        <v>49.49</v>
      </c>
      <c r="L164" s="223"/>
      <c r="M164" s="228"/>
      <c r="T164" s="229"/>
      <c r="AT164" s="225" t="s">
        <v>154</v>
      </c>
      <c r="AU164" s="225" t="s">
        <v>78</v>
      </c>
      <c r="AV164" s="224" t="s">
        <v>148</v>
      </c>
      <c r="AW164" s="224" t="s">
        <v>30</v>
      </c>
      <c r="AX164" s="224" t="s">
        <v>76</v>
      </c>
      <c r="AY164" s="225" t="s">
        <v>140</v>
      </c>
    </row>
    <row r="165" spans="2:65" s="87" customFormat="1" ht="24.2" customHeight="1">
      <c r="B165" s="13"/>
      <c r="C165" s="193" t="s">
        <v>214</v>
      </c>
      <c r="D165" s="193" t="s">
        <v>143</v>
      </c>
      <c r="E165" s="194" t="s">
        <v>215</v>
      </c>
      <c r="F165" s="195" t="s">
        <v>216</v>
      </c>
      <c r="G165" s="196" t="s">
        <v>146</v>
      </c>
      <c r="H165" s="197">
        <v>47.994999999999997</v>
      </c>
      <c r="I165" s="65"/>
      <c r="J165" s="198">
        <f>ROUND(I165*H165,2)</f>
        <v>0</v>
      </c>
      <c r="K165" s="195" t="s">
        <v>147</v>
      </c>
      <c r="L165" s="13"/>
      <c r="M165" s="199" t="s">
        <v>3</v>
      </c>
      <c r="N165" s="200" t="s">
        <v>40</v>
      </c>
      <c r="O165" s="201">
        <v>1.6060000000000001</v>
      </c>
      <c r="P165" s="201">
        <f>O165*H165</f>
        <v>77.079970000000003</v>
      </c>
      <c r="Q165" s="201">
        <v>0.26723000000000002</v>
      </c>
      <c r="R165" s="201">
        <f>Q165*H165</f>
        <v>12.82570385</v>
      </c>
      <c r="S165" s="201">
        <v>0</v>
      </c>
      <c r="T165" s="202">
        <f>S165*H165</f>
        <v>0</v>
      </c>
      <c r="AR165" s="203" t="s">
        <v>148</v>
      </c>
      <c r="AT165" s="203" t="s">
        <v>143</v>
      </c>
      <c r="AU165" s="203" t="s">
        <v>78</v>
      </c>
      <c r="AY165" s="4" t="s">
        <v>140</v>
      </c>
      <c r="BE165" s="204">
        <f>IF(N165="základní",J165,0)</f>
        <v>0</v>
      </c>
      <c r="BF165" s="204">
        <f>IF(N165="snížená",J165,0)</f>
        <v>0</v>
      </c>
      <c r="BG165" s="204">
        <f>IF(N165="zákl. přenesená",J165,0)</f>
        <v>0</v>
      </c>
      <c r="BH165" s="204">
        <f>IF(N165="sníž. přenesená",J165,0)</f>
        <v>0</v>
      </c>
      <c r="BI165" s="204">
        <f>IF(N165="nulová",J165,0)</f>
        <v>0</v>
      </c>
      <c r="BJ165" s="4" t="s">
        <v>76</v>
      </c>
      <c r="BK165" s="204">
        <f>ROUND(I165*H165,2)</f>
        <v>0</v>
      </c>
      <c r="BL165" s="4" t="s">
        <v>148</v>
      </c>
      <c r="BM165" s="203" t="s">
        <v>217</v>
      </c>
    </row>
    <row r="166" spans="2:65" s="87" customFormat="1" ht="19.5">
      <c r="B166" s="13"/>
      <c r="D166" s="205" t="s">
        <v>150</v>
      </c>
      <c r="F166" s="206" t="s">
        <v>218</v>
      </c>
      <c r="L166" s="13"/>
      <c r="M166" s="207"/>
      <c r="T166" s="29"/>
      <c r="AT166" s="4" t="s">
        <v>150</v>
      </c>
      <c r="AU166" s="4" t="s">
        <v>78</v>
      </c>
    </row>
    <row r="167" spans="2:65" s="87" customFormat="1">
      <c r="B167" s="13"/>
      <c r="D167" s="208" t="s">
        <v>152</v>
      </c>
      <c r="F167" s="209" t="s">
        <v>219</v>
      </c>
      <c r="L167" s="13"/>
      <c r="M167" s="207"/>
      <c r="T167" s="29"/>
      <c r="AT167" s="4" t="s">
        <v>152</v>
      </c>
      <c r="AU167" s="4" t="s">
        <v>78</v>
      </c>
    </row>
    <row r="168" spans="2:65" s="211" customFormat="1">
      <c r="B168" s="210"/>
      <c r="D168" s="205" t="s">
        <v>154</v>
      </c>
      <c r="E168" s="212" t="s">
        <v>3</v>
      </c>
      <c r="F168" s="213" t="s">
        <v>155</v>
      </c>
      <c r="H168" s="212" t="s">
        <v>3</v>
      </c>
      <c r="L168" s="210"/>
      <c r="M168" s="214"/>
      <c r="T168" s="215"/>
      <c r="AT168" s="212" t="s">
        <v>154</v>
      </c>
      <c r="AU168" s="212" t="s">
        <v>78</v>
      </c>
      <c r="AV168" s="211" t="s">
        <v>76</v>
      </c>
      <c r="AW168" s="211" t="s">
        <v>30</v>
      </c>
      <c r="AX168" s="211" t="s">
        <v>69</v>
      </c>
      <c r="AY168" s="212" t="s">
        <v>140</v>
      </c>
    </row>
    <row r="169" spans="2:65" s="217" customFormat="1">
      <c r="B169" s="216"/>
      <c r="D169" s="205" t="s">
        <v>154</v>
      </c>
      <c r="E169" s="218" t="s">
        <v>3</v>
      </c>
      <c r="F169" s="219" t="s">
        <v>220</v>
      </c>
      <c r="H169" s="220">
        <v>42.661999999999999</v>
      </c>
      <c r="L169" s="216"/>
      <c r="M169" s="221"/>
      <c r="T169" s="222"/>
      <c r="AT169" s="218" t="s">
        <v>154</v>
      </c>
      <c r="AU169" s="218" t="s">
        <v>78</v>
      </c>
      <c r="AV169" s="217" t="s">
        <v>78</v>
      </c>
      <c r="AW169" s="217" t="s">
        <v>30</v>
      </c>
      <c r="AX169" s="217" t="s">
        <v>69</v>
      </c>
      <c r="AY169" s="218" t="s">
        <v>140</v>
      </c>
    </row>
    <row r="170" spans="2:65" s="211" customFormat="1">
      <c r="B170" s="210"/>
      <c r="D170" s="205" t="s">
        <v>154</v>
      </c>
      <c r="E170" s="212" t="s">
        <v>3</v>
      </c>
      <c r="F170" s="213" t="s">
        <v>157</v>
      </c>
      <c r="H170" s="212" t="s">
        <v>3</v>
      </c>
      <c r="L170" s="210"/>
      <c r="M170" s="214"/>
      <c r="T170" s="215"/>
      <c r="AT170" s="212" t="s">
        <v>154</v>
      </c>
      <c r="AU170" s="212" t="s">
        <v>78</v>
      </c>
      <c r="AV170" s="211" t="s">
        <v>76</v>
      </c>
      <c r="AW170" s="211" t="s">
        <v>30</v>
      </c>
      <c r="AX170" s="211" t="s">
        <v>69</v>
      </c>
      <c r="AY170" s="212" t="s">
        <v>140</v>
      </c>
    </row>
    <row r="171" spans="2:65" s="217" customFormat="1">
      <c r="B171" s="216"/>
      <c r="D171" s="205" t="s">
        <v>154</v>
      </c>
      <c r="E171" s="218" t="s">
        <v>3</v>
      </c>
      <c r="F171" s="219" t="s">
        <v>221</v>
      </c>
      <c r="H171" s="220">
        <v>5.3330000000000002</v>
      </c>
      <c r="L171" s="216"/>
      <c r="M171" s="221"/>
      <c r="T171" s="222"/>
      <c r="AT171" s="218" t="s">
        <v>154</v>
      </c>
      <c r="AU171" s="218" t="s">
        <v>78</v>
      </c>
      <c r="AV171" s="217" t="s">
        <v>78</v>
      </c>
      <c r="AW171" s="217" t="s">
        <v>30</v>
      </c>
      <c r="AX171" s="217" t="s">
        <v>69</v>
      </c>
      <c r="AY171" s="218" t="s">
        <v>140</v>
      </c>
    </row>
    <row r="172" spans="2:65" s="224" customFormat="1">
      <c r="B172" s="223"/>
      <c r="D172" s="205" t="s">
        <v>154</v>
      </c>
      <c r="E172" s="225" t="s">
        <v>3</v>
      </c>
      <c r="F172" s="226" t="s">
        <v>159</v>
      </c>
      <c r="H172" s="227">
        <v>47.994999999999997</v>
      </c>
      <c r="L172" s="223"/>
      <c r="M172" s="228"/>
      <c r="T172" s="229"/>
      <c r="AT172" s="225" t="s">
        <v>154</v>
      </c>
      <c r="AU172" s="225" t="s">
        <v>78</v>
      </c>
      <c r="AV172" s="224" t="s">
        <v>148</v>
      </c>
      <c r="AW172" s="224" t="s">
        <v>30</v>
      </c>
      <c r="AX172" s="224" t="s">
        <v>76</v>
      </c>
      <c r="AY172" s="225" t="s">
        <v>140</v>
      </c>
    </row>
    <row r="173" spans="2:65" s="182" customFormat="1" ht="22.7" customHeight="1">
      <c r="B173" s="181"/>
      <c r="D173" s="183" t="s">
        <v>68</v>
      </c>
      <c r="E173" s="191" t="s">
        <v>148</v>
      </c>
      <c r="F173" s="191" t="s">
        <v>222</v>
      </c>
      <c r="J173" s="192">
        <f>BK173</f>
        <v>0</v>
      </c>
      <c r="L173" s="181"/>
      <c r="M173" s="186"/>
      <c r="P173" s="187">
        <f>SUM(P174:P180)</f>
        <v>17.166</v>
      </c>
      <c r="R173" s="187">
        <f>SUM(R174:R180)</f>
        <v>2.5041600000000002</v>
      </c>
      <c r="T173" s="188">
        <f>SUM(T174:T180)</f>
        <v>0</v>
      </c>
      <c r="AR173" s="183" t="s">
        <v>76</v>
      </c>
      <c r="AT173" s="189" t="s">
        <v>68</v>
      </c>
      <c r="AU173" s="189" t="s">
        <v>76</v>
      </c>
      <c r="AY173" s="183" t="s">
        <v>140</v>
      </c>
      <c r="BK173" s="190">
        <f>SUM(BK174:BK180)</f>
        <v>0</v>
      </c>
    </row>
    <row r="174" spans="2:65" s="87" customFormat="1" ht="24.2" customHeight="1">
      <c r="B174" s="13"/>
      <c r="C174" s="193" t="s">
        <v>223</v>
      </c>
      <c r="D174" s="193" t="s">
        <v>143</v>
      </c>
      <c r="E174" s="194" t="s">
        <v>224</v>
      </c>
      <c r="F174" s="195" t="s">
        <v>225</v>
      </c>
      <c r="G174" s="196" t="s">
        <v>226</v>
      </c>
      <c r="H174" s="197">
        <v>2</v>
      </c>
      <c r="I174" s="65"/>
      <c r="J174" s="198">
        <f>ROUND(I174*H174,2)</f>
        <v>0</v>
      </c>
      <c r="K174" s="195" t="s">
        <v>147</v>
      </c>
      <c r="L174" s="13"/>
      <c r="M174" s="199" t="s">
        <v>3</v>
      </c>
      <c r="N174" s="200" t="s">
        <v>40</v>
      </c>
      <c r="O174" s="201">
        <v>1.347</v>
      </c>
      <c r="P174" s="201">
        <f>O174*H174</f>
        <v>2.694</v>
      </c>
      <c r="Q174" s="201">
        <v>5.3280000000000001E-2</v>
      </c>
      <c r="R174" s="201">
        <f>Q174*H174</f>
        <v>0.10656</v>
      </c>
      <c r="S174" s="201">
        <v>0</v>
      </c>
      <c r="T174" s="202">
        <f>S174*H174</f>
        <v>0</v>
      </c>
      <c r="AR174" s="203" t="s">
        <v>148</v>
      </c>
      <c r="AT174" s="203" t="s">
        <v>143</v>
      </c>
      <c r="AU174" s="203" t="s">
        <v>78</v>
      </c>
      <c r="AY174" s="4" t="s">
        <v>140</v>
      </c>
      <c r="BE174" s="204">
        <f>IF(N174="základní",J174,0)</f>
        <v>0</v>
      </c>
      <c r="BF174" s="204">
        <f>IF(N174="snížená",J174,0)</f>
        <v>0</v>
      </c>
      <c r="BG174" s="204">
        <f>IF(N174="zákl. přenesená",J174,0)</f>
        <v>0</v>
      </c>
      <c r="BH174" s="204">
        <f>IF(N174="sníž. přenesená",J174,0)</f>
        <v>0</v>
      </c>
      <c r="BI174" s="204">
        <f>IF(N174="nulová",J174,0)</f>
        <v>0</v>
      </c>
      <c r="BJ174" s="4" t="s">
        <v>76</v>
      </c>
      <c r="BK174" s="204">
        <f>ROUND(I174*H174,2)</f>
        <v>0</v>
      </c>
      <c r="BL174" s="4" t="s">
        <v>148</v>
      </c>
      <c r="BM174" s="203" t="s">
        <v>227</v>
      </c>
    </row>
    <row r="175" spans="2:65" s="87" customFormat="1" ht="39">
      <c r="B175" s="13"/>
      <c r="D175" s="205" t="s">
        <v>150</v>
      </c>
      <c r="F175" s="206" t="s">
        <v>228</v>
      </c>
      <c r="L175" s="13"/>
      <c r="M175" s="207"/>
      <c r="T175" s="29"/>
      <c r="AT175" s="4" t="s">
        <v>150</v>
      </c>
      <c r="AU175" s="4" t="s">
        <v>78</v>
      </c>
    </row>
    <row r="176" spans="2:65" s="87" customFormat="1">
      <c r="B176" s="13"/>
      <c r="D176" s="208" t="s">
        <v>152</v>
      </c>
      <c r="F176" s="209" t="s">
        <v>229</v>
      </c>
      <c r="L176" s="13"/>
      <c r="M176" s="207"/>
      <c r="T176" s="29"/>
      <c r="AT176" s="4" t="s">
        <v>152</v>
      </c>
      <c r="AU176" s="4" t="s">
        <v>78</v>
      </c>
    </row>
    <row r="177" spans="2:65" s="87" customFormat="1" ht="24.2" customHeight="1">
      <c r="B177" s="13"/>
      <c r="C177" s="193" t="s">
        <v>230</v>
      </c>
      <c r="D177" s="193" t="s">
        <v>143</v>
      </c>
      <c r="E177" s="194" t="s">
        <v>231</v>
      </c>
      <c r="F177" s="195" t="s">
        <v>232</v>
      </c>
      <c r="G177" s="196" t="s">
        <v>226</v>
      </c>
      <c r="H177" s="197">
        <v>36</v>
      </c>
      <c r="I177" s="65"/>
      <c r="J177" s="198">
        <f>ROUND(I177*H177,2)</f>
        <v>0</v>
      </c>
      <c r="K177" s="195" t="s">
        <v>147</v>
      </c>
      <c r="L177" s="13"/>
      <c r="M177" s="199" t="s">
        <v>3</v>
      </c>
      <c r="N177" s="200" t="s">
        <v>40</v>
      </c>
      <c r="O177" s="201">
        <v>0.40200000000000002</v>
      </c>
      <c r="P177" s="201">
        <f>O177*H177</f>
        <v>14.472000000000001</v>
      </c>
      <c r="Q177" s="201">
        <v>6.6600000000000006E-2</v>
      </c>
      <c r="R177" s="201">
        <f>Q177*H177</f>
        <v>2.3976000000000002</v>
      </c>
      <c r="S177" s="201">
        <v>0</v>
      </c>
      <c r="T177" s="202">
        <f>S177*H177</f>
        <v>0</v>
      </c>
      <c r="AR177" s="203" t="s">
        <v>148</v>
      </c>
      <c r="AT177" s="203" t="s">
        <v>143</v>
      </c>
      <c r="AU177" s="203" t="s">
        <v>78</v>
      </c>
      <c r="AY177" s="4" t="s">
        <v>140</v>
      </c>
      <c r="BE177" s="204">
        <f>IF(N177="základní",J177,0)</f>
        <v>0</v>
      </c>
      <c r="BF177" s="204">
        <f>IF(N177="snížená",J177,0)</f>
        <v>0</v>
      </c>
      <c r="BG177" s="204">
        <f>IF(N177="zákl. přenesená",J177,0)</f>
        <v>0</v>
      </c>
      <c r="BH177" s="204">
        <f>IF(N177="sníž. přenesená",J177,0)</f>
        <v>0</v>
      </c>
      <c r="BI177" s="204">
        <f>IF(N177="nulová",J177,0)</f>
        <v>0</v>
      </c>
      <c r="BJ177" s="4" t="s">
        <v>76</v>
      </c>
      <c r="BK177" s="204">
        <f>ROUND(I177*H177,2)</f>
        <v>0</v>
      </c>
      <c r="BL177" s="4" t="s">
        <v>148</v>
      </c>
      <c r="BM177" s="203" t="s">
        <v>233</v>
      </c>
    </row>
    <row r="178" spans="2:65" s="87" customFormat="1" ht="19.5">
      <c r="B178" s="13"/>
      <c r="D178" s="205" t="s">
        <v>150</v>
      </c>
      <c r="F178" s="206" t="s">
        <v>234</v>
      </c>
      <c r="L178" s="13"/>
      <c r="M178" s="207"/>
      <c r="T178" s="29"/>
      <c r="AT178" s="4" t="s">
        <v>150</v>
      </c>
      <c r="AU178" s="4" t="s">
        <v>78</v>
      </c>
    </row>
    <row r="179" spans="2:65" s="87" customFormat="1">
      <c r="B179" s="13"/>
      <c r="D179" s="208" t="s">
        <v>152</v>
      </c>
      <c r="F179" s="209" t="s">
        <v>235</v>
      </c>
      <c r="L179" s="13"/>
      <c r="M179" s="207"/>
      <c r="T179" s="29"/>
      <c r="AT179" s="4" t="s">
        <v>152</v>
      </c>
      <c r="AU179" s="4" t="s">
        <v>78</v>
      </c>
    </row>
    <row r="180" spans="2:65" s="217" customFormat="1">
      <c r="B180" s="216"/>
      <c r="D180" s="205" t="s">
        <v>154</v>
      </c>
      <c r="E180" s="218" t="s">
        <v>3</v>
      </c>
      <c r="F180" s="219" t="s">
        <v>236</v>
      </c>
      <c r="H180" s="220">
        <v>36</v>
      </c>
      <c r="L180" s="216"/>
      <c r="M180" s="221"/>
      <c r="T180" s="222"/>
      <c r="AT180" s="218" t="s">
        <v>154</v>
      </c>
      <c r="AU180" s="218" t="s">
        <v>78</v>
      </c>
      <c r="AV180" s="217" t="s">
        <v>78</v>
      </c>
      <c r="AW180" s="217" t="s">
        <v>30</v>
      </c>
      <c r="AX180" s="217" t="s">
        <v>76</v>
      </c>
      <c r="AY180" s="218" t="s">
        <v>140</v>
      </c>
    </row>
    <row r="181" spans="2:65" s="182" customFormat="1" ht="22.7" customHeight="1">
      <c r="B181" s="181"/>
      <c r="D181" s="183" t="s">
        <v>68</v>
      </c>
      <c r="E181" s="191" t="s">
        <v>204</v>
      </c>
      <c r="F181" s="191" t="s">
        <v>237</v>
      </c>
      <c r="J181" s="192">
        <f>BK181</f>
        <v>0</v>
      </c>
      <c r="L181" s="181"/>
      <c r="M181" s="186"/>
      <c r="P181" s="187">
        <f>SUM(P182:P208)</f>
        <v>187.99146000000002</v>
      </c>
      <c r="R181" s="187">
        <f>SUM(R182:R208)</f>
        <v>7.2199780999999996</v>
      </c>
      <c r="T181" s="188">
        <f>SUM(T182:T208)</f>
        <v>0</v>
      </c>
      <c r="AR181" s="183" t="s">
        <v>76</v>
      </c>
      <c r="AT181" s="189" t="s">
        <v>68</v>
      </c>
      <c r="AU181" s="189" t="s">
        <v>76</v>
      </c>
      <c r="AY181" s="183" t="s">
        <v>140</v>
      </c>
      <c r="BK181" s="190">
        <f>SUM(BK182:BK208)</f>
        <v>0</v>
      </c>
    </row>
    <row r="182" spans="2:65" s="87" customFormat="1" ht="44.25" customHeight="1">
      <c r="B182" s="13"/>
      <c r="C182" s="193" t="s">
        <v>238</v>
      </c>
      <c r="D182" s="193" t="s">
        <v>143</v>
      </c>
      <c r="E182" s="194" t="s">
        <v>239</v>
      </c>
      <c r="F182" s="195" t="s">
        <v>240</v>
      </c>
      <c r="G182" s="196" t="s">
        <v>146</v>
      </c>
      <c r="H182" s="197">
        <v>69.331000000000003</v>
      </c>
      <c r="I182" s="65"/>
      <c r="J182" s="198">
        <f>ROUND(I182*H182,2)</f>
        <v>0</v>
      </c>
      <c r="K182" s="195" t="s">
        <v>147</v>
      </c>
      <c r="L182" s="13"/>
      <c r="M182" s="199" t="s">
        <v>3</v>
      </c>
      <c r="N182" s="200" t="s">
        <v>40</v>
      </c>
      <c r="O182" s="201">
        <v>0.71599999999999997</v>
      </c>
      <c r="P182" s="201">
        <f>O182*H182</f>
        <v>49.640996000000001</v>
      </c>
      <c r="Q182" s="201">
        <v>2.1899999999999999E-2</v>
      </c>
      <c r="R182" s="201">
        <f>Q182*H182</f>
        <v>1.5183489000000001</v>
      </c>
      <c r="S182" s="201">
        <v>0</v>
      </c>
      <c r="T182" s="202">
        <f>S182*H182</f>
        <v>0</v>
      </c>
      <c r="AR182" s="203" t="s">
        <v>148</v>
      </c>
      <c r="AT182" s="203" t="s">
        <v>143</v>
      </c>
      <c r="AU182" s="203" t="s">
        <v>78</v>
      </c>
      <c r="AY182" s="4" t="s">
        <v>140</v>
      </c>
      <c r="BE182" s="204">
        <f>IF(N182="základní",J182,0)</f>
        <v>0</v>
      </c>
      <c r="BF182" s="204">
        <f>IF(N182="snížená",J182,0)</f>
        <v>0</v>
      </c>
      <c r="BG182" s="204">
        <f>IF(N182="zákl. přenesená",J182,0)</f>
        <v>0</v>
      </c>
      <c r="BH182" s="204">
        <f>IF(N182="sníž. přenesená",J182,0)</f>
        <v>0</v>
      </c>
      <c r="BI182" s="204">
        <f>IF(N182="nulová",J182,0)</f>
        <v>0</v>
      </c>
      <c r="BJ182" s="4" t="s">
        <v>76</v>
      </c>
      <c r="BK182" s="204">
        <f>ROUND(I182*H182,2)</f>
        <v>0</v>
      </c>
      <c r="BL182" s="4" t="s">
        <v>148</v>
      </c>
      <c r="BM182" s="203" t="s">
        <v>241</v>
      </c>
    </row>
    <row r="183" spans="2:65" s="87" customFormat="1" ht="29.25">
      <c r="B183" s="13"/>
      <c r="D183" s="205" t="s">
        <v>150</v>
      </c>
      <c r="F183" s="206" t="s">
        <v>242</v>
      </c>
      <c r="L183" s="13"/>
      <c r="M183" s="207"/>
      <c r="T183" s="29"/>
      <c r="AT183" s="4" t="s">
        <v>150</v>
      </c>
      <c r="AU183" s="4" t="s">
        <v>78</v>
      </c>
    </row>
    <row r="184" spans="2:65" s="87" customFormat="1">
      <c r="B184" s="13"/>
      <c r="D184" s="208" t="s">
        <v>152</v>
      </c>
      <c r="F184" s="209" t="s">
        <v>243</v>
      </c>
      <c r="L184" s="13"/>
      <c r="M184" s="207"/>
      <c r="T184" s="29"/>
      <c r="AT184" s="4" t="s">
        <v>152</v>
      </c>
      <c r="AU184" s="4" t="s">
        <v>78</v>
      </c>
    </row>
    <row r="185" spans="2:65" s="211" customFormat="1">
      <c r="B185" s="210"/>
      <c r="D185" s="205" t="s">
        <v>154</v>
      </c>
      <c r="E185" s="212" t="s">
        <v>3</v>
      </c>
      <c r="F185" s="213" t="s">
        <v>244</v>
      </c>
      <c r="H185" s="212" t="s">
        <v>3</v>
      </c>
      <c r="L185" s="210"/>
      <c r="M185" s="214"/>
      <c r="T185" s="215"/>
      <c r="AT185" s="212" t="s">
        <v>154</v>
      </c>
      <c r="AU185" s="212" t="s">
        <v>78</v>
      </c>
      <c r="AV185" s="211" t="s">
        <v>76</v>
      </c>
      <c r="AW185" s="211" t="s">
        <v>30</v>
      </c>
      <c r="AX185" s="211" t="s">
        <v>69</v>
      </c>
      <c r="AY185" s="212" t="s">
        <v>140</v>
      </c>
    </row>
    <row r="186" spans="2:65" s="217" customFormat="1">
      <c r="B186" s="216"/>
      <c r="D186" s="205" t="s">
        <v>154</v>
      </c>
      <c r="E186" s="218" t="s">
        <v>3</v>
      </c>
      <c r="F186" s="219" t="s">
        <v>245</v>
      </c>
      <c r="H186" s="220">
        <v>69.331000000000003</v>
      </c>
      <c r="L186" s="216"/>
      <c r="M186" s="221"/>
      <c r="T186" s="222"/>
      <c r="AT186" s="218" t="s">
        <v>154</v>
      </c>
      <c r="AU186" s="218" t="s">
        <v>78</v>
      </c>
      <c r="AV186" s="217" t="s">
        <v>78</v>
      </c>
      <c r="AW186" s="217" t="s">
        <v>30</v>
      </c>
      <c r="AX186" s="217" t="s">
        <v>76</v>
      </c>
      <c r="AY186" s="218" t="s">
        <v>140</v>
      </c>
    </row>
    <row r="187" spans="2:65" s="87" customFormat="1" ht="21.75" customHeight="1">
      <c r="B187" s="13"/>
      <c r="C187" s="193" t="s">
        <v>246</v>
      </c>
      <c r="D187" s="193" t="s">
        <v>143</v>
      </c>
      <c r="E187" s="194" t="s">
        <v>247</v>
      </c>
      <c r="F187" s="195" t="s">
        <v>248</v>
      </c>
      <c r="G187" s="196" t="s">
        <v>146</v>
      </c>
      <c r="H187" s="197">
        <v>3.3</v>
      </c>
      <c r="I187" s="65"/>
      <c r="J187" s="198">
        <f>ROUND(I187*H187,2)</f>
        <v>0</v>
      </c>
      <c r="K187" s="195" t="s">
        <v>147</v>
      </c>
      <c r="L187" s="13"/>
      <c r="M187" s="199" t="s">
        <v>3</v>
      </c>
      <c r="N187" s="200" t="s">
        <v>40</v>
      </c>
      <c r="O187" s="201">
        <v>0.624</v>
      </c>
      <c r="P187" s="201">
        <f>O187*H187</f>
        <v>2.0591999999999997</v>
      </c>
      <c r="Q187" s="201">
        <v>5.6000000000000001E-2</v>
      </c>
      <c r="R187" s="201">
        <f>Q187*H187</f>
        <v>0.18479999999999999</v>
      </c>
      <c r="S187" s="201">
        <v>0</v>
      </c>
      <c r="T187" s="202">
        <f>S187*H187</f>
        <v>0</v>
      </c>
      <c r="AR187" s="203" t="s">
        <v>148</v>
      </c>
      <c r="AT187" s="203" t="s">
        <v>143</v>
      </c>
      <c r="AU187" s="203" t="s">
        <v>78</v>
      </c>
      <c r="AY187" s="4" t="s">
        <v>140</v>
      </c>
      <c r="BE187" s="204">
        <f>IF(N187="základní",J187,0)</f>
        <v>0</v>
      </c>
      <c r="BF187" s="204">
        <f>IF(N187="snížená",J187,0)</f>
        <v>0</v>
      </c>
      <c r="BG187" s="204">
        <f>IF(N187="zákl. přenesená",J187,0)</f>
        <v>0</v>
      </c>
      <c r="BH187" s="204">
        <f>IF(N187="sníž. přenesená",J187,0)</f>
        <v>0</v>
      </c>
      <c r="BI187" s="204">
        <f>IF(N187="nulová",J187,0)</f>
        <v>0</v>
      </c>
      <c r="BJ187" s="4" t="s">
        <v>76</v>
      </c>
      <c r="BK187" s="204">
        <f>ROUND(I187*H187,2)</f>
        <v>0</v>
      </c>
      <c r="BL187" s="4" t="s">
        <v>148</v>
      </c>
      <c r="BM187" s="203" t="s">
        <v>249</v>
      </c>
    </row>
    <row r="188" spans="2:65" s="87" customFormat="1">
      <c r="B188" s="13"/>
      <c r="D188" s="205" t="s">
        <v>150</v>
      </c>
      <c r="F188" s="206" t="s">
        <v>250</v>
      </c>
      <c r="L188" s="13"/>
      <c r="M188" s="207"/>
      <c r="T188" s="29"/>
      <c r="AT188" s="4" t="s">
        <v>150</v>
      </c>
      <c r="AU188" s="4" t="s">
        <v>78</v>
      </c>
    </row>
    <row r="189" spans="2:65" s="87" customFormat="1">
      <c r="B189" s="13"/>
      <c r="D189" s="208" t="s">
        <v>152</v>
      </c>
      <c r="F189" s="209" t="s">
        <v>251</v>
      </c>
      <c r="L189" s="13"/>
      <c r="M189" s="207"/>
      <c r="T189" s="29"/>
      <c r="AT189" s="4" t="s">
        <v>152</v>
      </c>
      <c r="AU189" s="4" t="s">
        <v>78</v>
      </c>
    </row>
    <row r="190" spans="2:65" s="217" customFormat="1">
      <c r="B190" s="216"/>
      <c r="D190" s="205" t="s">
        <v>154</v>
      </c>
      <c r="E190" s="218" t="s">
        <v>3</v>
      </c>
      <c r="F190" s="219" t="s">
        <v>252</v>
      </c>
      <c r="H190" s="220">
        <v>3.3</v>
      </c>
      <c r="L190" s="216"/>
      <c r="M190" s="221"/>
      <c r="T190" s="222"/>
      <c r="AT190" s="218" t="s">
        <v>154</v>
      </c>
      <c r="AU190" s="218" t="s">
        <v>78</v>
      </c>
      <c r="AV190" s="217" t="s">
        <v>78</v>
      </c>
      <c r="AW190" s="217" t="s">
        <v>30</v>
      </c>
      <c r="AX190" s="217" t="s">
        <v>76</v>
      </c>
      <c r="AY190" s="218" t="s">
        <v>140</v>
      </c>
    </row>
    <row r="191" spans="2:65" s="87" customFormat="1" ht="24.2" customHeight="1">
      <c r="B191" s="13"/>
      <c r="C191" s="193" t="s">
        <v>9</v>
      </c>
      <c r="D191" s="193" t="s">
        <v>143</v>
      </c>
      <c r="E191" s="194" t="s">
        <v>253</v>
      </c>
      <c r="F191" s="195" t="s">
        <v>254</v>
      </c>
      <c r="G191" s="196" t="s">
        <v>146</v>
      </c>
      <c r="H191" s="197">
        <v>3.3</v>
      </c>
      <c r="I191" s="65"/>
      <c r="J191" s="198">
        <f>ROUND(I191*H191,2)</f>
        <v>0</v>
      </c>
      <c r="K191" s="195" t="s">
        <v>147</v>
      </c>
      <c r="L191" s="13"/>
      <c r="M191" s="199" t="s">
        <v>3</v>
      </c>
      <c r="N191" s="200" t="s">
        <v>40</v>
      </c>
      <c r="O191" s="201">
        <v>1.093</v>
      </c>
      <c r="P191" s="201">
        <f>O191*H191</f>
        <v>3.6068999999999996</v>
      </c>
      <c r="Q191" s="201">
        <v>3.7999999999999999E-2</v>
      </c>
      <c r="R191" s="201">
        <f>Q191*H191</f>
        <v>0.12539999999999998</v>
      </c>
      <c r="S191" s="201">
        <v>0</v>
      </c>
      <c r="T191" s="202">
        <f>S191*H191</f>
        <v>0</v>
      </c>
      <c r="AR191" s="203" t="s">
        <v>148</v>
      </c>
      <c r="AT191" s="203" t="s">
        <v>143</v>
      </c>
      <c r="AU191" s="203" t="s">
        <v>78</v>
      </c>
      <c r="AY191" s="4" t="s">
        <v>140</v>
      </c>
      <c r="BE191" s="204">
        <f>IF(N191="základní",J191,0)</f>
        <v>0</v>
      </c>
      <c r="BF191" s="204">
        <f>IF(N191="snížená",J191,0)</f>
        <v>0</v>
      </c>
      <c r="BG191" s="204">
        <f>IF(N191="zákl. přenesená",J191,0)</f>
        <v>0</v>
      </c>
      <c r="BH191" s="204">
        <f>IF(N191="sníž. přenesená",J191,0)</f>
        <v>0</v>
      </c>
      <c r="BI191" s="204">
        <f>IF(N191="nulová",J191,0)</f>
        <v>0</v>
      </c>
      <c r="BJ191" s="4" t="s">
        <v>76</v>
      </c>
      <c r="BK191" s="204">
        <f>ROUND(I191*H191,2)</f>
        <v>0</v>
      </c>
      <c r="BL191" s="4" t="s">
        <v>148</v>
      </c>
      <c r="BM191" s="203" t="s">
        <v>255</v>
      </c>
    </row>
    <row r="192" spans="2:65" s="87" customFormat="1" ht="19.5">
      <c r="B192" s="13"/>
      <c r="D192" s="205" t="s">
        <v>150</v>
      </c>
      <c r="F192" s="206" t="s">
        <v>256</v>
      </c>
      <c r="L192" s="13"/>
      <c r="M192" s="207"/>
      <c r="T192" s="29"/>
      <c r="AT192" s="4" t="s">
        <v>150</v>
      </c>
      <c r="AU192" s="4" t="s">
        <v>78</v>
      </c>
    </row>
    <row r="193" spans="2:65" s="87" customFormat="1">
      <c r="B193" s="13"/>
      <c r="D193" s="208" t="s">
        <v>152</v>
      </c>
      <c r="F193" s="209" t="s">
        <v>257</v>
      </c>
      <c r="L193" s="13"/>
      <c r="M193" s="207"/>
      <c r="T193" s="29"/>
      <c r="AT193" s="4" t="s">
        <v>152</v>
      </c>
      <c r="AU193" s="4" t="s">
        <v>78</v>
      </c>
    </row>
    <row r="194" spans="2:65" s="87" customFormat="1" ht="44.25" customHeight="1">
      <c r="B194" s="13"/>
      <c r="C194" s="193" t="s">
        <v>258</v>
      </c>
      <c r="D194" s="193" t="s">
        <v>143</v>
      </c>
      <c r="E194" s="194" t="s">
        <v>259</v>
      </c>
      <c r="F194" s="195" t="s">
        <v>260</v>
      </c>
      <c r="G194" s="196" t="s">
        <v>146</v>
      </c>
      <c r="H194" s="197">
        <v>231.33799999999999</v>
      </c>
      <c r="I194" s="65"/>
      <c r="J194" s="198">
        <f>ROUND(I194*H194,2)</f>
        <v>0</v>
      </c>
      <c r="K194" s="195" t="s">
        <v>147</v>
      </c>
      <c r="L194" s="13"/>
      <c r="M194" s="199" t="s">
        <v>3</v>
      </c>
      <c r="N194" s="200" t="s">
        <v>40</v>
      </c>
      <c r="O194" s="201">
        <v>0.55800000000000005</v>
      </c>
      <c r="P194" s="201">
        <f>O194*H194</f>
        <v>129.08660400000002</v>
      </c>
      <c r="Q194" s="201">
        <v>2.06E-2</v>
      </c>
      <c r="R194" s="201">
        <f>Q194*H194</f>
        <v>4.7655627999999997</v>
      </c>
      <c r="S194" s="201">
        <v>0</v>
      </c>
      <c r="T194" s="202">
        <f>S194*H194</f>
        <v>0</v>
      </c>
      <c r="AR194" s="203" t="s">
        <v>148</v>
      </c>
      <c r="AT194" s="203" t="s">
        <v>143</v>
      </c>
      <c r="AU194" s="203" t="s">
        <v>78</v>
      </c>
      <c r="AY194" s="4" t="s">
        <v>140</v>
      </c>
      <c r="BE194" s="204">
        <f>IF(N194="základní",J194,0)</f>
        <v>0</v>
      </c>
      <c r="BF194" s="204">
        <f>IF(N194="snížená",J194,0)</f>
        <v>0</v>
      </c>
      <c r="BG194" s="204">
        <f>IF(N194="zákl. přenesená",J194,0)</f>
        <v>0</v>
      </c>
      <c r="BH194" s="204">
        <f>IF(N194="sníž. přenesená",J194,0)</f>
        <v>0</v>
      </c>
      <c r="BI194" s="204">
        <f>IF(N194="nulová",J194,0)</f>
        <v>0</v>
      </c>
      <c r="BJ194" s="4" t="s">
        <v>76</v>
      </c>
      <c r="BK194" s="204">
        <f>ROUND(I194*H194,2)</f>
        <v>0</v>
      </c>
      <c r="BL194" s="4" t="s">
        <v>148</v>
      </c>
      <c r="BM194" s="203" t="s">
        <v>261</v>
      </c>
    </row>
    <row r="195" spans="2:65" s="87" customFormat="1" ht="29.25">
      <c r="B195" s="13"/>
      <c r="D195" s="205" t="s">
        <v>150</v>
      </c>
      <c r="F195" s="206" t="s">
        <v>262</v>
      </c>
      <c r="L195" s="13"/>
      <c r="M195" s="207"/>
      <c r="T195" s="29"/>
      <c r="AT195" s="4" t="s">
        <v>150</v>
      </c>
      <c r="AU195" s="4" t="s">
        <v>78</v>
      </c>
    </row>
    <row r="196" spans="2:65" s="87" customFormat="1">
      <c r="B196" s="13"/>
      <c r="D196" s="208" t="s">
        <v>152</v>
      </c>
      <c r="F196" s="209" t="s">
        <v>263</v>
      </c>
      <c r="L196" s="13"/>
      <c r="M196" s="207"/>
      <c r="T196" s="29"/>
      <c r="AT196" s="4" t="s">
        <v>152</v>
      </c>
      <c r="AU196" s="4" t="s">
        <v>78</v>
      </c>
    </row>
    <row r="197" spans="2:65" s="211" customFormat="1">
      <c r="B197" s="210"/>
      <c r="D197" s="205" t="s">
        <v>154</v>
      </c>
      <c r="E197" s="212" t="s">
        <v>3</v>
      </c>
      <c r="F197" s="213" t="s">
        <v>244</v>
      </c>
      <c r="H197" s="212" t="s">
        <v>3</v>
      </c>
      <c r="L197" s="210"/>
      <c r="M197" s="214"/>
      <c r="T197" s="215"/>
      <c r="AT197" s="212" t="s">
        <v>154</v>
      </c>
      <c r="AU197" s="212" t="s">
        <v>78</v>
      </c>
      <c r="AV197" s="211" t="s">
        <v>76</v>
      </c>
      <c r="AW197" s="211" t="s">
        <v>30</v>
      </c>
      <c r="AX197" s="211" t="s">
        <v>69</v>
      </c>
      <c r="AY197" s="212" t="s">
        <v>140</v>
      </c>
    </row>
    <row r="198" spans="2:65" s="217" customFormat="1">
      <c r="B198" s="216"/>
      <c r="D198" s="205" t="s">
        <v>154</v>
      </c>
      <c r="E198" s="218" t="s">
        <v>3</v>
      </c>
      <c r="F198" s="219" t="s">
        <v>264</v>
      </c>
      <c r="H198" s="220">
        <v>231.33799999999999</v>
      </c>
      <c r="L198" s="216"/>
      <c r="M198" s="221"/>
      <c r="T198" s="222"/>
      <c r="AT198" s="218" t="s">
        <v>154</v>
      </c>
      <c r="AU198" s="218" t="s">
        <v>78</v>
      </c>
      <c r="AV198" s="217" t="s">
        <v>78</v>
      </c>
      <c r="AW198" s="217" t="s">
        <v>30</v>
      </c>
      <c r="AX198" s="217" t="s">
        <v>76</v>
      </c>
      <c r="AY198" s="218" t="s">
        <v>140</v>
      </c>
    </row>
    <row r="199" spans="2:65" s="87" customFormat="1" ht="24.2" customHeight="1">
      <c r="B199" s="13"/>
      <c r="C199" s="193" t="s">
        <v>265</v>
      </c>
      <c r="D199" s="193" t="s">
        <v>143</v>
      </c>
      <c r="E199" s="194" t="s">
        <v>266</v>
      </c>
      <c r="F199" s="195" t="s">
        <v>267</v>
      </c>
      <c r="G199" s="196" t="s">
        <v>146</v>
      </c>
      <c r="H199" s="197">
        <v>0.48</v>
      </c>
      <c r="I199" s="65"/>
      <c r="J199" s="198">
        <f>ROUND(I199*H199,2)</f>
        <v>0</v>
      </c>
      <c r="K199" s="195" t="s">
        <v>147</v>
      </c>
      <c r="L199" s="13"/>
      <c r="M199" s="199" t="s">
        <v>3</v>
      </c>
      <c r="N199" s="200" t="s">
        <v>40</v>
      </c>
      <c r="O199" s="201">
        <v>0.41199999999999998</v>
      </c>
      <c r="P199" s="201">
        <f>O199*H199</f>
        <v>0.19775999999999999</v>
      </c>
      <c r="Q199" s="201">
        <v>9.8680000000000004E-2</v>
      </c>
      <c r="R199" s="201">
        <f>Q199*H199</f>
        <v>4.7366400000000003E-2</v>
      </c>
      <c r="S199" s="201">
        <v>0</v>
      </c>
      <c r="T199" s="202">
        <f>S199*H199</f>
        <v>0</v>
      </c>
      <c r="AR199" s="203" t="s">
        <v>148</v>
      </c>
      <c r="AT199" s="203" t="s">
        <v>143</v>
      </c>
      <c r="AU199" s="203" t="s">
        <v>78</v>
      </c>
      <c r="AY199" s="4" t="s">
        <v>140</v>
      </c>
      <c r="BE199" s="204">
        <f>IF(N199="základní",J199,0)</f>
        <v>0</v>
      </c>
      <c r="BF199" s="204">
        <f>IF(N199="snížená",J199,0)</f>
        <v>0</v>
      </c>
      <c r="BG199" s="204">
        <f>IF(N199="zákl. přenesená",J199,0)</f>
        <v>0</v>
      </c>
      <c r="BH199" s="204">
        <f>IF(N199="sníž. přenesená",J199,0)</f>
        <v>0</v>
      </c>
      <c r="BI199" s="204">
        <f>IF(N199="nulová",J199,0)</f>
        <v>0</v>
      </c>
      <c r="BJ199" s="4" t="s">
        <v>76</v>
      </c>
      <c r="BK199" s="204">
        <f>ROUND(I199*H199,2)</f>
        <v>0</v>
      </c>
      <c r="BL199" s="4" t="s">
        <v>148</v>
      </c>
      <c r="BM199" s="203" t="s">
        <v>268</v>
      </c>
    </row>
    <row r="200" spans="2:65" s="87" customFormat="1" ht="19.5">
      <c r="B200" s="13"/>
      <c r="D200" s="205" t="s">
        <v>150</v>
      </c>
      <c r="F200" s="206" t="s">
        <v>269</v>
      </c>
      <c r="L200" s="13"/>
      <c r="M200" s="207"/>
      <c r="T200" s="29"/>
      <c r="AT200" s="4" t="s">
        <v>150</v>
      </c>
      <c r="AU200" s="4" t="s">
        <v>78</v>
      </c>
    </row>
    <row r="201" spans="2:65" s="87" customFormat="1">
      <c r="B201" s="13"/>
      <c r="D201" s="208" t="s">
        <v>152</v>
      </c>
      <c r="F201" s="209" t="s">
        <v>270</v>
      </c>
      <c r="L201" s="13"/>
      <c r="M201" s="207"/>
      <c r="T201" s="29"/>
      <c r="AT201" s="4" t="s">
        <v>152</v>
      </c>
      <c r="AU201" s="4" t="s">
        <v>78</v>
      </c>
    </row>
    <row r="202" spans="2:65" s="211" customFormat="1">
      <c r="B202" s="210"/>
      <c r="D202" s="205" t="s">
        <v>154</v>
      </c>
      <c r="E202" s="212" t="s">
        <v>3</v>
      </c>
      <c r="F202" s="213" t="s">
        <v>271</v>
      </c>
      <c r="H202" s="212" t="s">
        <v>3</v>
      </c>
      <c r="L202" s="210"/>
      <c r="M202" s="214"/>
      <c r="T202" s="215"/>
      <c r="AT202" s="212" t="s">
        <v>154</v>
      </c>
      <c r="AU202" s="212" t="s">
        <v>78</v>
      </c>
      <c r="AV202" s="211" t="s">
        <v>76</v>
      </c>
      <c r="AW202" s="211" t="s">
        <v>30</v>
      </c>
      <c r="AX202" s="211" t="s">
        <v>69</v>
      </c>
      <c r="AY202" s="212" t="s">
        <v>140</v>
      </c>
    </row>
    <row r="203" spans="2:65" s="217" customFormat="1">
      <c r="B203" s="216"/>
      <c r="D203" s="205" t="s">
        <v>154</v>
      </c>
      <c r="E203" s="218" t="s">
        <v>3</v>
      </c>
      <c r="F203" s="219" t="s">
        <v>272</v>
      </c>
      <c r="H203" s="220">
        <v>0.48</v>
      </c>
      <c r="L203" s="216"/>
      <c r="M203" s="221"/>
      <c r="T203" s="222"/>
      <c r="AT203" s="218" t="s">
        <v>154</v>
      </c>
      <c r="AU203" s="218" t="s">
        <v>78</v>
      </c>
      <c r="AV203" s="217" t="s">
        <v>78</v>
      </c>
      <c r="AW203" s="217" t="s">
        <v>30</v>
      </c>
      <c r="AX203" s="217" t="s">
        <v>76</v>
      </c>
      <c r="AY203" s="218" t="s">
        <v>140</v>
      </c>
    </row>
    <row r="204" spans="2:65" s="87" customFormat="1" ht="24.2" customHeight="1">
      <c r="B204" s="13"/>
      <c r="C204" s="193" t="s">
        <v>273</v>
      </c>
      <c r="D204" s="193" t="s">
        <v>143</v>
      </c>
      <c r="E204" s="194" t="s">
        <v>274</v>
      </c>
      <c r="F204" s="195" t="s">
        <v>275</v>
      </c>
      <c r="G204" s="196" t="s">
        <v>146</v>
      </c>
      <c r="H204" s="197">
        <v>5</v>
      </c>
      <c r="I204" s="65"/>
      <c r="J204" s="198">
        <f>ROUND(I204*H204,2)</f>
        <v>0</v>
      </c>
      <c r="K204" s="195" t="s">
        <v>147</v>
      </c>
      <c r="L204" s="13"/>
      <c r="M204" s="199" t="s">
        <v>3</v>
      </c>
      <c r="N204" s="200" t="s">
        <v>40</v>
      </c>
      <c r="O204" s="201">
        <v>0.68</v>
      </c>
      <c r="P204" s="201">
        <f>O204*H204</f>
        <v>3.4000000000000004</v>
      </c>
      <c r="Q204" s="201">
        <v>0.1157</v>
      </c>
      <c r="R204" s="201">
        <f>Q204*H204</f>
        <v>0.57850000000000001</v>
      </c>
      <c r="S204" s="201">
        <v>0</v>
      </c>
      <c r="T204" s="202">
        <f>S204*H204</f>
        <v>0</v>
      </c>
      <c r="AR204" s="203" t="s">
        <v>276</v>
      </c>
      <c r="AT204" s="203" t="s">
        <v>143</v>
      </c>
      <c r="AU204" s="203" t="s">
        <v>78</v>
      </c>
      <c r="AY204" s="4" t="s">
        <v>140</v>
      </c>
      <c r="BE204" s="204">
        <f>IF(N204="základní",J204,0)</f>
        <v>0</v>
      </c>
      <c r="BF204" s="204">
        <f>IF(N204="snížená",J204,0)</f>
        <v>0</v>
      </c>
      <c r="BG204" s="204">
        <f>IF(N204="zákl. přenesená",J204,0)</f>
        <v>0</v>
      </c>
      <c r="BH204" s="204">
        <f>IF(N204="sníž. přenesená",J204,0)</f>
        <v>0</v>
      </c>
      <c r="BI204" s="204">
        <f>IF(N204="nulová",J204,0)</f>
        <v>0</v>
      </c>
      <c r="BJ204" s="4" t="s">
        <v>76</v>
      </c>
      <c r="BK204" s="204">
        <f>ROUND(I204*H204,2)</f>
        <v>0</v>
      </c>
      <c r="BL204" s="4" t="s">
        <v>276</v>
      </c>
      <c r="BM204" s="203" t="s">
        <v>277</v>
      </c>
    </row>
    <row r="205" spans="2:65" s="87" customFormat="1" ht="39">
      <c r="B205" s="13"/>
      <c r="D205" s="205" t="s">
        <v>150</v>
      </c>
      <c r="F205" s="206" t="s">
        <v>278</v>
      </c>
      <c r="L205" s="13"/>
      <c r="M205" s="207"/>
      <c r="T205" s="29"/>
      <c r="AT205" s="4" t="s">
        <v>150</v>
      </c>
      <c r="AU205" s="4" t="s">
        <v>78</v>
      </c>
    </row>
    <row r="206" spans="2:65" s="87" customFormat="1">
      <c r="B206" s="13"/>
      <c r="D206" s="208" t="s">
        <v>152</v>
      </c>
      <c r="F206" s="209" t="s">
        <v>279</v>
      </c>
      <c r="L206" s="13"/>
      <c r="M206" s="207"/>
      <c r="T206" s="29"/>
      <c r="AT206" s="4" t="s">
        <v>152</v>
      </c>
      <c r="AU206" s="4" t="s">
        <v>78</v>
      </c>
    </row>
    <row r="207" spans="2:65" s="211" customFormat="1">
      <c r="B207" s="210"/>
      <c r="D207" s="205" t="s">
        <v>154</v>
      </c>
      <c r="E207" s="212" t="s">
        <v>3</v>
      </c>
      <c r="F207" s="213" t="s">
        <v>280</v>
      </c>
      <c r="H207" s="212" t="s">
        <v>3</v>
      </c>
      <c r="L207" s="210"/>
      <c r="M207" s="214"/>
      <c r="T207" s="215"/>
      <c r="AT207" s="212" t="s">
        <v>154</v>
      </c>
      <c r="AU207" s="212" t="s">
        <v>78</v>
      </c>
      <c r="AV207" s="211" t="s">
        <v>76</v>
      </c>
      <c r="AW207" s="211" t="s">
        <v>30</v>
      </c>
      <c r="AX207" s="211" t="s">
        <v>69</v>
      </c>
      <c r="AY207" s="212" t="s">
        <v>140</v>
      </c>
    </row>
    <row r="208" spans="2:65" s="217" customFormat="1">
      <c r="B208" s="216"/>
      <c r="D208" s="205" t="s">
        <v>154</v>
      </c>
      <c r="E208" s="218" t="s">
        <v>3</v>
      </c>
      <c r="F208" s="219" t="s">
        <v>281</v>
      </c>
      <c r="H208" s="220">
        <v>5</v>
      </c>
      <c r="L208" s="216"/>
      <c r="M208" s="221"/>
      <c r="T208" s="222"/>
      <c r="AT208" s="218" t="s">
        <v>154</v>
      </c>
      <c r="AU208" s="218" t="s">
        <v>78</v>
      </c>
      <c r="AV208" s="217" t="s">
        <v>78</v>
      </c>
      <c r="AW208" s="217" t="s">
        <v>30</v>
      </c>
      <c r="AX208" s="217" t="s">
        <v>76</v>
      </c>
      <c r="AY208" s="218" t="s">
        <v>140</v>
      </c>
    </row>
    <row r="209" spans="2:65" s="182" customFormat="1" ht="22.7" customHeight="1">
      <c r="B209" s="181"/>
      <c r="D209" s="183" t="s">
        <v>68</v>
      </c>
      <c r="E209" s="191" t="s">
        <v>230</v>
      </c>
      <c r="F209" s="191" t="s">
        <v>282</v>
      </c>
      <c r="J209" s="192">
        <f>BK209</f>
        <v>0</v>
      </c>
      <c r="L209" s="181"/>
      <c r="M209" s="186"/>
      <c r="P209" s="187">
        <f>SUM(P210:P341)</f>
        <v>1444.0682360000001</v>
      </c>
      <c r="R209" s="187">
        <f>SUM(R210:R341)</f>
        <v>3.5301748000000006</v>
      </c>
      <c r="T209" s="188">
        <f>SUM(T210:T341)</f>
        <v>506.2127880000001</v>
      </c>
      <c r="AR209" s="183" t="s">
        <v>76</v>
      </c>
      <c r="AT209" s="189" t="s">
        <v>68</v>
      </c>
      <c r="AU209" s="189" t="s">
        <v>76</v>
      </c>
      <c r="AY209" s="183" t="s">
        <v>140</v>
      </c>
      <c r="BK209" s="190">
        <f>SUM(BK210:BK341)</f>
        <v>0</v>
      </c>
    </row>
    <row r="210" spans="2:65" s="87" customFormat="1" ht="16.5" customHeight="1">
      <c r="B210" s="13"/>
      <c r="C210" s="193" t="s">
        <v>276</v>
      </c>
      <c r="D210" s="193" t="s">
        <v>143</v>
      </c>
      <c r="E210" s="194" t="s">
        <v>283</v>
      </c>
      <c r="F210" s="195" t="s">
        <v>284</v>
      </c>
      <c r="G210" s="196" t="s">
        <v>226</v>
      </c>
      <c r="H210" s="197">
        <v>1</v>
      </c>
      <c r="I210" s="65"/>
      <c r="J210" s="198">
        <f>ROUND(I210*H210,2)</f>
        <v>0</v>
      </c>
      <c r="K210" s="195" t="s">
        <v>147</v>
      </c>
      <c r="L210" s="13"/>
      <c r="M210" s="199" t="s">
        <v>3</v>
      </c>
      <c r="N210" s="200" t="s">
        <v>40</v>
      </c>
      <c r="O210" s="201">
        <v>0.25</v>
      </c>
      <c r="P210" s="201">
        <f>O210*H210</f>
        <v>0.25</v>
      </c>
      <c r="Q210" s="201">
        <v>4.6800000000000001E-3</v>
      </c>
      <c r="R210" s="201">
        <f>Q210*H210</f>
        <v>4.6800000000000001E-3</v>
      </c>
      <c r="S210" s="201">
        <v>0</v>
      </c>
      <c r="T210" s="202">
        <f>S210*H210</f>
        <v>0</v>
      </c>
      <c r="AR210" s="203" t="s">
        <v>148</v>
      </c>
      <c r="AT210" s="203" t="s">
        <v>143</v>
      </c>
      <c r="AU210" s="203" t="s">
        <v>78</v>
      </c>
      <c r="AY210" s="4" t="s">
        <v>140</v>
      </c>
      <c r="BE210" s="204">
        <f>IF(N210="základní",J210,0)</f>
        <v>0</v>
      </c>
      <c r="BF210" s="204">
        <f>IF(N210="snížená",J210,0)</f>
        <v>0</v>
      </c>
      <c r="BG210" s="204">
        <f>IF(N210="zákl. přenesená",J210,0)</f>
        <v>0</v>
      </c>
      <c r="BH210" s="204">
        <f>IF(N210="sníž. přenesená",J210,0)</f>
        <v>0</v>
      </c>
      <c r="BI210" s="204">
        <f>IF(N210="nulová",J210,0)</f>
        <v>0</v>
      </c>
      <c r="BJ210" s="4" t="s">
        <v>76</v>
      </c>
      <c r="BK210" s="204">
        <f>ROUND(I210*H210,2)</f>
        <v>0</v>
      </c>
      <c r="BL210" s="4" t="s">
        <v>148</v>
      </c>
      <c r="BM210" s="203" t="s">
        <v>285</v>
      </c>
    </row>
    <row r="211" spans="2:65" s="87" customFormat="1" ht="29.25">
      <c r="B211" s="13"/>
      <c r="D211" s="205" t="s">
        <v>150</v>
      </c>
      <c r="F211" s="206" t="s">
        <v>286</v>
      </c>
      <c r="L211" s="13"/>
      <c r="M211" s="207"/>
      <c r="T211" s="29"/>
      <c r="AT211" s="4" t="s">
        <v>150</v>
      </c>
      <c r="AU211" s="4" t="s">
        <v>78</v>
      </c>
    </row>
    <row r="212" spans="2:65" s="87" customFormat="1">
      <c r="B212" s="13"/>
      <c r="D212" s="208" t="s">
        <v>152</v>
      </c>
      <c r="F212" s="209" t="s">
        <v>287</v>
      </c>
      <c r="L212" s="13"/>
      <c r="M212" s="207"/>
      <c r="T212" s="29"/>
      <c r="AT212" s="4" t="s">
        <v>152</v>
      </c>
      <c r="AU212" s="4" t="s">
        <v>78</v>
      </c>
    </row>
    <row r="213" spans="2:65" s="87" customFormat="1" ht="21.75" customHeight="1">
      <c r="B213" s="13"/>
      <c r="C213" s="237" t="s">
        <v>288</v>
      </c>
      <c r="D213" s="237" t="s">
        <v>289</v>
      </c>
      <c r="E213" s="238" t="s">
        <v>290</v>
      </c>
      <c r="F213" s="239" t="s">
        <v>291</v>
      </c>
      <c r="G213" s="240" t="s">
        <v>292</v>
      </c>
      <c r="H213" s="241">
        <v>1.2</v>
      </c>
      <c r="I213" s="66"/>
      <c r="J213" s="242">
        <f>ROUND(I213*H213,2)</f>
        <v>0</v>
      </c>
      <c r="K213" s="239" t="s">
        <v>147</v>
      </c>
      <c r="L213" s="243"/>
      <c r="M213" s="244" t="s">
        <v>3</v>
      </c>
      <c r="N213" s="245" t="s">
        <v>40</v>
      </c>
      <c r="O213" s="201">
        <v>0</v>
      </c>
      <c r="P213" s="201">
        <f>O213*H213</f>
        <v>0</v>
      </c>
      <c r="Q213" s="201">
        <v>8.8999999999999995E-4</v>
      </c>
      <c r="R213" s="201">
        <f>Q213*H213</f>
        <v>1.0679999999999999E-3</v>
      </c>
      <c r="S213" s="201">
        <v>0</v>
      </c>
      <c r="T213" s="202">
        <f>S213*H213</f>
        <v>0</v>
      </c>
      <c r="AR213" s="203" t="s">
        <v>223</v>
      </c>
      <c r="AT213" s="203" t="s">
        <v>289</v>
      </c>
      <c r="AU213" s="203" t="s">
        <v>78</v>
      </c>
      <c r="AY213" s="4" t="s">
        <v>140</v>
      </c>
      <c r="BE213" s="204">
        <f>IF(N213="základní",J213,0)</f>
        <v>0</v>
      </c>
      <c r="BF213" s="204">
        <f>IF(N213="snížená",J213,0)</f>
        <v>0</v>
      </c>
      <c r="BG213" s="204">
        <f>IF(N213="zákl. přenesená",J213,0)</f>
        <v>0</v>
      </c>
      <c r="BH213" s="204">
        <f>IF(N213="sníž. přenesená",J213,0)</f>
        <v>0</v>
      </c>
      <c r="BI213" s="204">
        <f>IF(N213="nulová",J213,0)</f>
        <v>0</v>
      </c>
      <c r="BJ213" s="4" t="s">
        <v>76</v>
      </c>
      <c r="BK213" s="204">
        <f>ROUND(I213*H213,2)</f>
        <v>0</v>
      </c>
      <c r="BL213" s="4" t="s">
        <v>148</v>
      </c>
      <c r="BM213" s="203" t="s">
        <v>293</v>
      </c>
    </row>
    <row r="214" spans="2:65" s="87" customFormat="1">
      <c r="B214" s="13"/>
      <c r="D214" s="205" t="s">
        <v>150</v>
      </c>
      <c r="F214" s="206" t="s">
        <v>294</v>
      </c>
      <c r="L214" s="13"/>
      <c r="M214" s="207"/>
      <c r="T214" s="29"/>
      <c r="AT214" s="4" t="s">
        <v>150</v>
      </c>
      <c r="AU214" s="4" t="s">
        <v>78</v>
      </c>
    </row>
    <row r="215" spans="2:65" s="87" customFormat="1" ht="24.2" customHeight="1">
      <c r="B215" s="13"/>
      <c r="C215" s="193" t="s">
        <v>295</v>
      </c>
      <c r="D215" s="193" t="s">
        <v>143</v>
      </c>
      <c r="E215" s="194" t="s">
        <v>296</v>
      </c>
      <c r="F215" s="195" t="s">
        <v>297</v>
      </c>
      <c r="G215" s="196" t="s">
        <v>146</v>
      </c>
      <c r="H215" s="197">
        <v>125.083</v>
      </c>
      <c r="I215" s="65"/>
      <c r="J215" s="198">
        <f>ROUND(I215*H215,2)</f>
        <v>0</v>
      </c>
      <c r="K215" s="195" t="s">
        <v>147</v>
      </c>
      <c r="L215" s="13"/>
      <c r="M215" s="199" t="s">
        <v>3</v>
      </c>
      <c r="N215" s="200" t="s">
        <v>40</v>
      </c>
      <c r="O215" s="201">
        <v>0.27200000000000002</v>
      </c>
      <c r="P215" s="201">
        <f>O215*H215</f>
        <v>34.022576000000001</v>
      </c>
      <c r="Q215" s="201">
        <v>0</v>
      </c>
      <c r="R215" s="201">
        <f>Q215*H215</f>
        <v>0</v>
      </c>
      <c r="S215" s="201">
        <v>0.26100000000000001</v>
      </c>
      <c r="T215" s="202">
        <f>S215*H215</f>
        <v>32.646663000000004</v>
      </c>
      <c r="AR215" s="203" t="s">
        <v>148</v>
      </c>
      <c r="AT215" s="203" t="s">
        <v>143</v>
      </c>
      <c r="AU215" s="203" t="s">
        <v>78</v>
      </c>
      <c r="AY215" s="4" t="s">
        <v>140</v>
      </c>
      <c r="BE215" s="204">
        <f>IF(N215="základní",J215,0)</f>
        <v>0</v>
      </c>
      <c r="BF215" s="204">
        <f>IF(N215="snížená",J215,0)</f>
        <v>0</v>
      </c>
      <c r="BG215" s="204">
        <f>IF(N215="zákl. přenesená",J215,0)</f>
        <v>0</v>
      </c>
      <c r="BH215" s="204">
        <f>IF(N215="sníž. přenesená",J215,0)</f>
        <v>0</v>
      </c>
      <c r="BI215" s="204">
        <f>IF(N215="nulová",J215,0)</f>
        <v>0</v>
      </c>
      <c r="BJ215" s="4" t="s">
        <v>76</v>
      </c>
      <c r="BK215" s="204">
        <f>ROUND(I215*H215,2)</f>
        <v>0</v>
      </c>
      <c r="BL215" s="4" t="s">
        <v>148</v>
      </c>
      <c r="BM215" s="203" t="s">
        <v>298</v>
      </c>
    </row>
    <row r="216" spans="2:65" s="87" customFormat="1" ht="19.5">
      <c r="B216" s="13"/>
      <c r="D216" s="205" t="s">
        <v>150</v>
      </c>
      <c r="F216" s="206" t="s">
        <v>299</v>
      </c>
      <c r="L216" s="13"/>
      <c r="M216" s="207"/>
      <c r="T216" s="29"/>
      <c r="AT216" s="4" t="s">
        <v>150</v>
      </c>
      <c r="AU216" s="4" t="s">
        <v>78</v>
      </c>
    </row>
    <row r="217" spans="2:65" s="87" customFormat="1">
      <c r="B217" s="13"/>
      <c r="D217" s="208" t="s">
        <v>152</v>
      </c>
      <c r="F217" s="209" t="s">
        <v>300</v>
      </c>
      <c r="L217" s="13"/>
      <c r="M217" s="207"/>
      <c r="T217" s="29"/>
      <c r="AT217" s="4" t="s">
        <v>152</v>
      </c>
      <c r="AU217" s="4" t="s">
        <v>78</v>
      </c>
    </row>
    <row r="218" spans="2:65" s="211" customFormat="1">
      <c r="B218" s="210"/>
      <c r="D218" s="205" t="s">
        <v>154</v>
      </c>
      <c r="E218" s="212" t="s">
        <v>3</v>
      </c>
      <c r="F218" s="213" t="s">
        <v>165</v>
      </c>
      <c r="H218" s="212" t="s">
        <v>3</v>
      </c>
      <c r="L218" s="210"/>
      <c r="M218" s="214"/>
      <c r="T218" s="215"/>
      <c r="AT218" s="212" t="s">
        <v>154</v>
      </c>
      <c r="AU218" s="212" t="s">
        <v>78</v>
      </c>
      <c r="AV218" s="211" t="s">
        <v>76</v>
      </c>
      <c r="AW218" s="211" t="s">
        <v>30</v>
      </c>
      <c r="AX218" s="211" t="s">
        <v>69</v>
      </c>
      <c r="AY218" s="212" t="s">
        <v>140</v>
      </c>
    </row>
    <row r="219" spans="2:65" s="217" customFormat="1" ht="22.5">
      <c r="B219" s="216"/>
      <c r="D219" s="205" t="s">
        <v>154</v>
      </c>
      <c r="E219" s="218" t="s">
        <v>3</v>
      </c>
      <c r="F219" s="219" t="s">
        <v>301</v>
      </c>
      <c r="H219" s="220">
        <v>80.435000000000002</v>
      </c>
      <c r="L219" s="216"/>
      <c r="M219" s="221"/>
      <c r="T219" s="222"/>
      <c r="AT219" s="218" t="s">
        <v>154</v>
      </c>
      <c r="AU219" s="218" t="s">
        <v>78</v>
      </c>
      <c r="AV219" s="217" t="s">
        <v>78</v>
      </c>
      <c r="AW219" s="217" t="s">
        <v>30</v>
      </c>
      <c r="AX219" s="217" t="s">
        <v>69</v>
      </c>
      <c r="AY219" s="218" t="s">
        <v>140</v>
      </c>
    </row>
    <row r="220" spans="2:65" s="211" customFormat="1">
      <c r="B220" s="210"/>
      <c r="D220" s="205" t="s">
        <v>154</v>
      </c>
      <c r="E220" s="212" t="s">
        <v>3</v>
      </c>
      <c r="F220" s="213" t="s">
        <v>197</v>
      </c>
      <c r="H220" s="212" t="s">
        <v>3</v>
      </c>
      <c r="L220" s="210"/>
      <c r="M220" s="214"/>
      <c r="T220" s="215"/>
      <c r="AT220" s="212" t="s">
        <v>154</v>
      </c>
      <c r="AU220" s="212" t="s">
        <v>78</v>
      </c>
      <c r="AV220" s="211" t="s">
        <v>76</v>
      </c>
      <c r="AW220" s="211" t="s">
        <v>30</v>
      </c>
      <c r="AX220" s="211" t="s">
        <v>69</v>
      </c>
      <c r="AY220" s="212" t="s">
        <v>140</v>
      </c>
    </row>
    <row r="221" spans="2:65" s="217" customFormat="1">
      <c r="B221" s="216"/>
      <c r="D221" s="205" t="s">
        <v>154</v>
      </c>
      <c r="E221" s="218" t="s">
        <v>3</v>
      </c>
      <c r="F221" s="219" t="s">
        <v>302</v>
      </c>
      <c r="H221" s="220">
        <v>44.648000000000003</v>
      </c>
      <c r="L221" s="216"/>
      <c r="M221" s="221"/>
      <c r="T221" s="222"/>
      <c r="AT221" s="218" t="s">
        <v>154</v>
      </c>
      <c r="AU221" s="218" t="s">
        <v>78</v>
      </c>
      <c r="AV221" s="217" t="s">
        <v>78</v>
      </c>
      <c r="AW221" s="217" t="s">
        <v>30</v>
      </c>
      <c r="AX221" s="217" t="s">
        <v>69</v>
      </c>
      <c r="AY221" s="218" t="s">
        <v>140</v>
      </c>
    </row>
    <row r="222" spans="2:65" s="224" customFormat="1">
      <c r="B222" s="223"/>
      <c r="D222" s="205" t="s">
        <v>154</v>
      </c>
      <c r="E222" s="225" t="s">
        <v>3</v>
      </c>
      <c r="F222" s="226" t="s">
        <v>159</v>
      </c>
      <c r="H222" s="227">
        <v>125.083</v>
      </c>
      <c r="L222" s="223"/>
      <c r="M222" s="228"/>
      <c r="T222" s="229"/>
      <c r="AT222" s="225" t="s">
        <v>154</v>
      </c>
      <c r="AU222" s="225" t="s">
        <v>78</v>
      </c>
      <c r="AV222" s="224" t="s">
        <v>148</v>
      </c>
      <c r="AW222" s="224" t="s">
        <v>30</v>
      </c>
      <c r="AX222" s="224" t="s">
        <v>76</v>
      </c>
      <c r="AY222" s="225" t="s">
        <v>140</v>
      </c>
    </row>
    <row r="223" spans="2:65" s="87" customFormat="1" ht="24.2" customHeight="1">
      <c r="B223" s="13"/>
      <c r="C223" s="193" t="s">
        <v>303</v>
      </c>
      <c r="D223" s="193" t="s">
        <v>143</v>
      </c>
      <c r="E223" s="194" t="s">
        <v>304</v>
      </c>
      <c r="F223" s="195" t="s">
        <v>305</v>
      </c>
      <c r="G223" s="196" t="s">
        <v>169</v>
      </c>
      <c r="H223" s="197">
        <v>55.779000000000003</v>
      </c>
      <c r="I223" s="65"/>
      <c r="J223" s="198">
        <f>ROUND(I223*H223,2)</f>
        <v>0</v>
      </c>
      <c r="K223" s="195" t="s">
        <v>147</v>
      </c>
      <c r="L223" s="13"/>
      <c r="M223" s="199" t="s">
        <v>3</v>
      </c>
      <c r="N223" s="200" t="s">
        <v>40</v>
      </c>
      <c r="O223" s="201">
        <v>2.7130000000000001</v>
      </c>
      <c r="P223" s="201">
        <f>O223*H223</f>
        <v>151.328427</v>
      </c>
      <c r="Q223" s="201">
        <v>0</v>
      </c>
      <c r="R223" s="201">
        <f>Q223*H223</f>
        <v>0</v>
      </c>
      <c r="S223" s="201">
        <v>1.8</v>
      </c>
      <c r="T223" s="202">
        <f>S223*H223</f>
        <v>100.40220000000001</v>
      </c>
      <c r="AR223" s="203" t="s">
        <v>148</v>
      </c>
      <c r="AT223" s="203" t="s">
        <v>143</v>
      </c>
      <c r="AU223" s="203" t="s">
        <v>78</v>
      </c>
      <c r="AY223" s="4" t="s">
        <v>140</v>
      </c>
      <c r="BE223" s="204">
        <f>IF(N223="základní",J223,0)</f>
        <v>0</v>
      </c>
      <c r="BF223" s="204">
        <f>IF(N223="snížená",J223,0)</f>
        <v>0</v>
      </c>
      <c r="BG223" s="204">
        <f>IF(N223="zákl. přenesená",J223,0)</f>
        <v>0</v>
      </c>
      <c r="BH223" s="204">
        <f>IF(N223="sníž. přenesená",J223,0)</f>
        <v>0</v>
      </c>
      <c r="BI223" s="204">
        <f>IF(N223="nulová",J223,0)</f>
        <v>0</v>
      </c>
      <c r="BJ223" s="4" t="s">
        <v>76</v>
      </c>
      <c r="BK223" s="204">
        <f>ROUND(I223*H223,2)</f>
        <v>0</v>
      </c>
      <c r="BL223" s="4" t="s">
        <v>148</v>
      </c>
      <c r="BM223" s="203" t="s">
        <v>306</v>
      </c>
    </row>
    <row r="224" spans="2:65" s="87" customFormat="1" ht="29.25">
      <c r="B224" s="13"/>
      <c r="D224" s="205" t="s">
        <v>150</v>
      </c>
      <c r="F224" s="206" t="s">
        <v>307</v>
      </c>
      <c r="L224" s="13"/>
      <c r="M224" s="207"/>
      <c r="T224" s="29"/>
      <c r="AT224" s="4" t="s">
        <v>150</v>
      </c>
      <c r="AU224" s="4" t="s">
        <v>78</v>
      </c>
    </row>
    <row r="225" spans="2:65" s="87" customFormat="1">
      <c r="B225" s="13"/>
      <c r="D225" s="208" t="s">
        <v>152</v>
      </c>
      <c r="F225" s="209" t="s">
        <v>308</v>
      </c>
      <c r="L225" s="13"/>
      <c r="M225" s="207"/>
      <c r="T225" s="29"/>
      <c r="AT225" s="4" t="s">
        <v>152</v>
      </c>
      <c r="AU225" s="4" t="s">
        <v>78</v>
      </c>
    </row>
    <row r="226" spans="2:65" s="211" customFormat="1">
      <c r="B226" s="210"/>
      <c r="D226" s="205" t="s">
        <v>154</v>
      </c>
      <c r="E226" s="212" t="s">
        <v>3</v>
      </c>
      <c r="F226" s="213" t="s">
        <v>165</v>
      </c>
      <c r="H226" s="212" t="s">
        <v>3</v>
      </c>
      <c r="L226" s="210"/>
      <c r="M226" s="214"/>
      <c r="T226" s="215"/>
      <c r="AT226" s="212" t="s">
        <v>154</v>
      </c>
      <c r="AU226" s="212" t="s">
        <v>78</v>
      </c>
      <c r="AV226" s="211" t="s">
        <v>76</v>
      </c>
      <c r="AW226" s="211" t="s">
        <v>30</v>
      </c>
      <c r="AX226" s="211" t="s">
        <v>69</v>
      </c>
      <c r="AY226" s="212" t="s">
        <v>140</v>
      </c>
    </row>
    <row r="227" spans="2:65" s="217" customFormat="1" ht="22.5">
      <c r="B227" s="216"/>
      <c r="D227" s="205" t="s">
        <v>154</v>
      </c>
      <c r="E227" s="218" t="s">
        <v>3</v>
      </c>
      <c r="F227" s="219" t="s">
        <v>309</v>
      </c>
      <c r="H227" s="220">
        <v>25.151</v>
      </c>
      <c r="L227" s="216"/>
      <c r="M227" s="221"/>
      <c r="T227" s="222"/>
      <c r="AT227" s="218" t="s">
        <v>154</v>
      </c>
      <c r="AU227" s="218" t="s">
        <v>78</v>
      </c>
      <c r="AV227" s="217" t="s">
        <v>78</v>
      </c>
      <c r="AW227" s="217" t="s">
        <v>30</v>
      </c>
      <c r="AX227" s="217" t="s">
        <v>69</v>
      </c>
      <c r="AY227" s="218" t="s">
        <v>140</v>
      </c>
    </row>
    <row r="228" spans="2:65" s="217" customFormat="1">
      <c r="B228" s="216"/>
      <c r="D228" s="205" t="s">
        <v>154</v>
      </c>
      <c r="E228" s="218" t="s">
        <v>3</v>
      </c>
      <c r="F228" s="219" t="s">
        <v>310</v>
      </c>
      <c r="H228" s="220">
        <v>6.9610000000000003</v>
      </c>
      <c r="L228" s="216"/>
      <c r="M228" s="221"/>
      <c r="T228" s="222"/>
      <c r="AT228" s="218" t="s">
        <v>154</v>
      </c>
      <c r="AU228" s="218" t="s">
        <v>78</v>
      </c>
      <c r="AV228" s="217" t="s">
        <v>78</v>
      </c>
      <c r="AW228" s="217" t="s">
        <v>30</v>
      </c>
      <c r="AX228" s="217" t="s">
        <v>69</v>
      </c>
      <c r="AY228" s="218" t="s">
        <v>140</v>
      </c>
    </row>
    <row r="229" spans="2:65" s="211" customFormat="1">
      <c r="B229" s="210"/>
      <c r="D229" s="205" t="s">
        <v>154</v>
      </c>
      <c r="E229" s="212" t="s">
        <v>3</v>
      </c>
      <c r="F229" s="213" t="s">
        <v>197</v>
      </c>
      <c r="H229" s="212" t="s">
        <v>3</v>
      </c>
      <c r="L229" s="210"/>
      <c r="M229" s="214"/>
      <c r="T229" s="215"/>
      <c r="AT229" s="212" t="s">
        <v>154</v>
      </c>
      <c r="AU229" s="212" t="s">
        <v>78</v>
      </c>
      <c r="AV229" s="211" t="s">
        <v>76</v>
      </c>
      <c r="AW229" s="211" t="s">
        <v>30</v>
      </c>
      <c r="AX229" s="211" t="s">
        <v>69</v>
      </c>
      <c r="AY229" s="212" t="s">
        <v>140</v>
      </c>
    </row>
    <row r="230" spans="2:65" s="217" customFormat="1" ht="22.5">
      <c r="B230" s="216"/>
      <c r="D230" s="205" t="s">
        <v>154</v>
      </c>
      <c r="E230" s="218" t="s">
        <v>3</v>
      </c>
      <c r="F230" s="219" t="s">
        <v>311</v>
      </c>
      <c r="H230" s="220">
        <v>16.21</v>
      </c>
      <c r="L230" s="216"/>
      <c r="M230" s="221"/>
      <c r="T230" s="222"/>
      <c r="AT230" s="218" t="s">
        <v>154</v>
      </c>
      <c r="AU230" s="218" t="s">
        <v>78</v>
      </c>
      <c r="AV230" s="217" t="s">
        <v>78</v>
      </c>
      <c r="AW230" s="217" t="s">
        <v>30</v>
      </c>
      <c r="AX230" s="217" t="s">
        <v>69</v>
      </c>
      <c r="AY230" s="218" t="s">
        <v>140</v>
      </c>
    </row>
    <row r="231" spans="2:65" s="217" customFormat="1">
      <c r="B231" s="216"/>
      <c r="D231" s="205" t="s">
        <v>154</v>
      </c>
      <c r="E231" s="218" t="s">
        <v>3</v>
      </c>
      <c r="F231" s="219" t="s">
        <v>312</v>
      </c>
      <c r="H231" s="220">
        <v>7.4569999999999999</v>
      </c>
      <c r="L231" s="216"/>
      <c r="M231" s="221"/>
      <c r="T231" s="222"/>
      <c r="AT231" s="218" t="s">
        <v>154</v>
      </c>
      <c r="AU231" s="218" t="s">
        <v>78</v>
      </c>
      <c r="AV231" s="217" t="s">
        <v>78</v>
      </c>
      <c r="AW231" s="217" t="s">
        <v>30</v>
      </c>
      <c r="AX231" s="217" t="s">
        <v>69</v>
      </c>
      <c r="AY231" s="218" t="s">
        <v>140</v>
      </c>
    </row>
    <row r="232" spans="2:65" s="224" customFormat="1">
      <c r="B232" s="223"/>
      <c r="D232" s="205" t="s">
        <v>154</v>
      </c>
      <c r="E232" s="225" t="s">
        <v>3</v>
      </c>
      <c r="F232" s="226" t="s">
        <v>159</v>
      </c>
      <c r="H232" s="227">
        <v>55.779000000000003</v>
      </c>
      <c r="L232" s="223"/>
      <c r="M232" s="228"/>
      <c r="T232" s="229"/>
      <c r="AT232" s="225" t="s">
        <v>154</v>
      </c>
      <c r="AU232" s="225" t="s">
        <v>78</v>
      </c>
      <c r="AV232" s="224" t="s">
        <v>148</v>
      </c>
      <c r="AW232" s="224" t="s">
        <v>30</v>
      </c>
      <c r="AX232" s="224" t="s">
        <v>76</v>
      </c>
      <c r="AY232" s="225" t="s">
        <v>140</v>
      </c>
    </row>
    <row r="233" spans="2:65" s="87" customFormat="1" ht="24.2" customHeight="1">
      <c r="B233" s="13"/>
      <c r="C233" s="193" t="s">
        <v>313</v>
      </c>
      <c r="D233" s="193" t="s">
        <v>143</v>
      </c>
      <c r="E233" s="194" t="s">
        <v>314</v>
      </c>
      <c r="F233" s="195" t="s">
        <v>315</v>
      </c>
      <c r="G233" s="196" t="s">
        <v>169</v>
      </c>
      <c r="H233" s="197">
        <v>63.040999999999997</v>
      </c>
      <c r="I233" s="65"/>
      <c r="J233" s="198">
        <f>ROUND(I233*H233,2)</f>
        <v>0</v>
      </c>
      <c r="K233" s="195" t="s">
        <v>147</v>
      </c>
      <c r="L233" s="13"/>
      <c r="M233" s="199" t="s">
        <v>3</v>
      </c>
      <c r="N233" s="200" t="s">
        <v>40</v>
      </c>
      <c r="O233" s="201">
        <v>2.2890000000000001</v>
      </c>
      <c r="P233" s="201">
        <f>O233*H233</f>
        <v>144.300849</v>
      </c>
      <c r="Q233" s="201">
        <v>0</v>
      </c>
      <c r="R233" s="201">
        <f>Q233*H233</f>
        <v>0</v>
      </c>
      <c r="S233" s="201">
        <v>1.8</v>
      </c>
      <c r="T233" s="202">
        <f>S233*H233</f>
        <v>113.4738</v>
      </c>
      <c r="AR233" s="203" t="s">
        <v>148</v>
      </c>
      <c r="AT233" s="203" t="s">
        <v>143</v>
      </c>
      <c r="AU233" s="203" t="s">
        <v>78</v>
      </c>
      <c r="AY233" s="4" t="s">
        <v>140</v>
      </c>
      <c r="BE233" s="204">
        <f>IF(N233="základní",J233,0)</f>
        <v>0</v>
      </c>
      <c r="BF233" s="204">
        <f>IF(N233="snížená",J233,0)</f>
        <v>0</v>
      </c>
      <c r="BG233" s="204">
        <f>IF(N233="zákl. přenesená",J233,0)</f>
        <v>0</v>
      </c>
      <c r="BH233" s="204">
        <f>IF(N233="sníž. přenesená",J233,0)</f>
        <v>0</v>
      </c>
      <c r="BI233" s="204">
        <f>IF(N233="nulová",J233,0)</f>
        <v>0</v>
      </c>
      <c r="BJ233" s="4" t="s">
        <v>76</v>
      </c>
      <c r="BK233" s="204">
        <f>ROUND(I233*H233,2)</f>
        <v>0</v>
      </c>
      <c r="BL233" s="4" t="s">
        <v>148</v>
      </c>
      <c r="BM233" s="203" t="s">
        <v>316</v>
      </c>
    </row>
    <row r="234" spans="2:65" s="87" customFormat="1" ht="29.25">
      <c r="B234" s="13"/>
      <c r="D234" s="205" t="s">
        <v>150</v>
      </c>
      <c r="F234" s="206" t="s">
        <v>317</v>
      </c>
      <c r="L234" s="13"/>
      <c r="M234" s="207"/>
      <c r="T234" s="29"/>
      <c r="AT234" s="4" t="s">
        <v>150</v>
      </c>
      <c r="AU234" s="4" t="s">
        <v>78</v>
      </c>
    </row>
    <row r="235" spans="2:65" s="87" customFormat="1">
      <c r="B235" s="13"/>
      <c r="D235" s="208" t="s">
        <v>152</v>
      </c>
      <c r="F235" s="209" t="s">
        <v>318</v>
      </c>
      <c r="L235" s="13"/>
      <c r="M235" s="207"/>
      <c r="T235" s="29"/>
      <c r="AT235" s="4" t="s">
        <v>152</v>
      </c>
      <c r="AU235" s="4" t="s">
        <v>78</v>
      </c>
    </row>
    <row r="236" spans="2:65" s="211" customFormat="1">
      <c r="B236" s="210"/>
      <c r="D236" s="205" t="s">
        <v>154</v>
      </c>
      <c r="E236" s="212" t="s">
        <v>3</v>
      </c>
      <c r="F236" s="213" t="s">
        <v>165</v>
      </c>
      <c r="H236" s="212" t="s">
        <v>3</v>
      </c>
      <c r="L236" s="210"/>
      <c r="M236" s="214"/>
      <c r="T236" s="215"/>
      <c r="AT236" s="212" t="s">
        <v>154</v>
      </c>
      <c r="AU236" s="212" t="s">
        <v>78</v>
      </c>
      <c r="AV236" s="211" t="s">
        <v>76</v>
      </c>
      <c r="AW236" s="211" t="s">
        <v>30</v>
      </c>
      <c r="AX236" s="211" t="s">
        <v>69</v>
      </c>
      <c r="AY236" s="212" t="s">
        <v>140</v>
      </c>
    </row>
    <row r="237" spans="2:65" s="217" customFormat="1">
      <c r="B237" s="216"/>
      <c r="D237" s="205" t="s">
        <v>154</v>
      </c>
      <c r="E237" s="218" t="s">
        <v>3</v>
      </c>
      <c r="F237" s="219" t="s">
        <v>319</v>
      </c>
      <c r="H237" s="220">
        <v>35.552999999999997</v>
      </c>
      <c r="L237" s="216"/>
      <c r="M237" s="221"/>
      <c r="T237" s="222"/>
      <c r="AT237" s="218" t="s">
        <v>154</v>
      </c>
      <c r="AU237" s="218" t="s">
        <v>78</v>
      </c>
      <c r="AV237" s="217" t="s">
        <v>78</v>
      </c>
      <c r="AW237" s="217" t="s">
        <v>30</v>
      </c>
      <c r="AX237" s="217" t="s">
        <v>69</v>
      </c>
      <c r="AY237" s="218" t="s">
        <v>140</v>
      </c>
    </row>
    <row r="238" spans="2:65" s="217" customFormat="1" ht="22.5">
      <c r="B238" s="216"/>
      <c r="D238" s="205" t="s">
        <v>154</v>
      </c>
      <c r="E238" s="218" t="s">
        <v>3</v>
      </c>
      <c r="F238" s="219" t="s">
        <v>320</v>
      </c>
      <c r="H238" s="220">
        <v>16.629000000000001</v>
      </c>
      <c r="L238" s="216"/>
      <c r="M238" s="221"/>
      <c r="T238" s="222"/>
      <c r="AT238" s="218" t="s">
        <v>154</v>
      </c>
      <c r="AU238" s="218" t="s">
        <v>78</v>
      </c>
      <c r="AV238" s="217" t="s">
        <v>78</v>
      </c>
      <c r="AW238" s="217" t="s">
        <v>30</v>
      </c>
      <c r="AX238" s="217" t="s">
        <v>69</v>
      </c>
      <c r="AY238" s="218" t="s">
        <v>140</v>
      </c>
    </row>
    <row r="239" spans="2:65" s="217" customFormat="1">
      <c r="B239" s="216"/>
      <c r="D239" s="205" t="s">
        <v>154</v>
      </c>
      <c r="E239" s="218" t="s">
        <v>3</v>
      </c>
      <c r="F239" s="219" t="s">
        <v>321</v>
      </c>
      <c r="H239" s="220">
        <v>-1.895</v>
      </c>
      <c r="L239" s="216"/>
      <c r="M239" s="221"/>
      <c r="T239" s="222"/>
      <c r="AT239" s="218" t="s">
        <v>154</v>
      </c>
      <c r="AU239" s="218" t="s">
        <v>78</v>
      </c>
      <c r="AV239" s="217" t="s">
        <v>78</v>
      </c>
      <c r="AW239" s="217" t="s">
        <v>30</v>
      </c>
      <c r="AX239" s="217" t="s">
        <v>69</v>
      </c>
      <c r="AY239" s="218" t="s">
        <v>140</v>
      </c>
    </row>
    <row r="240" spans="2:65" s="211" customFormat="1">
      <c r="B240" s="210"/>
      <c r="D240" s="205" t="s">
        <v>154</v>
      </c>
      <c r="E240" s="212" t="s">
        <v>3</v>
      </c>
      <c r="F240" s="213" t="s">
        <v>197</v>
      </c>
      <c r="H240" s="212" t="s">
        <v>3</v>
      </c>
      <c r="L240" s="210"/>
      <c r="M240" s="214"/>
      <c r="T240" s="215"/>
      <c r="AT240" s="212" t="s">
        <v>154</v>
      </c>
      <c r="AU240" s="212" t="s">
        <v>78</v>
      </c>
      <c r="AV240" s="211" t="s">
        <v>76</v>
      </c>
      <c r="AW240" s="211" t="s">
        <v>30</v>
      </c>
      <c r="AX240" s="211" t="s">
        <v>69</v>
      </c>
      <c r="AY240" s="212" t="s">
        <v>140</v>
      </c>
    </row>
    <row r="241" spans="2:65" s="217" customFormat="1">
      <c r="B241" s="216"/>
      <c r="D241" s="205" t="s">
        <v>154</v>
      </c>
      <c r="E241" s="218" t="s">
        <v>3</v>
      </c>
      <c r="F241" s="219" t="s">
        <v>322</v>
      </c>
      <c r="H241" s="220">
        <v>12.754</v>
      </c>
      <c r="L241" s="216"/>
      <c r="M241" s="221"/>
      <c r="T241" s="222"/>
      <c r="AT241" s="218" t="s">
        <v>154</v>
      </c>
      <c r="AU241" s="218" t="s">
        <v>78</v>
      </c>
      <c r="AV241" s="217" t="s">
        <v>78</v>
      </c>
      <c r="AW241" s="217" t="s">
        <v>30</v>
      </c>
      <c r="AX241" s="217" t="s">
        <v>69</v>
      </c>
      <c r="AY241" s="218" t="s">
        <v>140</v>
      </c>
    </row>
    <row r="242" spans="2:65" s="224" customFormat="1">
      <c r="B242" s="223"/>
      <c r="D242" s="205" t="s">
        <v>154</v>
      </c>
      <c r="E242" s="225" t="s">
        <v>3</v>
      </c>
      <c r="F242" s="226" t="s">
        <v>159</v>
      </c>
      <c r="H242" s="227">
        <v>63.040999999999997</v>
      </c>
      <c r="L242" s="223"/>
      <c r="M242" s="228"/>
      <c r="T242" s="229"/>
      <c r="AT242" s="225" t="s">
        <v>154</v>
      </c>
      <c r="AU242" s="225" t="s">
        <v>78</v>
      </c>
      <c r="AV242" s="224" t="s">
        <v>148</v>
      </c>
      <c r="AW242" s="224" t="s">
        <v>30</v>
      </c>
      <c r="AX242" s="224" t="s">
        <v>76</v>
      </c>
      <c r="AY242" s="225" t="s">
        <v>140</v>
      </c>
    </row>
    <row r="243" spans="2:65" s="87" customFormat="1" ht="33" customHeight="1">
      <c r="B243" s="13"/>
      <c r="C243" s="193" t="s">
        <v>8</v>
      </c>
      <c r="D243" s="193" t="s">
        <v>143</v>
      </c>
      <c r="E243" s="194" t="s">
        <v>323</v>
      </c>
      <c r="F243" s="195" t="s">
        <v>324</v>
      </c>
      <c r="G243" s="196" t="s">
        <v>169</v>
      </c>
      <c r="H243" s="197">
        <v>5.5709999999999997</v>
      </c>
      <c r="I243" s="65"/>
      <c r="J243" s="198">
        <f>ROUND(I243*H243,2)</f>
        <v>0</v>
      </c>
      <c r="K243" s="195" t="s">
        <v>147</v>
      </c>
      <c r="L243" s="13"/>
      <c r="M243" s="199" t="s">
        <v>3</v>
      </c>
      <c r="N243" s="200" t="s">
        <v>40</v>
      </c>
      <c r="O243" s="201">
        <v>12.744</v>
      </c>
      <c r="P243" s="201">
        <f>O243*H243</f>
        <v>70.996823999999989</v>
      </c>
      <c r="Q243" s="201">
        <v>0</v>
      </c>
      <c r="R243" s="201">
        <f>Q243*H243</f>
        <v>0</v>
      </c>
      <c r="S243" s="201">
        <v>2.2000000000000002</v>
      </c>
      <c r="T243" s="202">
        <f>S243*H243</f>
        <v>12.2562</v>
      </c>
      <c r="AR243" s="203" t="s">
        <v>148</v>
      </c>
      <c r="AT243" s="203" t="s">
        <v>143</v>
      </c>
      <c r="AU243" s="203" t="s">
        <v>78</v>
      </c>
      <c r="AY243" s="4" t="s">
        <v>140</v>
      </c>
      <c r="BE243" s="204">
        <f>IF(N243="základní",J243,0)</f>
        <v>0</v>
      </c>
      <c r="BF243" s="204">
        <f>IF(N243="snížená",J243,0)</f>
        <v>0</v>
      </c>
      <c r="BG243" s="204">
        <f>IF(N243="zákl. přenesená",J243,0)</f>
        <v>0</v>
      </c>
      <c r="BH243" s="204">
        <f>IF(N243="sníž. přenesená",J243,0)</f>
        <v>0</v>
      </c>
      <c r="BI243" s="204">
        <f>IF(N243="nulová",J243,0)</f>
        <v>0</v>
      </c>
      <c r="BJ243" s="4" t="s">
        <v>76</v>
      </c>
      <c r="BK243" s="204">
        <f>ROUND(I243*H243,2)</f>
        <v>0</v>
      </c>
      <c r="BL243" s="4" t="s">
        <v>148</v>
      </c>
      <c r="BM243" s="203" t="s">
        <v>325</v>
      </c>
    </row>
    <row r="244" spans="2:65" s="87" customFormat="1" ht="19.5">
      <c r="B244" s="13"/>
      <c r="D244" s="205" t="s">
        <v>150</v>
      </c>
      <c r="F244" s="206" t="s">
        <v>326</v>
      </c>
      <c r="L244" s="13"/>
      <c r="M244" s="207"/>
      <c r="T244" s="29"/>
      <c r="AT244" s="4" t="s">
        <v>150</v>
      </c>
      <c r="AU244" s="4" t="s">
        <v>78</v>
      </c>
    </row>
    <row r="245" spans="2:65" s="87" customFormat="1">
      <c r="B245" s="13"/>
      <c r="D245" s="208" t="s">
        <v>152</v>
      </c>
      <c r="F245" s="209" t="s">
        <v>327</v>
      </c>
      <c r="L245" s="13"/>
      <c r="M245" s="207"/>
      <c r="T245" s="29"/>
      <c r="AT245" s="4" t="s">
        <v>152</v>
      </c>
      <c r="AU245" s="4" t="s">
        <v>78</v>
      </c>
    </row>
    <row r="246" spans="2:65" s="211" customFormat="1">
      <c r="B246" s="210"/>
      <c r="D246" s="205" t="s">
        <v>154</v>
      </c>
      <c r="E246" s="212" t="s">
        <v>3</v>
      </c>
      <c r="F246" s="213" t="s">
        <v>328</v>
      </c>
      <c r="H246" s="212" t="s">
        <v>3</v>
      </c>
      <c r="L246" s="210"/>
      <c r="M246" s="214"/>
      <c r="T246" s="215"/>
      <c r="AT246" s="212" t="s">
        <v>154</v>
      </c>
      <c r="AU246" s="212" t="s">
        <v>78</v>
      </c>
      <c r="AV246" s="211" t="s">
        <v>76</v>
      </c>
      <c r="AW246" s="211" t="s">
        <v>30</v>
      </c>
      <c r="AX246" s="211" t="s">
        <v>69</v>
      </c>
      <c r="AY246" s="212" t="s">
        <v>140</v>
      </c>
    </row>
    <row r="247" spans="2:65" s="217" customFormat="1">
      <c r="B247" s="216"/>
      <c r="D247" s="205" t="s">
        <v>154</v>
      </c>
      <c r="E247" s="218" t="s">
        <v>3</v>
      </c>
      <c r="F247" s="219" t="s">
        <v>329</v>
      </c>
      <c r="H247" s="220">
        <v>5.5709999999999997</v>
      </c>
      <c r="L247" s="216"/>
      <c r="M247" s="221"/>
      <c r="T247" s="222"/>
      <c r="AT247" s="218" t="s">
        <v>154</v>
      </c>
      <c r="AU247" s="218" t="s">
        <v>78</v>
      </c>
      <c r="AV247" s="217" t="s">
        <v>78</v>
      </c>
      <c r="AW247" s="217" t="s">
        <v>30</v>
      </c>
      <c r="AX247" s="217" t="s">
        <v>76</v>
      </c>
      <c r="AY247" s="218" t="s">
        <v>140</v>
      </c>
    </row>
    <row r="248" spans="2:65" s="87" customFormat="1" ht="21.75" customHeight="1">
      <c r="B248" s="13"/>
      <c r="C248" s="193" t="s">
        <v>330</v>
      </c>
      <c r="D248" s="193" t="s">
        <v>143</v>
      </c>
      <c r="E248" s="194" t="s">
        <v>331</v>
      </c>
      <c r="F248" s="195" t="s">
        <v>332</v>
      </c>
      <c r="G248" s="196" t="s">
        <v>146</v>
      </c>
      <c r="H248" s="197">
        <v>32.24</v>
      </c>
      <c r="I248" s="65"/>
      <c r="J248" s="198">
        <f>ROUND(I248*H248,2)</f>
        <v>0</v>
      </c>
      <c r="K248" s="195" t="s">
        <v>147</v>
      </c>
      <c r="L248" s="13"/>
      <c r="M248" s="199" t="s">
        <v>3</v>
      </c>
      <c r="N248" s="200" t="s">
        <v>40</v>
      </c>
      <c r="O248" s="201">
        <v>0.13300000000000001</v>
      </c>
      <c r="P248" s="201">
        <f>O248*H248</f>
        <v>4.2879200000000006</v>
      </c>
      <c r="Q248" s="201">
        <v>0</v>
      </c>
      <c r="R248" s="201">
        <f>Q248*H248</f>
        <v>0</v>
      </c>
      <c r="S248" s="201">
        <v>4.4999999999999998E-2</v>
      </c>
      <c r="T248" s="202">
        <f>S248*H248</f>
        <v>1.4508000000000001</v>
      </c>
      <c r="AR248" s="203" t="s">
        <v>148</v>
      </c>
      <c r="AT248" s="203" t="s">
        <v>143</v>
      </c>
      <c r="AU248" s="203" t="s">
        <v>78</v>
      </c>
      <c r="AY248" s="4" t="s">
        <v>140</v>
      </c>
      <c r="BE248" s="204">
        <f>IF(N248="základní",J248,0)</f>
        <v>0</v>
      </c>
      <c r="BF248" s="204">
        <f>IF(N248="snížená",J248,0)</f>
        <v>0</v>
      </c>
      <c r="BG248" s="204">
        <f>IF(N248="zákl. přenesená",J248,0)</f>
        <v>0</v>
      </c>
      <c r="BH248" s="204">
        <f>IF(N248="sníž. přenesená",J248,0)</f>
        <v>0</v>
      </c>
      <c r="BI248" s="204">
        <f>IF(N248="nulová",J248,0)</f>
        <v>0</v>
      </c>
      <c r="BJ248" s="4" t="s">
        <v>76</v>
      </c>
      <c r="BK248" s="204">
        <f>ROUND(I248*H248,2)</f>
        <v>0</v>
      </c>
      <c r="BL248" s="4" t="s">
        <v>148</v>
      </c>
      <c r="BM248" s="203" t="s">
        <v>333</v>
      </c>
    </row>
    <row r="249" spans="2:65" s="87" customFormat="1" ht="19.5">
      <c r="B249" s="13"/>
      <c r="D249" s="205" t="s">
        <v>150</v>
      </c>
      <c r="F249" s="206" t="s">
        <v>334</v>
      </c>
      <c r="L249" s="13"/>
      <c r="M249" s="207"/>
      <c r="T249" s="29"/>
      <c r="AT249" s="4" t="s">
        <v>150</v>
      </c>
      <c r="AU249" s="4" t="s">
        <v>78</v>
      </c>
    </row>
    <row r="250" spans="2:65" s="87" customFormat="1">
      <c r="B250" s="13"/>
      <c r="D250" s="208" t="s">
        <v>152</v>
      </c>
      <c r="F250" s="209" t="s">
        <v>335</v>
      </c>
      <c r="L250" s="13"/>
      <c r="M250" s="207"/>
      <c r="T250" s="29"/>
      <c r="AT250" s="4" t="s">
        <v>152</v>
      </c>
      <c r="AU250" s="4" t="s">
        <v>78</v>
      </c>
    </row>
    <row r="251" spans="2:65" s="211" customFormat="1">
      <c r="B251" s="210"/>
      <c r="D251" s="205" t="s">
        <v>154</v>
      </c>
      <c r="E251" s="212" t="s">
        <v>3</v>
      </c>
      <c r="F251" s="213" t="s">
        <v>336</v>
      </c>
      <c r="H251" s="212" t="s">
        <v>3</v>
      </c>
      <c r="L251" s="210"/>
      <c r="M251" s="214"/>
      <c r="T251" s="215"/>
      <c r="AT251" s="212" t="s">
        <v>154</v>
      </c>
      <c r="AU251" s="212" t="s">
        <v>78</v>
      </c>
      <c r="AV251" s="211" t="s">
        <v>76</v>
      </c>
      <c r="AW251" s="211" t="s">
        <v>30</v>
      </c>
      <c r="AX251" s="211" t="s">
        <v>69</v>
      </c>
      <c r="AY251" s="212" t="s">
        <v>140</v>
      </c>
    </row>
    <row r="252" spans="2:65" s="211" customFormat="1">
      <c r="B252" s="210"/>
      <c r="D252" s="205" t="s">
        <v>154</v>
      </c>
      <c r="E252" s="212" t="s">
        <v>3</v>
      </c>
      <c r="F252" s="213" t="s">
        <v>337</v>
      </c>
      <c r="H252" s="212" t="s">
        <v>3</v>
      </c>
      <c r="L252" s="210"/>
      <c r="M252" s="214"/>
      <c r="T252" s="215"/>
      <c r="AT252" s="212" t="s">
        <v>154</v>
      </c>
      <c r="AU252" s="212" t="s">
        <v>78</v>
      </c>
      <c r="AV252" s="211" t="s">
        <v>76</v>
      </c>
      <c r="AW252" s="211" t="s">
        <v>30</v>
      </c>
      <c r="AX252" s="211" t="s">
        <v>69</v>
      </c>
      <c r="AY252" s="212" t="s">
        <v>140</v>
      </c>
    </row>
    <row r="253" spans="2:65" s="217" customFormat="1">
      <c r="B253" s="216"/>
      <c r="D253" s="205" t="s">
        <v>154</v>
      </c>
      <c r="E253" s="218" t="s">
        <v>3</v>
      </c>
      <c r="F253" s="219" t="s">
        <v>338</v>
      </c>
      <c r="H253" s="220">
        <v>21.69</v>
      </c>
      <c r="L253" s="216"/>
      <c r="M253" s="221"/>
      <c r="T253" s="222"/>
      <c r="AT253" s="218" t="s">
        <v>154</v>
      </c>
      <c r="AU253" s="218" t="s">
        <v>78</v>
      </c>
      <c r="AV253" s="217" t="s">
        <v>78</v>
      </c>
      <c r="AW253" s="217" t="s">
        <v>30</v>
      </c>
      <c r="AX253" s="217" t="s">
        <v>69</v>
      </c>
      <c r="AY253" s="218" t="s">
        <v>140</v>
      </c>
    </row>
    <row r="254" spans="2:65" s="211" customFormat="1">
      <c r="B254" s="210"/>
      <c r="D254" s="205" t="s">
        <v>154</v>
      </c>
      <c r="E254" s="212" t="s">
        <v>3</v>
      </c>
      <c r="F254" s="213" t="s">
        <v>339</v>
      </c>
      <c r="H254" s="212" t="s">
        <v>3</v>
      </c>
      <c r="L254" s="210"/>
      <c r="M254" s="214"/>
      <c r="T254" s="215"/>
      <c r="AT254" s="212" t="s">
        <v>154</v>
      </c>
      <c r="AU254" s="212" t="s">
        <v>78</v>
      </c>
      <c r="AV254" s="211" t="s">
        <v>76</v>
      </c>
      <c r="AW254" s="211" t="s">
        <v>30</v>
      </c>
      <c r="AX254" s="211" t="s">
        <v>69</v>
      </c>
      <c r="AY254" s="212" t="s">
        <v>140</v>
      </c>
    </row>
    <row r="255" spans="2:65" s="217" customFormat="1">
      <c r="B255" s="216"/>
      <c r="D255" s="205" t="s">
        <v>154</v>
      </c>
      <c r="E255" s="218" t="s">
        <v>3</v>
      </c>
      <c r="F255" s="219" t="s">
        <v>340</v>
      </c>
      <c r="H255" s="220">
        <v>10.55</v>
      </c>
      <c r="L255" s="216"/>
      <c r="M255" s="221"/>
      <c r="T255" s="222"/>
      <c r="AT255" s="218" t="s">
        <v>154</v>
      </c>
      <c r="AU255" s="218" t="s">
        <v>78</v>
      </c>
      <c r="AV255" s="217" t="s">
        <v>78</v>
      </c>
      <c r="AW255" s="217" t="s">
        <v>30</v>
      </c>
      <c r="AX255" s="217" t="s">
        <v>69</v>
      </c>
      <c r="AY255" s="218" t="s">
        <v>140</v>
      </c>
    </row>
    <row r="256" spans="2:65" s="224" customFormat="1">
      <c r="B256" s="223"/>
      <c r="D256" s="205" t="s">
        <v>154</v>
      </c>
      <c r="E256" s="225" t="s">
        <v>3</v>
      </c>
      <c r="F256" s="226" t="s">
        <v>159</v>
      </c>
      <c r="H256" s="227">
        <v>32.24</v>
      </c>
      <c r="L256" s="223"/>
      <c r="M256" s="228"/>
      <c r="T256" s="229"/>
      <c r="AT256" s="225" t="s">
        <v>154</v>
      </c>
      <c r="AU256" s="225" t="s">
        <v>78</v>
      </c>
      <c r="AV256" s="224" t="s">
        <v>148</v>
      </c>
      <c r="AW256" s="224" t="s">
        <v>30</v>
      </c>
      <c r="AX256" s="224" t="s">
        <v>76</v>
      </c>
      <c r="AY256" s="225" t="s">
        <v>140</v>
      </c>
    </row>
    <row r="257" spans="2:65" s="87" customFormat="1" ht="24.2" customHeight="1">
      <c r="B257" s="13"/>
      <c r="C257" s="193" t="s">
        <v>341</v>
      </c>
      <c r="D257" s="193" t="s">
        <v>143</v>
      </c>
      <c r="E257" s="194" t="s">
        <v>342</v>
      </c>
      <c r="F257" s="195" t="s">
        <v>343</v>
      </c>
      <c r="G257" s="196" t="s">
        <v>169</v>
      </c>
      <c r="H257" s="197">
        <v>116.45</v>
      </c>
      <c r="I257" s="65"/>
      <c r="J257" s="198">
        <f>ROUND(I257*H257,2)</f>
        <v>0</v>
      </c>
      <c r="K257" s="195" t="s">
        <v>147</v>
      </c>
      <c r="L257" s="13"/>
      <c r="M257" s="199" t="s">
        <v>3</v>
      </c>
      <c r="N257" s="200" t="s">
        <v>40</v>
      </c>
      <c r="O257" s="201">
        <v>2.0499999999999998</v>
      </c>
      <c r="P257" s="201">
        <f>O257*H257</f>
        <v>238.7225</v>
      </c>
      <c r="Q257" s="201">
        <v>0</v>
      </c>
      <c r="R257" s="201">
        <f>Q257*H257</f>
        <v>0</v>
      </c>
      <c r="S257" s="201">
        <v>1.4</v>
      </c>
      <c r="T257" s="202">
        <f>S257*H257</f>
        <v>163.03</v>
      </c>
      <c r="AR257" s="203" t="s">
        <v>148</v>
      </c>
      <c r="AT257" s="203" t="s">
        <v>143</v>
      </c>
      <c r="AU257" s="203" t="s">
        <v>78</v>
      </c>
      <c r="AY257" s="4" t="s">
        <v>140</v>
      </c>
      <c r="BE257" s="204">
        <f>IF(N257="základní",J257,0)</f>
        <v>0</v>
      </c>
      <c r="BF257" s="204">
        <f>IF(N257="snížená",J257,0)</f>
        <v>0</v>
      </c>
      <c r="BG257" s="204">
        <f>IF(N257="zákl. přenesená",J257,0)</f>
        <v>0</v>
      </c>
      <c r="BH257" s="204">
        <f>IF(N257="sníž. přenesená",J257,0)</f>
        <v>0</v>
      </c>
      <c r="BI257" s="204">
        <f>IF(N257="nulová",J257,0)</f>
        <v>0</v>
      </c>
      <c r="BJ257" s="4" t="s">
        <v>76</v>
      </c>
      <c r="BK257" s="204">
        <f>ROUND(I257*H257,2)</f>
        <v>0</v>
      </c>
      <c r="BL257" s="4" t="s">
        <v>148</v>
      </c>
      <c r="BM257" s="203" t="s">
        <v>344</v>
      </c>
    </row>
    <row r="258" spans="2:65" s="87" customFormat="1" ht="19.5">
      <c r="B258" s="13"/>
      <c r="D258" s="205" t="s">
        <v>150</v>
      </c>
      <c r="F258" s="206" t="s">
        <v>345</v>
      </c>
      <c r="L258" s="13"/>
      <c r="M258" s="207"/>
      <c r="T258" s="29"/>
      <c r="AT258" s="4" t="s">
        <v>150</v>
      </c>
      <c r="AU258" s="4" t="s">
        <v>78</v>
      </c>
    </row>
    <row r="259" spans="2:65" s="87" customFormat="1">
      <c r="B259" s="13"/>
      <c r="D259" s="208" t="s">
        <v>152</v>
      </c>
      <c r="F259" s="209" t="s">
        <v>346</v>
      </c>
      <c r="L259" s="13"/>
      <c r="M259" s="207"/>
      <c r="T259" s="29"/>
      <c r="AT259" s="4" t="s">
        <v>152</v>
      </c>
      <c r="AU259" s="4" t="s">
        <v>78</v>
      </c>
    </row>
    <row r="260" spans="2:65" s="211" customFormat="1">
      <c r="B260" s="210"/>
      <c r="D260" s="205" t="s">
        <v>154</v>
      </c>
      <c r="E260" s="212" t="s">
        <v>3</v>
      </c>
      <c r="F260" s="213" t="s">
        <v>347</v>
      </c>
      <c r="H260" s="212" t="s">
        <v>3</v>
      </c>
      <c r="L260" s="210"/>
      <c r="M260" s="214"/>
      <c r="T260" s="215"/>
      <c r="AT260" s="212" t="s">
        <v>154</v>
      </c>
      <c r="AU260" s="212" t="s">
        <v>78</v>
      </c>
      <c r="AV260" s="211" t="s">
        <v>76</v>
      </c>
      <c r="AW260" s="211" t="s">
        <v>30</v>
      </c>
      <c r="AX260" s="211" t="s">
        <v>69</v>
      </c>
      <c r="AY260" s="212" t="s">
        <v>140</v>
      </c>
    </row>
    <row r="261" spans="2:65" s="217" customFormat="1">
      <c r="B261" s="216"/>
      <c r="D261" s="205" t="s">
        <v>154</v>
      </c>
      <c r="E261" s="218" t="s">
        <v>3</v>
      </c>
      <c r="F261" s="219" t="s">
        <v>348</v>
      </c>
      <c r="H261" s="220">
        <v>116.45</v>
      </c>
      <c r="L261" s="216"/>
      <c r="M261" s="221"/>
      <c r="T261" s="222"/>
      <c r="AT261" s="218" t="s">
        <v>154</v>
      </c>
      <c r="AU261" s="218" t="s">
        <v>78</v>
      </c>
      <c r="AV261" s="217" t="s">
        <v>78</v>
      </c>
      <c r="AW261" s="217" t="s">
        <v>30</v>
      </c>
      <c r="AX261" s="217" t="s">
        <v>76</v>
      </c>
      <c r="AY261" s="218" t="s">
        <v>140</v>
      </c>
    </row>
    <row r="262" spans="2:65" s="87" customFormat="1" ht="21.75" customHeight="1">
      <c r="B262" s="13"/>
      <c r="C262" s="193" t="s">
        <v>349</v>
      </c>
      <c r="D262" s="193" t="s">
        <v>143</v>
      </c>
      <c r="E262" s="194" t="s">
        <v>350</v>
      </c>
      <c r="F262" s="195" t="s">
        <v>351</v>
      </c>
      <c r="G262" s="196" t="s">
        <v>146</v>
      </c>
      <c r="H262" s="197">
        <v>52.8</v>
      </c>
      <c r="I262" s="65"/>
      <c r="J262" s="198">
        <f>ROUND(I262*H262,2)</f>
        <v>0</v>
      </c>
      <c r="K262" s="195" t="s">
        <v>147</v>
      </c>
      <c r="L262" s="13"/>
      <c r="M262" s="199" t="s">
        <v>3</v>
      </c>
      <c r="N262" s="200" t="s">
        <v>40</v>
      </c>
      <c r="O262" s="201">
        <v>0.93899999999999995</v>
      </c>
      <c r="P262" s="201">
        <f>O262*H262</f>
        <v>49.579199999999993</v>
      </c>
      <c r="Q262" s="201">
        <v>0</v>
      </c>
      <c r="R262" s="201">
        <f>Q262*H262</f>
        <v>0</v>
      </c>
      <c r="S262" s="201">
        <v>7.5999999999999998E-2</v>
      </c>
      <c r="T262" s="202">
        <f>S262*H262</f>
        <v>4.0127999999999995</v>
      </c>
      <c r="AR262" s="203" t="s">
        <v>148</v>
      </c>
      <c r="AT262" s="203" t="s">
        <v>143</v>
      </c>
      <c r="AU262" s="203" t="s">
        <v>78</v>
      </c>
      <c r="AY262" s="4" t="s">
        <v>140</v>
      </c>
      <c r="BE262" s="204">
        <f>IF(N262="základní",J262,0)</f>
        <v>0</v>
      </c>
      <c r="BF262" s="204">
        <f>IF(N262="snížená",J262,0)</f>
        <v>0</v>
      </c>
      <c r="BG262" s="204">
        <f>IF(N262="zákl. přenesená",J262,0)</f>
        <v>0</v>
      </c>
      <c r="BH262" s="204">
        <f>IF(N262="sníž. přenesená",J262,0)</f>
        <v>0</v>
      </c>
      <c r="BI262" s="204">
        <f>IF(N262="nulová",J262,0)</f>
        <v>0</v>
      </c>
      <c r="BJ262" s="4" t="s">
        <v>76</v>
      </c>
      <c r="BK262" s="204">
        <f>ROUND(I262*H262,2)</f>
        <v>0</v>
      </c>
      <c r="BL262" s="4" t="s">
        <v>148</v>
      </c>
      <c r="BM262" s="203" t="s">
        <v>352</v>
      </c>
    </row>
    <row r="263" spans="2:65" s="87" customFormat="1" ht="19.5">
      <c r="B263" s="13"/>
      <c r="D263" s="205" t="s">
        <v>150</v>
      </c>
      <c r="F263" s="206" t="s">
        <v>353</v>
      </c>
      <c r="L263" s="13"/>
      <c r="M263" s="207"/>
      <c r="T263" s="29"/>
      <c r="AT263" s="4" t="s">
        <v>150</v>
      </c>
      <c r="AU263" s="4" t="s">
        <v>78</v>
      </c>
    </row>
    <row r="264" spans="2:65" s="87" customFormat="1">
      <c r="B264" s="13"/>
      <c r="D264" s="208" t="s">
        <v>152</v>
      </c>
      <c r="F264" s="209" t="s">
        <v>354</v>
      </c>
      <c r="L264" s="13"/>
      <c r="M264" s="207"/>
      <c r="T264" s="29"/>
      <c r="AT264" s="4" t="s">
        <v>152</v>
      </c>
      <c r="AU264" s="4" t="s">
        <v>78</v>
      </c>
    </row>
    <row r="265" spans="2:65" s="211" customFormat="1">
      <c r="B265" s="210"/>
      <c r="D265" s="205" t="s">
        <v>154</v>
      </c>
      <c r="E265" s="212" t="s">
        <v>3</v>
      </c>
      <c r="F265" s="213" t="s">
        <v>165</v>
      </c>
      <c r="H265" s="212" t="s">
        <v>3</v>
      </c>
      <c r="L265" s="210"/>
      <c r="M265" s="214"/>
      <c r="T265" s="215"/>
      <c r="AT265" s="212" t="s">
        <v>154</v>
      </c>
      <c r="AU265" s="212" t="s">
        <v>78</v>
      </c>
      <c r="AV265" s="211" t="s">
        <v>76</v>
      </c>
      <c r="AW265" s="211" t="s">
        <v>30</v>
      </c>
      <c r="AX265" s="211" t="s">
        <v>69</v>
      </c>
      <c r="AY265" s="212" t="s">
        <v>140</v>
      </c>
    </row>
    <row r="266" spans="2:65" s="217" customFormat="1">
      <c r="B266" s="216"/>
      <c r="D266" s="205" t="s">
        <v>154</v>
      </c>
      <c r="E266" s="218" t="s">
        <v>3</v>
      </c>
      <c r="F266" s="219" t="s">
        <v>355</v>
      </c>
      <c r="H266" s="220">
        <v>32.6</v>
      </c>
      <c r="L266" s="216"/>
      <c r="M266" s="221"/>
      <c r="T266" s="222"/>
      <c r="AT266" s="218" t="s">
        <v>154</v>
      </c>
      <c r="AU266" s="218" t="s">
        <v>78</v>
      </c>
      <c r="AV266" s="217" t="s">
        <v>78</v>
      </c>
      <c r="AW266" s="217" t="s">
        <v>30</v>
      </c>
      <c r="AX266" s="217" t="s">
        <v>69</v>
      </c>
      <c r="AY266" s="218" t="s">
        <v>140</v>
      </c>
    </row>
    <row r="267" spans="2:65" s="211" customFormat="1">
      <c r="B267" s="210"/>
      <c r="D267" s="205" t="s">
        <v>154</v>
      </c>
      <c r="E267" s="212" t="s">
        <v>3</v>
      </c>
      <c r="F267" s="213" t="s">
        <v>197</v>
      </c>
      <c r="H267" s="212" t="s">
        <v>3</v>
      </c>
      <c r="L267" s="210"/>
      <c r="M267" s="214"/>
      <c r="T267" s="215"/>
      <c r="AT267" s="212" t="s">
        <v>154</v>
      </c>
      <c r="AU267" s="212" t="s">
        <v>78</v>
      </c>
      <c r="AV267" s="211" t="s">
        <v>76</v>
      </c>
      <c r="AW267" s="211" t="s">
        <v>30</v>
      </c>
      <c r="AX267" s="211" t="s">
        <v>69</v>
      </c>
      <c r="AY267" s="212" t="s">
        <v>140</v>
      </c>
    </row>
    <row r="268" spans="2:65" s="217" customFormat="1">
      <c r="B268" s="216"/>
      <c r="D268" s="205" t="s">
        <v>154</v>
      </c>
      <c r="E268" s="218" t="s">
        <v>3</v>
      </c>
      <c r="F268" s="219" t="s">
        <v>356</v>
      </c>
      <c r="H268" s="220">
        <v>20.2</v>
      </c>
      <c r="L268" s="216"/>
      <c r="M268" s="221"/>
      <c r="T268" s="222"/>
      <c r="AT268" s="218" t="s">
        <v>154</v>
      </c>
      <c r="AU268" s="218" t="s">
        <v>78</v>
      </c>
      <c r="AV268" s="217" t="s">
        <v>78</v>
      </c>
      <c r="AW268" s="217" t="s">
        <v>30</v>
      </c>
      <c r="AX268" s="217" t="s">
        <v>69</v>
      </c>
      <c r="AY268" s="218" t="s">
        <v>140</v>
      </c>
    </row>
    <row r="269" spans="2:65" s="224" customFormat="1">
      <c r="B269" s="223"/>
      <c r="D269" s="205" t="s">
        <v>154</v>
      </c>
      <c r="E269" s="225" t="s">
        <v>3</v>
      </c>
      <c r="F269" s="226" t="s">
        <v>159</v>
      </c>
      <c r="H269" s="227">
        <v>52.8</v>
      </c>
      <c r="L269" s="223"/>
      <c r="M269" s="228"/>
      <c r="T269" s="229"/>
      <c r="AT269" s="225" t="s">
        <v>154</v>
      </c>
      <c r="AU269" s="225" t="s">
        <v>78</v>
      </c>
      <c r="AV269" s="224" t="s">
        <v>148</v>
      </c>
      <c r="AW269" s="224" t="s">
        <v>30</v>
      </c>
      <c r="AX269" s="224" t="s">
        <v>76</v>
      </c>
      <c r="AY269" s="225" t="s">
        <v>140</v>
      </c>
    </row>
    <row r="270" spans="2:65" s="87" customFormat="1" ht="21.75" customHeight="1">
      <c r="B270" s="13"/>
      <c r="C270" s="193" t="s">
        <v>357</v>
      </c>
      <c r="D270" s="193" t="s">
        <v>143</v>
      </c>
      <c r="E270" s="194" t="s">
        <v>358</v>
      </c>
      <c r="F270" s="195" t="s">
        <v>359</v>
      </c>
      <c r="G270" s="196" t="s">
        <v>146</v>
      </c>
      <c r="H270" s="197">
        <v>12.5</v>
      </c>
      <c r="I270" s="65"/>
      <c r="J270" s="198">
        <f>ROUND(I270*H270,2)</f>
        <v>0</v>
      </c>
      <c r="K270" s="195" t="s">
        <v>147</v>
      </c>
      <c r="L270" s="13"/>
      <c r="M270" s="199" t="s">
        <v>3</v>
      </c>
      <c r="N270" s="200" t="s">
        <v>40</v>
      </c>
      <c r="O270" s="201">
        <v>0.71799999999999997</v>
      </c>
      <c r="P270" s="201">
        <f>O270*H270</f>
        <v>8.9749999999999996</v>
      </c>
      <c r="Q270" s="201">
        <v>0</v>
      </c>
      <c r="R270" s="201">
        <f>Q270*H270</f>
        <v>0</v>
      </c>
      <c r="S270" s="201">
        <v>6.3E-2</v>
      </c>
      <c r="T270" s="202">
        <f>S270*H270</f>
        <v>0.78749999999999998</v>
      </c>
      <c r="AR270" s="203" t="s">
        <v>148</v>
      </c>
      <c r="AT270" s="203" t="s">
        <v>143</v>
      </c>
      <c r="AU270" s="203" t="s">
        <v>78</v>
      </c>
      <c r="AY270" s="4" t="s">
        <v>140</v>
      </c>
      <c r="BE270" s="204">
        <f>IF(N270="základní",J270,0)</f>
        <v>0</v>
      </c>
      <c r="BF270" s="204">
        <f>IF(N270="snížená",J270,0)</f>
        <v>0</v>
      </c>
      <c r="BG270" s="204">
        <f>IF(N270="zákl. přenesená",J270,0)</f>
        <v>0</v>
      </c>
      <c r="BH270" s="204">
        <f>IF(N270="sníž. přenesená",J270,0)</f>
        <v>0</v>
      </c>
      <c r="BI270" s="204">
        <f>IF(N270="nulová",J270,0)</f>
        <v>0</v>
      </c>
      <c r="BJ270" s="4" t="s">
        <v>76</v>
      </c>
      <c r="BK270" s="204">
        <f>ROUND(I270*H270,2)</f>
        <v>0</v>
      </c>
      <c r="BL270" s="4" t="s">
        <v>148</v>
      </c>
      <c r="BM270" s="203" t="s">
        <v>360</v>
      </c>
    </row>
    <row r="271" spans="2:65" s="87" customFormat="1" ht="19.5">
      <c r="B271" s="13"/>
      <c r="D271" s="205" t="s">
        <v>150</v>
      </c>
      <c r="F271" s="206" t="s">
        <v>361</v>
      </c>
      <c r="L271" s="13"/>
      <c r="M271" s="207"/>
      <c r="T271" s="29"/>
      <c r="AT271" s="4" t="s">
        <v>150</v>
      </c>
      <c r="AU271" s="4" t="s">
        <v>78</v>
      </c>
    </row>
    <row r="272" spans="2:65" s="87" customFormat="1">
      <c r="B272" s="13"/>
      <c r="D272" s="208" t="s">
        <v>152</v>
      </c>
      <c r="F272" s="209" t="s">
        <v>362</v>
      </c>
      <c r="L272" s="13"/>
      <c r="M272" s="207"/>
      <c r="T272" s="29"/>
      <c r="AT272" s="4" t="s">
        <v>152</v>
      </c>
      <c r="AU272" s="4" t="s">
        <v>78</v>
      </c>
    </row>
    <row r="273" spans="2:65" s="211" customFormat="1">
      <c r="B273" s="210"/>
      <c r="D273" s="205" t="s">
        <v>154</v>
      </c>
      <c r="E273" s="212" t="s">
        <v>3</v>
      </c>
      <c r="F273" s="213" t="s">
        <v>165</v>
      </c>
      <c r="H273" s="212" t="s">
        <v>3</v>
      </c>
      <c r="L273" s="210"/>
      <c r="M273" s="214"/>
      <c r="T273" s="215"/>
      <c r="AT273" s="212" t="s">
        <v>154</v>
      </c>
      <c r="AU273" s="212" t="s">
        <v>78</v>
      </c>
      <c r="AV273" s="211" t="s">
        <v>76</v>
      </c>
      <c r="AW273" s="211" t="s">
        <v>30</v>
      </c>
      <c r="AX273" s="211" t="s">
        <v>69</v>
      </c>
      <c r="AY273" s="212" t="s">
        <v>140</v>
      </c>
    </row>
    <row r="274" spans="2:65" s="217" customFormat="1">
      <c r="B274" s="216"/>
      <c r="D274" s="205" t="s">
        <v>154</v>
      </c>
      <c r="E274" s="218" t="s">
        <v>3</v>
      </c>
      <c r="F274" s="219" t="s">
        <v>363</v>
      </c>
      <c r="H274" s="220">
        <v>12.5</v>
      </c>
      <c r="L274" s="216"/>
      <c r="M274" s="221"/>
      <c r="T274" s="222"/>
      <c r="AT274" s="218" t="s">
        <v>154</v>
      </c>
      <c r="AU274" s="218" t="s">
        <v>78</v>
      </c>
      <c r="AV274" s="217" t="s">
        <v>78</v>
      </c>
      <c r="AW274" s="217" t="s">
        <v>30</v>
      </c>
      <c r="AX274" s="217" t="s">
        <v>76</v>
      </c>
      <c r="AY274" s="218" t="s">
        <v>140</v>
      </c>
    </row>
    <row r="275" spans="2:65" s="87" customFormat="1" ht="24.2" customHeight="1">
      <c r="B275" s="13"/>
      <c r="C275" s="193" t="s">
        <v>364</v>
      </c>
      <c r="D275" s="193" t="s">
        <v>143</v>
      </c>
      <c r="E275" s="194" t="s">
        <v>365</v>
      </c>
      <c r="F275" s="195" t="s">
        <v>366</v>
      </c>
      <c r="G275" s="196" t="s">
        <v>226</v>
      </c>
      <c r="H275" s="197">
        <v>1</v>
      </c>
      <c r="I275" s="65"/>
      <c r="J275" s="198">
        <f>ROUND(I275*H275,2)</f>
        <v>0</v>
      </c>
      <c r="K275" s="195" t="s">
        <v>147</v>
      </c>
      <c r="L275" s="13"/>
      <c r="M275" s="199" t="s">
        <v>3</v>
      </c>
      <c r="N275" s="200" t="s">
        <v>40</v>
      </c>
      <c r="O275" s="201">
        <v>1.147</v>
      </c>
      <c r="P275" s="201">
        <f>O275*H275</f>
        <v>1.147</v>
      </c>
      <c r="Q275" s="201">
        <v>0</v>
      </c>
      <c r="R275" s="201">
        <f>Q275*H275</f>
        <v>0</v>
      </c>
      <c r="S275" s="201">
        <v>9.9000000000000005E-2</v>
      </c>
      <c r="T275" s="202">
        <f>S275*H275</f>
        <v>9.9000000000000005E-2</v>
      </c>
      <c r="AR275" s="203" t="s">
        <v>148</v>
      </c>
      <c r="AT275" s="203" t="s">
        <v>143</v>
      </c>
      <c r="AU275" s="203" t="s">
        <v>78</v>
      </c>
      <c r="AY275" s="4" t="s">
        <v>140</v>
      </c>
      <c r="BE275" s="204">
        <f>IF(N275="základní",J275,0)</f>
        <v>0</v>
      </c>
      <c r="BF275" s="204">
        <f>IF(N275="snížená",J275,0)</f>
        <v>0</v>
      </c>
      <c r="BG275" s="204">
        <f>IF(N275="zákl. přenesená",J275,0)</f>
        <v>0</v>
      </c>
      <c r="BH275" s="204">
        <f>IF(N275="sníž. přenesená",J275,0)</f>
        <v>0</v>
      </c>
      <c r="BI275" s="204">
        <f>IF(N275="nulová",J275,0)</f>
        <v>0</v>
      </c>
      <c r="BJ275" s="4" t="s">
        <v>76</v>
      </c>
      <c r="BK275" s="204">
        <f>ROUND(I275*H275,2)</f>
        <v>0</v>
      </c>
      <c r="BL275" s="4" t="s">
        <v>148</v>
      </c>
      <c r="BM275" s="203" t="s">
        <v>367</v>
      </c>
    </row>
    <row r="276" spans="2:65" s="87" customFormat="1" ht="29.25">
      <c r="B276" s="13"/>
      <c r="D276" s="205" t="s">
        <v>150</v>
      </c>
      <c r="F276" s="206" t="s">
        <v>368</v>
      </c>
      <c r="L276" s="13"/>
      <c r="M276" s="207"/>
      <c r="T276" s="29"/>
      <c r="AT276" s="4" t="s">
        <v>150</v>
      </c>
      <c r="AU276" s="4" t="s">
        <v>78</v>
      </c>
    </row>
    <row r="277" spans="2:65" s="87" customFormat="1">
      <c r="B277" s="13"/>
      <c r="D277" s="208" t="s">
        <v>152</v>
      </c>
      <c r="F277" s="209" t="s">
        <v>369</v>
      </c>
      <c r="L277" s="13"/>
      <c r="M277" s="207"/>
      <c r="T277" s="29"/>
      <c r="AT277" s="4" t="s">
        <v>152</v>
      </c>
      <c r="AU277" s="4" t="s">
        <v>78</v>
      </c>
    </row>
    <row r="278" spans="2:65" s="211" customFormat="1">
      <c r="B278" s="210"/>
      <c r="D278" s="205" t="s">
        <v>154</v>
      </c>
      <c r="E278" s="212" t="s">
        <v>3</v>
      </c>
      <c r="F278" s="213" t="s">
        <v>370</v>
      </c>
      <c r="H278" s="212" t="s">
        <v>3</v>
      </c>
      <c r="L278" s="210"/>
      <c r="M278" s="214"/>
      <c r="T278" s="215"/>
      <c r="AT278" s="212" t="s">
        <v>154</v>
      </c>
      <c r="AU278" s="212" t="s">
        <v>78</v>
      </c>
      <c r="AV278" s="211" t="s">
        <v>76</v>
      </c>
      <c r="AW278" s="211" t="s">
        <v>30</v>
      </c>
      <c r="AX278" s="211" t="s">
        <v>69</v>
      </c>
      <c r="AY278" s="212" t="s">
        <v>140</v>
      </c>
    </row>
    <row r="279" spans="2:65" s="217" customFormat="1">
      <c r="B279" s="216"/>
      <c r="D279" s="205" t="s">
        <v>154</v>
      </c>
      <c r="E279" s="218" t="s">
        <v>3</v>
      </c>
      <c r="F279" s="219" t="s">
        <v>76</v>
      </c>
      <c r="H279" s="220">
        <v>1</v>
      </c>
      <c r="L279" s="216"/>
      <c r="M279" s="221"/>
      <c r="T279" s="222"/>
      <c r="AT279" s="218" t="s">
        <v>154</v>
      </c>
      <c r="AU279" s="218" t="s">
        <v>78</v>
      </c>
      <c r="AV279" s="217" t="s">
        <v>78</v>
      </c>
      <c r="AW279" s="217" t="s">
        <v>30</v>
      </c>
      <c r="AX279" s="217" t="s">
        <v>76</v>
      </c>
      <c r="AY279" s="218" t="s">
        <v>140</v>
      </c>
    </row>
    <row r="280" spans="2:65" s="87" customFormat="1" ht="24.2" customHeight="1">
      <c r="B280" s="13"/>
      <c r="C280" s="193" t="s">
        <v>371</v>
      </c>
      <c r="D280" s="193" t="s">
        <v>143</v>
      </c>
      <c r="E280" s="194" t="s">
        <v>372</v>
      </c>
      <c r="F280" s="195" t="s">
        <v>373</v>
      </c>
      <c r="G280" s="196" t="s">
        <v>169</v>
      </c>
      <c r="H280" s="197">
        <v>24.117000000000001</v>
      </c>
      <c r="I280" s="65"/>
      <c r="J280" s="198">
        <f>ROUND(I280*H280,2)</f>
        <v>0</v>
      </c>
      <c r="K280" s="195" t="s">
        <v>147</v>
      </c>
      <c r="L280" s="13"/>
      <c r="M280" s="199" t="s">
        <v>3</v>
      </c>
      <c r="N280" s="200" t="s">
        <v>40</v>
      </c>
      <c r="O280" s="201">
        <v>4.67</v>
      </c>
      <c r="P280" s="201">
        <f>O280*H280</f>
        <v>112.62639</v>
      </c>
      <c r="Q280" s="201">
        <v>0</v>
      </c>
      <c r="R280" s="201">
        <f>Q280*H280</f>
        <v>0</v>
      </c>
      <c r="S280" s="201">
        <v>1.8</v>
      </c>
      <c r="T280" s="202">
        <f>S280*H280</f>
        <v>43.410600000000002</v>
      </c>
      <c r="AR280" s="203" t="s">
        <v>148</v>
      </c>
      <c r="AT280" s="203" t="s">
        <v>143</v>
      </c>
      <c r="AU280" s="203" t="s">
        <v>78</v>
      </c>
      <c r="AY280" s="4" t="s">
        <v>140</v>
      </c>
      <c r="BE280" s="204">
        <f>IF(N280="základní",J280,0)</f>
        <v>0</v>
      </c>
      <c r="BF280" s="204">
        <f>IF(N280="snížená",J280,0)</f>
        <v>0</v>
      </c>
      <c r="BG280" s="204">
        <f>IF(N280="zákl. přenesená",J280,0)</f>
        <v>0</v>
      </c>
      <c r="BH280" s="204">
        <f>IF(N280="sníž. přenesená",J280,0)</f>
        <v>0</v>
      </c>
      <c r="BI280" s="204">
        <f>IF(N280="nulová",J280,0)</f>
        <v>0</v>
      </c>
      <c r="BJ280" s="4" t="s">
        <v>76</v>
      </c>
      <c r="BK280" s="204">
        <f>ROUND(I280*H280,2)</f>
        <v>0</v>
      </c>
      <c r="BL280" s="4" t="s">
        <v>148</v>
      </c>
      <c r="BM280" s="203" t="s">
        <v>374</v>
      </c>
    </row>
    <row r="281" spans="2:65" s="87" customFormat="1" ht="29.25">
      <c r="B281" s="13"/>
      <c r="D281" s="205" t="s">
        <v>150</v>
      </c>
      <c r="F281" s="206" t="s">
        <v>375</v>
      </c>
      <c r="L281" s="13"/>
      <c r="M281" s="207"/>
      <c r="T281" s="29"/>
      <c r="AT281" s="4" t="s">
        <v>150</v>
      </c>
      <c r="AU281" s="4" t="s">
        <v>78</v>
      </c>
    </row>
    <row r="282" spans="2:65" s="87" customFormat="1">
      <c r="B282" s="13"/>
      <c r="D282" s="208" t="s">
        <v>152</v>
      </c>
      <c r="F282" s="209" t="s">
        <v>376</v>
      </c>
      <c r="L282" s="13"/>
      <c r="M282" s="207"/>
      <c r="T282" s="29"/>
      <c r="AT282" s="4" t="s">
        <v>152</v>
      </c>
      <c r="AU282" s="4" t="s">
        <v>78</v>
      </c>
    </row>
    <row r="283" spans="2:65" s="211" customFormat="1">
      <c r="B283" s="210"/>
      <c r="D283" s="205" t="s">
        <v>154</v>
      </c>
      <c r="E283" s="212" t="s">
        <v>3</v>
      </c>
      <c r="F283" s="213" t="s">
        <v>165</v>
      </c>
      <c r="H283" s="212" t="s">
        <v>3</v>
      </c>
      <c r="L283" s="210"/>
      <c r="M283" s="214"/>
      <c r="T283" s="215"/>
      <c r="AT283" s="212" t="s">
        <v>154</v>
      </c>
      <c r="AU283" s="212" t="s">
        <v>78</v>
      </c>
      <c r="AV283" s="211" t="s">
        <v>76</v>
      </c>
      <c r="AW283" s="211" t="s">
        <v>30</v>
      </c>
      <c r="AX283" s="211" t="s">
        <v>69</v>
      </c>
      <c r="AY283" s="212" t="s">
        <v>140</v>
      </c>
    </row>
    <row r="284" spans="2:65" s="217" customFormat="1">
      <c r="B284" s="216"/>
      <c r="D284" s="205" t="s">
        <v>154</v>
      </c>
      <c r="E284" s="218" t="s">
        <v>3</v>
      </c>
      <c r="F284" s="219" t="s">
        <v>377</v>
      </c>
      <c r="H284" s="220">
        <v>18.600000000000001</v>
      </c>
      <c r="L284" s="216"/>
      <c r="M284" s="221"/>
      <c r="T284" s="222"/>
      <c r="AT284" s="218" t="s">
        <v>154</v>
      </c>
      <c r="AU284" s="218" t="s">
        <v>78</v>
      </c>
      <c r="AV284" s="217" t="s">
        <v>78</v>
      </c>
      <c r="AW284" s="217" t="s">
        <v>30</v>
      </c>
      <c r="AX284" s="217" t="s">
        <v>69</v>
      </c>
      <c r="AY284" s="218" t="s">
        <v>140</v>
      </c>
    </row>
    <row r="285" spans="2:65" s="217" customFormat="1">
      <c r="B285" s="216"/>
      <c r="D285" s="205" t="s">
        <v>154</v>
      </c>
      <c r="E285" s="218" t="s">
        <v>3</v>
      </c>
      <c r="F285" s="219" t="s">
        <v>378</v>
      </c>
      <c r="H285" s="220">
        <v>5.5170000000000003</v>
      </c>
      <c r="L285" s="216"/>
      <c r="M285" s="221"/>
      <c r="T285" s="222"/>
      <c r="AT285" s="218" t="s">
        <v>154</v>
      </c>
      <c r="AU285" s="218" t="s">
        <v>78</v>
      </c>
      <c r="AV285" s="217" t="s">
        <v>78</v>
      </c>
      <c r="AW285" s="217" t="s">
        <v>30</v>
      </c>
      <c r="AX285" s="217" t="s">
        <v>69</v>
      </c>
      <c r="AY285" s="218" t="s">
        <v>140</v>
      </c>
    </row>
    <row r="286" spans="2:65" s="224" customFormat="1">
      <c r="B286" s="223"/>
      <c r="D286" s="205" t="s">
        <v>154</v>
      </c>
      <c r="E286" s="225" t="s">
        <v>3</v>
      </c>
      <c r="F286" s="226" t="s">
        <v>159</v>
      </c>
      <c r="H286" s="227">
        <v>24.117000000000001</v>
      </c>
      <c r="L286" s="223"/>
      <c r="M286" s="228"/>
      <c r="T286" s="229"/>
      <c r="AT286" s="225" t="s">
        <v>154</v>
      </c>
      <c r="AU286" s="225" t="s">
        <v>78</v>
      </c>
      <c r="AV286" s="224" t="s">
        <v>148</v>
      </c>
      <c r="AW286" s="224" t="s">
        <v>30</v>
      </c>
      <c r="AX286" s="224" t="s">
        <v>76</v>
      </c>
      <c r="AY286" s="225" t="s">
        <v>140</v>
      </c>
    </row>
    <row r="287" spans="2:65" s="87" customFormat="1" ht="24.2" customHeight="1">
      <c r="B287" s="13"/>
      <c r="C287" s="193" t="s">
        <v>379</v>
      </c>
      <c r="D287" s="193" t="s">
        <v>143</v>
      </c>
      <c r="E287" s="194" t="s">
        <v>380</v>
      </c>
      <c r="F287" s="195" t="s">
        <v>381</v>
      </c>
      <c r="G287" s="196" t="s">
        <v>226</v>
      </c>
      <c r="H287" s="197">
        <v>2</v>
      </c>
      <c r="I287" s="65"/>
      <c r="J287" s="198">
        <f>ROUND(I287*H287,2)</f>
        <v>0</v>
      </c>
      <c r="K287" s="195" t="s">
        <v>147</v>
      </c>
      <c r="L287" s="13"/>
      <c r="M287" s="199" t="s">
        <v>3</v>
      </c>
      <c r="N287" s="200" t="s">
        <v>40</v>
      </c>
      <c r="O287" s="201">
        <v>0.83699999999999997</v>
      </c>
      <c r="P287" s="201">
        <f>O287*H287</f>
        <v>1.6739999999999999</v>
      </c>
      <c r="Q287" s="201">
        <v>0</v>
      </c>
      <c r="R287" s="201">
        <f>Q287*H287</f>
        <v>0</v>
      </c>
      <c r="S287" s="201">
        <v>3.2000000000000001E-2</v>
      </c>
      <c r="T287" s="202">
        <f>S287*H287</f>
        <v>6.4000000000000001E-2</v>
      </c>
      <c r="AR287" s="203" t="s">
        <v>148</v>
      </c>
      <c r="AT287" s="203" t="s">
        <v>143</v>
      </c>
      <c r="AU287" s="203" t="s">
        <v>78</v>
      </c>
      <c r="AY287" s="4" t="s">
        <v>140</v>
      </c>
      <c r="BE287" s="204">
        <f>IF(N287="základní",J287,0)</f>
        <v>0</v>
      </c>
      <c r="BF287" s="204">
        <f>IF(N287="snížená",J287,0)</f>
        <v>0</v>
      </c>
      <c r="BG287" s="204">
        <f>IF(N287="zákl. přenesená",J287,0)</f>
        <v>0</v>
      </c>
      <c r="BH287" s="204">
        <f>IF(N287="sníž. přenesená",J287,0)</f>
        <v>0</v>
      </c>
      <c r="BI287" s="204">
        <f>IF(N287="nulová",J287,0)</f>
        <v>0</v>
      </c>
      <c r="BJ287" s="4" t="s">
        <v>76</v>
      </c>
      <c r="BK287" s="204">
        <f>ROUND(I287*H287,2)</f>
        <v>0</v>
      </c>
      <c r="BL287" s="4" t="s">
        <v>148</v>
      </c>
      <c r="BM287" s="203" t="s">
        <v>382</v>
      </c>
    </row>
    <row r="288" spans="2:65" s="87" customFormat="1" ht="19.5">
      <c r="B288" s="13"/>
      <c r="D288" s="205" t="s">
        <v>150</v>
      </c>
      <c r="F288" s="206" t="s">
        <v>383</v>
      </c>
      <c r="L288" s="13"/>
      <c r="M288" s="207"/>
      <c r="T288" s="29"/>
      <c r="AT288" s="4" t="s">
        <v>150</v>
      </c>
      <c r="AU288" s="4" t="s">
        <v>78</v>
      </c>
    </row>
    <row r="289" spans="2:65" s="87" customFormat="1">
      <c r="B289" s="13"/>
      <c r="D289" s="208" t="s">
        <v>152</v>
      </c>
      <c r="F289" s="209" t="s">
        <v>384</v>
      </c>
      <c r="L289" s="13"/>
      <c r="M289" s="207"/>
      <c r="T289" s="29"/>
      <c r="AT289" s="4" t="s">
        <v>152</v>
      </c>
      <c r="AU289" s="4" t="s">
        <v>78</v>
      </c>
    </row>
    <row r="290" spans="2:65" s="211" customFormat="1">
      <c r="B290" s="210"/>
      <c r="D290" s="205" t="s">
        <v>154</v>
      </c>
      <c r="E290" s="212" t="s">
        <v>3</v>
      </c>
      <c r="F290" s="213" t="s">
        <v>385</v>
      </c>
      <c r="H290" s="212" t="s">
        <v>3</v>
      </c>
      <c r="L290" s="210"/>
      <c r="M290" s="214"/>
      <c r="T290" s="215"/>
      <c r="AT290" s="212" t="s">
        <v>154</v>
      </c>
      <c r="AU290" s="212" t="s">
        <v>78</v>
      </c>
      <c r="AV290" s="211" t="s">
        <v>76</v>
      </c>
      <c r="AW290" s="211" t="s">
        <v>30</v>
      </c>
      <c r="AX290" s="211" t="s">
        <v>69</v>
      </c>
      <c r="AY290" s="212" t="s">
        <v>140</v>
      </c>
    </row>
    <row r="291" spans="2:65" s="217" customFormat="1">
      <c r="B291" s="216"/>
      <c r="D291" s="205" t="s">
        <v>154</v>
      </c>
      <c r="E291" s="218" t="s">
        <v>3</v>
      </c>
      <c r="F291" s="219" t="s">
        <v>78</v>
      </c>
      <c r="H291" s="220">
        <v>2</v>
      </c>
      <c r="L291" s="216"/>
      <c r="M291" s="221"/>
      <c r="T291" s="222"/>
      <c r="AT291" s="218" t="s">
        <v>154</v>
      </c>
      <c r="AU291" s="218" t="s">
        <v>78</v>
      </c>
      <c r="AV291" s="217" t="s">
        <v>78</v>
      </c>
      <c r="AW291" s="217" t="s">
        <v>30</v>
      </c>
      <c r="AX291" s="217" t="s">
        <v>76</v>
      </c>
      <c r="AY291" s="218" t="s">
        <v>140</v>
      </c>
    </row>
    <row r="292" spans="2:65" s="87" customFormat="1" ht="24.2" customHeight="1">
      <c r="B292" s="13"/>
      <c r="C292" s="193" t="s">
        <v>386</v>
      </c>
      <c r="D292" s="193" t="s">
        <v>143</v>
      </c>
      <c r="E292" s="194" t="s">
        <v>387</v>
      </c>
      <c r="F292" s="195" t="s">
        <v>388</v>
      </c>
      <c r="G292" s="196" t="s">
        <v>292</v>
      </c>
      <c r="H292" s="197">
        <v>11</v>
      </c>
      <c r="I292" s="65"/>
      <c r="J292" s="198">
        <f>ROUND(I292*H292,2)</f>
        <v>0</v>
      </c>
      <c r="K292" s="195" t="s">
        <v>147</v>
      </c>
      <c r="L292" s="13"/>
      <c r="M292" s="199" t="s">
        <v>3</v>
      </c>
      <c r="N292" s="200" t="s">
        <v>40</v>
      </c>
      <c r="O292" s="201">
        <v>0.81200000000000006</v>
      </c>
      <c r="P292" s="201">
        <f>O292*H292</f>
        <v>8.9320000000000004</v>
      </c>
      <c r="Q292" s="201">
        <v>0</v>
      </c>
      <c r="R292" s="201">
        <f>Q292*H292</f>
        <v>0</v>
      </c>
      <c r="S292" s="201">
        <v>8.1000000000000003E-2</v>
      </c>
      <c r="T292" s="202">
        <f>S292*H292</f>
        <v>0.89100000000000001</v>
      </c>
      <c r="AR292" s="203" t="s">
        <v>148</v>
      </c>
      <c r="AT292" s="203" t="s">
        <v>143</v>
      </c>
      <c r="AU292" s="203" t="s">
        <v>78</v>
      </c>
      <c r="AY292" s="4" t="s">
        <v>140</v>
      </c>
      <c r="BE292" s="204">
        <f>IF(N292="základní",J292,0)</f>
        <v>0</v>
      </c>
      <c r="BF292" s="204">
        <f>IF(N292="snížená",J292,0)</f>
        <v>0</v>
      </c>
      <c r="BG292" s="204">
        <f>IF(N292="zákl. přenesená",J292,0)</f>
        <v>0</v>
      </c>
      <c r="BH292" s="204">
        <f>IF(N292="sníž. přenesená",J292,0)</f>
        <v>0</v>
      </c>
      <c r="BI292" s="204">
        <f>IF(N292="nulová",J292,0)</f>
        <v>0</v>
      </c>
      <c r="BJ292" s="4" t="s">
        <v>76</v>
      </c>
      <c r="BK292" s="204">
        <f>ROUND(I292*H292,2)</f>
        <v>0</v>
      </c>
      <c r="BL292" s="4" t="s">
        <v>148</v>
      </c>
      <c r="BM292" s="203" t="s">
        <v>389</v>
      </c>
    </row>
    <row r="293" spans="2:65" s="87" customFormat="1" ht="19.5">
      <c r="B293" s="13"/>
      <c r="D293" s="205" t="s">
        <v>150</v>
      </c>
      <c r="F293" s="206" t="s">
        <v>390</v>
      </c>
      <c r="L293" s="13"/>
      <c r="M293" s="207"/>
      <c r="T293" s="29"/>
      <c r="AT293" s="4" t="s">
        <v>150</v>
      </c>
      <c r="AU293" s="4" t="s">
        <v>78</v>
      </c>
    </row>
    <row r="294" spans="2:65" s="87" customFormat="1">
      <c r="B294" s="13"/>
      <c r="D294" s="208" t="s">
        <v>152</v>
      </c>
      <c r="F294" s="209" t="s">
        <v>391</v>
      </c>
      <c r="L294" s="13"/>
      <c r="M294" s="207"/>
      <c r="T294" s="29"/>
      <c r="AT294" s="4" t="s">
        <v>152</v>
      </c>
      <c r="AU294" s="4" t="s">
        <v>78</v>
      </c>
    </row>
    <row r="295" spans="2:65" s="211" customFormat="1">
      <c r="B295" s="210"/>
      <c r="D295" s="205" t="s">
        <v>154</v>
      </c>
      <c r="E295" s="212" t="s">
        <v>3</v>
      </c>
      <c r="F295" s="213" t="s">
        <v>385</v>
      </c>
      <c r="H295" s="212" t="s">
        <v>3</v>
      </c>
      <c r="L295" s="210"/>
      <c r="M295" s="214"/>
      <c r="T295" s="215"/>
      <c r="AT295" s="212" t="s">
        <v>154</v>
      </c>
      <c r="AU295" s="212" t="s">
        <v>78</v>
      </c>
      <c r="AV295" s="211" t="s">
        <v>76</v>
      </c>
      <c r="AW295" s="211" t="s">
        <v>30</v>
      </c>
      <c r="AX295" s="211" t="s">
        <v>69</v>
      </c>
      <c r="AY295" s="212" t="s">
        <v>140</v>
      </c>
    </row>
    <row r="296" spans="2:65" s="217" customFormat="1">
      <c r="B296" s="216"/>
      <c r="D296" s="205" t="s">
        <v>154</v>
      </c>
      <c r="E296" s="218" t="s">
        <v>3</v>
      </c>
      <c r="F296" s="219" t="s">
        <v>392</v>
      </c>
      <c r="H296" s="220">
        <v>11</v>
      </c>
      <c r="L296" s="216"/>
      <c r="M296" s="221"/>
      <c r="T296" s="222"/>
      <c r="AT296" s="218" t="s">
        <v>154</v>
      </c>
      <c r="AU296" s="218" t="s">
        <v>78</v>
      </c>
      <c r="AV296" s="217" t="s">
        <v>78</v>
      </c>
      <c r="AW296" s="217" t="s">
        <v>30</v>
      </c>
      <c r="AX296" s="217" t="s">
        <v>76</v>
      </c>
      <c r="AY296" s="218" t="s">
        <v>140</v>
      </c>
    </row>
    <row r="297" spans="2:65" s="87" customFormat="1" ht="24.2" customHeight="1">
      <c r="B297" s="13"/>
      <c r="C297" s="193" t="s">
        <v>393</v>
      </c>
      <c r="D297" s="193" t="s">
        <v>143</v>
      </c>
      <c r="E297" s="194" t="s">
        <v>394</v>
      </c>
      <c r="F297" s="195" t="s">
        <v>395</v>
      </c>
      <c r="G297" s="196" t="s">
        <v>292</v>
      </c>
      <c r="H297" s="197">
        <v>349.40499999999997</v>
      </c>
      <c r="I297" s="65"/>
      <c r="J297" s="198">
        <f>ROUND(I297*H297,2)</f>
        <v>0</v>
      </c>
      <c r="K297" s="195" t="s">
        <v>147</v>
      </c>
      <c r="L297" s="13"/>
      <c r="M297" s="199" t="s">
        <v>3</v>
      </c>
      <c r="N297" s="200" t="s">
        <v>40</v>
      </c>
      <c r="O297" s="201">
        <v>0.93</v>
      </c>
      <c r="P297" s="201">
        <f>O297*H297</f>
        <v>324.94664999999998</v>
      </c>
      <c r="Q297" s="201">
        <v>0</v>
      </c>
      <c r="R297" s="201">
        <f>Q297*H297</f>
        <v>0</v>
      </c>
      <c r="S297" s="201">
        <v>6.5000000000000002E-2</v>
      </c>
      <c r="T297" s="202">
        <f>S297*H297</f>
        <v>22.711324999999999</v>
      </c>
      <c r="AR297" s="203" t="s">
        <v>148</v>
      </c>
      <c r="AT297" s="203" t="s">
        <v>143</v>
      </c>
      <c r="AU297" s="203" t="s">
        <v>78</v>
      </c>
      <c r="AY297" s="4" t="s">
        <v>140</v>
      </c>
      <c r="BE297" s="204">
        <f>IF(N297="základní",J297,0)</f>
        <v>0</v>
      </c>
      <c r="BF297" s="204">
        <f>IF(N297="snížená",J297,0)</f>
        <v>0</v>
      </c>
      <c r="BG297" s="204">
        <f>IF(N297="zákl. přenesená",J297,0)</f>
        <v>0</v>
      </c>
      <c r="BH297" s="204">
        <f>IF(N297="sníž. přenesená",J297,0)</f>
        <v>0</v>
      </c>
      <c r="BI297" s="204">
        <f>IF(N297="nulová",J297,0)</f>
        <v>0</v>
      </c>
      <c r="BJ297" s="4" t="s">
        <v>76</v>
      </c>
      <c r="BK297" s="204">
        <f>ROUND(I297*H297,2)</f>
        <v>0</v>
      </c>
      <c r="BL297" s="4" t="s">
        <v>148</v>
      </c>
      <c r="BM297" s="203" t="s">
        <v>396</v>
      </c>
    </row>
    <row r="298" spans="2:65" s="87" customFormat="1" ht="29.25">
      <c r="B298" s="13"/>
      <c r="D298" s="205" t="s">
        <v>150</v>
      </c>
      <c r="F298" s="206" t="s">
        <v>397</v>
      </c>
      <c r="L298" s="13"/>
      <c r="M298" s="207"/>
      <c r="T298" s="29"/>
      <c r="AT298" s="4" t="s">
        <v>150</v>
      </c>
      <c r="AU298" s="4" t="s">
        <v>78</v>
      </c>
    </row>
    <row r="299" spans="2:65" s="87" customFormat="1">
      <c r="B299" s="13"/>
      <c r="D299" s="208" t="s">
        <v>152</v>
      </c>
      <c r="F299" s="209" t="s">
        <v>398</v>
      </c>
      <c r="L299" s="13"/>
      <c r="M299" s="207"/>
      <c r="T299" s="29"/>
      <c r="AT299" s="4" t="s">
        <v>152</v>
      </c>
      <c r="AU299" s="4" t="s">
        <v>78</v>
      </c>
    </row>
    <row r="300" spans="2:65" s="211" customFormat="1">
      <c r="B300" s="210"/>
      <c r="D300" s="205" t="s">
        <v>154</v>
      </c>
      <c r="E300" s="212" t="s">
        <v>3</v>
      </c>
      <c r="F300" s="213" t="s">
        <v>399</v>
      </c>
      <c r="H300" s="212" t="s">
        <v>3</v>
      </c>
      <c r="L300" s="210"/>
      <c r="M300" s="214"/>
      <c r="T300" s="215"/>
      <c r="AT300" s="212" t="s">
        <v>154</v>
      </c>
      <c r="AU300" s="212" t="s">
        <v>78</v>
      </c>
      <c r="AV300" s="211" t="s">
        <v>76</v>
      </c>
      <c r="AW300" s="211" t="s">
        <v>30</v>
      </c>
      <c r="AX300" s="211" t="s">
        <v>69</v>
      </c>
      <c r="AY300" s="212" t="s">
        <v>140</v>
      </c>
    </row>
    <row r="301" spans="2:65" s="211" customFormat="1">
      <c r="B301" s="210"/>
      <c r="D301" s="205" t="s">
        <v>154</v>
      </c>
      <c r="E301" s="212" t="s">
        <v>3</v>
      </c>
      <c r="F301" s="213" t="s">
        <v>165</v>
      </c>
      <c r="H301" s="212" t="s">
        <v>3</v>
      </c>
      <c r="L301" s="210"/>
      <c r="M301" s="214"/>
      <c r="T301" s="215"/>
      <c r="AT301" s="212" t="s">
        <v>154</v>
      </c>
      <c r="AU301" s="212" t="s">
        <v>78</v>
      </c>
      <c r="AV301" s="211" t="s">
        <v>76</v>
      </c>
      <c r="AW301" s="211" t="s">
        <v>30</v>
      </c>
      <c r="AX301" s="211" t="s">
        <v>69</v>
      </c>
      <c r="AY301" s="212" t="s">
        <v>140</v>
      </c>
    </row>
    <row r="302" spans="2:65" s="217" customFormat="1">
      <c r="B302" s="216"/>
      <c r="D302" s="205" t="s">
        <v>154</v>
      </c>
      <c r="E302" s="218" t="s">
        <v>3</v>
      </c>
      <c r="F302" s="219" t="s">
        <v>400</v>
      </c>
      <c r="H302" s="220">
        <v>100.98</v>
      </c>
      <c r="L302" s="216"/>
      <c r="M302" s="221"/>
      <c r="T302" s="222"/>
      <c r="AT302" s="218" t="s">
        <v>154</v>
      </c>
      <c r="AU302" s="218" t="s">
        <v>78</v>
      </c>
      <c r="AV302" s="217" t="s">
        <v>78</v>
      </c>
      <c r="AW302" s="217" t="s">
        <v>30</v>
      </c>
      <c r="AX302" s="217" t="s">
        <v>69</v>
      </c>
      <c r="AY302" s="218" t="s">
        <v>140</v>
      </c>
    </row>
    <row r="303" spans="2:65" s="217" customFormat="1">
      <c r="B303" s="216"/>
      <c r="D303" s="205" t="s">
        <v>154</v>
      </c>
      <c r="E303" s="218" t="s">
        <v>3</v>
      </c>
      <c r="F303" s="219" t="s">
        <v>401</v>
      </c>
      <c r="H303" s="220">
        <v>119.8</v>
      </c>
      <c r="L303" s="216"/>
      <c r="M303" s="221"/>
      <c r="T303" s="222"/>
      <c r="AT303" s="218" t="s">
        <v>154</v>
      </c>
      <c r="AU303" s="218" t="s">
        <v>78</v>
      </c>
      <c r="AV303" s="217" t="s">
        <v>78</v>
      </c>
      <c r="AW303" s="217" t="s">
        <v>30</v>
      </c>
      <c r="AX303" s="217" t="s">
        <v>69</v>
      </c>
      <c r="AY303" s="218" t="s">
        <v>140</v>
      </c>
    </row>
    <row r="304" spans="2:65" s="211" customFormat="1">
      <c r="B304" s="210"/>
      <c r="D304" s="205" t="s">
        <v>154</v>
      </c>
      <c r="E304" s="212" t="s">
        <v>3</v>
      </c>
      <c r="F304" s="213" t="s">
        <v>197</v>
      </c>
      <c r="H304" s="212" t="s">
        <v>3</v>
      </c>
      <c r="L304" s="210"/>
      <c r="M304" s="214"/>
      <c r="T304" s="215"/>
      <c r="AT304" s="212" t="s">
        <v>154</v>
      </c>
      <c r="AU304" s="212" t="s">
        <v>78</v>
      </c>
      <c r="AV304" s="211" t="s">
        <v>76</v>
      </c>
      <c r="AW304" s="211" t="s">
        <v>30</v>
      </c>
      <c r="AX304" s="211" t="s">
        <v>69</v>
      </c>
      <c r="AY304" s="212" t="s">
        <v>140</v>
      </c>
    </row>
    <row r="305" spans="2:65" s="217" customFormat="1">
      <c r="B305" s="216"/>
      <c r="D305" s="205" t="s">
        <v>154</v>
      </c>
      <c r="E305" s="218" t="s">
        <v>3</v>
      </c>
      <c r="F305" s="219" t="s">
        <v>402</v>
      </c>
      <c r="H305" s="220">
        <v>14.185</v>
      </c>
      <c r="L305" s="216"/>
      <c r="M305" s="221"/>
      <c r="T305" s="222"/>
      <c r="AT305" s="218" t="s">
        <v>154</v>
      </c>
      <c r="AU305" s="218" t="s">
        <v>78</v>
      </c>
      <c r="AV305" s="217" t="s">
        <v>78</v>
      </c>
      <c r="AW305" s="217" t="s">
        <v>30</v>
      </c>
      <c r="AX305" s="217" t="s">
        <v>69</v>
      </c>
      <c r="AY305" s="218" t="s">
        <v>140</v>
      </c>
    </row>
    <row r="306" spans="2:65" s="217" customFormat="1">
      <c r="B306" s="216"/>
      <c r="D306" s="205" t="s">
        <v>154</v>
      </c>
      <c r="E306" s="218" t="s">
        <v>3</v>
      </c>
      <c r="F306" s="219" t="s">
        <v>403</v>
      </c>
      <c r="H306" s="220">
        <v>23.96</v>
      </c>
      <c r="L306" s="216"/>
      <c r="M306" s="221"/>
      <c r="T306" s="222"/>
      <c r="AT306" s="218" t="s">
        <v>154</v>
      </c>
      <c r="AU306" s="218" t="s">
        <v>78</v>
      </c>
      <c r="AV306" s="217" t="s">
        <v>78</v>
      </c>
      <c r="AW306" s="217" t="s">
        <v>30</v>
      </c>
      <c r="AX306" s="217" t="s">
        <v>69</v>
      </c>
      <c r="AY306" s="218" t="s">
        <v>140</v>
      </c>
    </row>
    <row r="307" spans="2:65" s="231" customFormat="1">
      <c r="B307" s="230"/>
      <c r="D307" s="205" t="s">
        <v>154</v>
      </c>
      <c r="E307" s="232" t="s">
        <v>3</v>
      </c>
      <c r="F307" s="233" t="s">
        <v>196</v>
      </c>
      <c r="H307" s="234">
        <v>258.92500000000001</v>
      </c>
      <c r="L307" s="230"/>
      <c r="M307" s="235"/>
      <c r="T307" s="236"/>
      <c r="AT307" s="232" t="s">
        <v>154</v>
      </c>
      <c r="AU307" s="232" t="s">
        <v>78</v>
      </c>
      <c r="AV307" s="231" t="s">
        <v>141</v>
      </c>
      <c r="AW307" s="231" t="s">
        <v>30</v>
      </c>
      <c r="AX307" s="231" t="s">
        <v>69</v>
      </c>
      <c r="AY307" s="232" t="s">
        <v>140</v>
      </c>
    </row>
    <row r="308" spans="2:65" s="211" customFormat="1">
      <c r="B308" s="210"/>
      <c r="D308" s="205" t="s">
        <v>154</v>
      </c>
      <c r="E308" s="212" t="s">
        <v>3</v>
      </c>
      <c r="F308" s="213" t="s">
        <v>404</v>
      </c>
      <c r="H308" s="212" t="s">
        <v>3</v>
      </c>
      <c r="L308" s="210"/>
      <c r="M308" s="214"/>
      <c r="T308" s="215"/>
      <c r="AT308" s="212" t="s">
        <v>154</v>
      </c>
      <c r="AU308" s="212" t="s">
        <v>78</v>
      </c>
      <c r="AV308" s="211" t="s">
        <v>76</v>
      </c>
      <c r="AW308" s="211" t="s">
        <v>30</v>
      </c>
      <c r="AX308" s="211" t="s">
        <v>69</v>
      </c>
      <c r="AY308" s="212" t="s">
        <v>140</v>
      </c>
    </row>
    <row r="309" spans="2:65" s="211" customFormat="1">
      <c r="B309" s="210"/>
      <c r="D309" s="205" t="s">
        <v>154</v>
      </c>
      <c r="E309" s="212" t="s">
        <v>3</v>
      </c>
      <c r="F309" s="213" t="s">
        <v>405</v>
      </c>
      <c r="H309" s="212" t="s">
        <v>3</v>
      </c>
      <c r="L309" s="210"/>
      <c r="M309" s="214"/>
      <c r="T309" s="215"/>
      <c r="AT309" s="212" t="s">
        <v>154</v>
      </c>
      <c r="AU309" s="212" t="s">
        <v>78</v>
      </c>
      <c r="AV309" s="211" t="s">
        <v>76</v>
      </c>
      <c r="AW309" s="211" t="s">
        <v>30</v>
      </c>
      <c r="AX309" s="211" t="s">
        <v>69</v>
      </c>
      <c r="AY309" s="212" t="s">
        <v>140</v>
      </c>
    </row>
    <row r="310" spans="2:65" s="217" customFormat="1">
      <c r="B310" s="216"/>
      <c r="D310" s="205" t="s">
        <v>154</v>
      </c>
      <c r="E310" s="218" t="s">
        <v>3</v>
      </c>
      <c r="F310" s="219" t="s">
        <v>406</v>
      </c>
      <c r="H310" s="220">
        <v>10.42</v>
      </c>
      <c r="L310" s="216"/>
      <c r="M310" s="221"/>
      <c r="T310" s="222"/>
      <c r="AT310" s="218" t="s">
        <v>154</v>
      </c>
      <c r="AU310" s="218" t="s">
        <v>78</v>
      </c>
      <c r="AV310" s="217" t="s">
        <v>78</v>
      </c>
      <c r="AW310" s="217" t="s">
        <v>30</v>
      </c>
      <c r="AX310" s="217" t="s">
        <v>69</v>
      </c>
      <c r="AY310" s="218" t="s">
        <v>140</v>
      </c>
    </row>
    <row r="311" spans="2:65" s="217" customFormat="1">
      <c r="B311" s="216"/>
      <c r="D311" s="205" t="s">
        <v>154</v>
      </c>
      <c r="E311" s="218" t="s">
        <v>3</v>
      </c>
      <c r="F311" s="219" t="s">
        <v>407</v>
      </c>
      <c r="H311" s="220">
        <v>24.36</v>
      </c>
      <c r="L311" s="216"/>
      <c r="M311" s="221"/>
      <c r="T311" s="222"/>
      <c r="AT311" s="218" t="s">
        <v>154</v>
      </c>
      <c r="AU311" s="218" t="s">
        <v>78</v>
      </c>
      <c r="AV311" s="217" t="s">
        <v>78</v>
      </c>
      <c r="AW311" s="217" t="s">
        <v>30</v>
      </c>
      <c r="AX311" s="217" t="s">
        <v>69</v>
      </c>
      <c r="AY311" s="218" t="s">
        <v>140</v>
      </c>
    </row>
    <row r="312" spans="2:65" s="217" customFormat="1">
      <c r="B312" s="216"/>
      <c r="D312" s="205" t="s">
        <v>154</v>
      </c>
      <c r="E312" s="218" t="s">
        <v>3</v>
      </c>
      <c r="F312" s="219" t="s">
        <v>408</v>
      </c>
      <c r="H312" s="220">
        <v>39.479999999999997</v>
      </c>
      <c r="L312" s="216"/>
      <c r="M312" s="221"/>
      <c r="T312" s="222"/>
      <c r="AT312" s="218" t="s">
        <v>154</v>
      </c>
      <c r="AU312" s="218" t="s">
        <v>78</v>
      </c>
      <c r="AV312" s="217" t="s">
        <v>78</v>
      </c>
      <c r="AW312" s="217" t="s">
        <v>30</v>
      </c>
      <c r="AX312" s="217" t="s">
        <v>69</v>
      </c>
      <c r="AY312" s="218" t="s">
        <v>140</v>
      </c>
    </row>
    <row r="313" spans="2:65" s="217" customFormat="1">
      <c r="B313" s="216"/>
      <c r="D313" s="205" t="s">
        <v>154</v>
      </c>
      <c r="E313" s="218" t="s">
        <v>3</v>
      </c>
      <c r="F313" s="219" t="s">
        <v>409</v>
      </c>
      <c r="H313" s="220">
        <v>5.7</v>
      </c>
      <c r="L313" s="216"/>
      <c r="M313" s="221"/>
      <c r="T313" s="222"/>
      <c r="AT313" s="218" t="s">
        <v>154</v>
      </c>
      <c r="AU313" s="218" t="s">
        <v>78</v>
      </c>
      <c r="AV313" s="217" t="s">
        <v>78</v>
      </c>
      <c r="AW313" s="217" t="s">
        <v>30</v>
      </c>
      <c r="AX313" s="217" t="s">
        <v>69</v>
      </c>
      <c r="AY313" s="218" t="s">
        <v>140</v>
      </c>
    </row>
    <row r="314" spans="2:65" s="217" customFormat="1">
      <c r="B314" s="216"/>
      <c r="D314" s="205" t="s">
        <v>154</v>
      </c>
      <c r="E314" s="218" t="s">
        <v>3</v>
      </c>
      <c r="F314" s="219" t="s">
        <v>410</v>
      </c>
      <c r="H314" s="220">
        <v>10.52</v>
      </c>
      <c r="L314" s="216"/>
      <c r="M314" s="221"/>
      <c r="T314" s="222"/>
      <c r="AT314" s="218" t="s">
        <v>154</v>
      </c>
      <c r="AU314" s="218" t="s">
        <v>78</v>
      </c>
      <c r="AV314" s="217" t="s">
        <v>78</v>
      </c>
      <c r="AW314" s="217" t="s">
        <v>30</v>
      </c>
      <c r="AX314" s="217" t="s">
        <v>69</v>
      </c>
      <c r="AY314" s="218" t="s">
        <v>140</v>
      </c>
    </row>
    <row r="315" spans="2:65" s="224" customFormat="1">
      <c r="B315" s="223"/>
      <c r="D315" s="205" t="s">
        <v>154</v>
      </c>
      <c r="E315" s="225" t="s">
        <v>3</v>
      </c>
      <c r="F315" s="226" t="s">
        <v>159</v>
      </c>
      <c r="H315" s="227">
        <v>349.40500000000003</v>
      </c>
      <c r="L315" s="223"/>
      <c r="M315" s="228"/>
      <c r="T315" s="229"/>
      <c r="AT315" s="225" t="s">
        <v>154</v>
      </c>
      <c r="AU315" s="225" t="s">
        <v>78</v>
      </c>
      <c r="AV315" s="224" t="s">
        <v>148</v>
      </c>
      <c r="AW315" s="224" t="s">
        <v>30</v>
      </c>
      <c r="AX315" s="224" t="s">
        <v>76</v>
      </c>
      <c r="AY315" s="225" t="s">
        <v>140</v>
      </c>
    </row>
    <row r="316" spans="2:65" s="87" customFormat="1" ht="24.2" customHeight="1">
      <c r="B316" s="13"/>
      <c r="C316" s="193" t="s">
        <v>411</v>
      </c>
      <c r="D316" s="193" t="s">
        <v>143</v>
      </c>
      <c r="E316" s="194" t="s">
        <v>412</v>
      </c>
      <c r="F316" s="195" t="s">
        <v>413</v>
      </c>
      <c r="G316" s="196" t="s">
        <v>292</v>
      </c>
      <c r="H316" s="197">
        <v>53.24</v>
      </c>
      <c r="I316" s="65"/>
      <c r="J316" s="198">
        <f>ROUND(I316*H316,2)</f>
        <v>0</v>
      </c>
      <c r="K316" s="195" t="s">
        <v>147</v>
      </c>
      <c r="L316" s="13"/>
      <c r="M316" s="199" t="s">
        <v>3</v>
      </c>
      <c r="N316" s="200" t="s">
        <v>40</v>
      </c>
      <c r="O316" s="201">
        <v>4.5750000000000002</v>
      </c>
      <c r="P316" s="201">
        <f>O316*H316</f>
        <v>243.57300000000001</v>
      </c>
      <c r="Q316" s="201">
        <v>6.6170000000000007E-2</v>
      </c>
      <c r="R316" s="201">
        <f>Q316*H316</f>
        <v>3.5228908000000003</v>
      </c>
      <c r="S316" s="201">
        <v>0</v>
      </c>
      <c r="T316" s="202">
        <f>S316*H316</f>
        <v>0</v>
      </c>
      <c r="AR316" s="203" t="s">
        <v>148</v>
      </c>
      <c r="AT316" s="203" t="s">
        <v>143</v>
      </c>
      <c r="AU316" s="203" t="s">
        <v>78</v>
      </c>
      <c r="AY316" s="4" t="s">
        <v>140</v>
      </c>
      <c r="BE316" s="204">
        <f>IF(N316="základní",J316,0)</f>
        <v>0</v>
      </c>
      <c r="BF316" s="204">
        <f>IF(N316="snížená",J316,0)</f>
        <v>0</v>
      </c>
      <c r="BG316" s="204">
        <f>IF(N316="zákl. přenesená",J316,0)</f>
        <v>0</v>
      </c>
      <c r="BH316" s="204">
        <f>IF(N316="sníž. přenesená",J316,0)</f>
        <v>0</v>
      </c>
      <c r="BI316" s="204">
        <f>IF(N316="nulová",J316,0)</f>
        <v>0</v>
      </c>
      <c r="BJ316" s="4" t="s">
        <v>76</v>
      </c>
      <c r="BK316" s="204">
        <f>ROUND(I316*H316,2)</f>
        <v>0</v>
      </c>
      <c r="BL316" s="4" t="s">
        <v>148</v>
      </c>
      <c r="BM316" s="203" t="s">
        <v>414</v>
      </c>
    </row>
    <row r="317" spans="2:65" s="87" customFormat="1" ht="29.25">
      <c r="B317" s="13"/>
      <c r="D317" s="205" t="s">
        <v>150</v>
      </c>
      <c r="F317" s="206" t="s">
        <v>415</v>
      </c>
      <c r="L317" s="13"/>
      <c r="M317" s="207"/>
      <c r="T317" s="29"/>
      <c r="AT317" s="4" t="s">
        <v>150</v>
      </c>
      <c r="AU317" s="4" t="s">
        <v>78</v>
      </c>
    </row>
    <row r="318" spans="2:65" s="87" customFormat="1">
      <c r="B318" s="13"/>
      <c r="D318" s="208" t="s">
        <v>152</v>
      </c>
      <c r="F318" s="209" t="s">
        <v>416</v>
      </c>
      <c r="L318" s="13"/>
      <c r="M318" s="207"/>
      <c r="T318" s="29"/>
      <c r="AT318" s="4" t="s">
        <v>152</v>
      </c>
      <c r="AU318" s="4" t="s">
        <v>78</v>
      </c>
    </row>
    <row r="319" spans="2:65" s="211" customFormat="1">
      <c r="B319" s="210"/>
      <c r="D319" s="205" t="s">
        <v>154</v>
      </c>
      <c r="E319" s="212" t="s">
        <v>3</v>
      </c>
      <c r="F319" s="213" t="s">
        <v>417</v>
      </c>
      <c r="H319" s="212" t="s">
        <v>3</v>
      </c>
      <c r="L319" s="210"/>
      <c r="M319" s="214"/>
      <c r="T319" s="215"/>
      <c r="AT319" s="212" t="s">
        <v>154</v>
      </c>
      <c r="AU319" s="212" t="s">
        <v>78</v>
      </c>
      <c r="AV319" s="211" t="s">
        <v>76</v>
      </c>
      <c r="AW319" s="211" t="s">
        <v>30</v>
      </c>
      <c r="AX319" s="211" t="s">
        <v>69</v>
      </c>
      <c r="AY319" s="212" t="s">
        <v>140</v>
      </c>
    </row>
    <row r="320" spans="2:65" s="211" customFormat="1">
      <c r="B320" s="210"/>
      <c r="D320" s="205" t="s">
        <v>154</v>
      </c>
      <c r="E320" s="212" t="s">
        <v>3</v>
      </c>
      <c r="F320" s="213" t="s">
        <v>405</v>
      </c>
      <c r="H320" s="212" t="s">
        <v>3</v>
      </c>
      <c r="L320" s="210"/>
      <c r="M320" s="214"/>
      <c r="T320" s="215"/>
      <c r="AT320" s="212" t="s">
        <v>154</v>
      </c>
      <c r="AU320" s="212" t="s">
        <v>78</v>
      </c>
      <c r="AV320" s="211" t="s">
        <v>76</v>
      </c>
      <c r="AW320" s="211" t="s">
        <v>30</v>
      </c>
      <c r="AX320" s="211" t="s">
        <v>69</v>
      </c>
      <c r="AY320" s="212" t="s">
        <v>140</v>
      </c>
    </row>
    <row r="321" spans="2:65" s="217" customFormat="1">
      <c r="B321" s="216"/>
      <c r="D321" s="205" t="s">
        <v>154</v>
      </c>
      <c r="E321" s="218" t="s">
        <v>3</v>
      </c>
      <c r="F321" s="219" t="s">
        <v>418</v>
      </c>
      <c r="H321" s="220">
        <v>12.42</v>
      </c>
      <c r="L321" s="216"/>
      <c r="M321" s="221"/>
      <c r="T321" s="222"/>
      <c r="AT321" s="218" t="s">
        <v>154</v>
      </c>
      <c r="AU321" s="218" t="s">
        <v>78</v>
      </c>
      <c r="AV321" s="217" t="s">
        <v>78</v>
      </c>
      <c r="AW321" s="217" t="s">
        <v>30</v>
      </c>
      <c r="AX321" s="217" t="s">
        <v>69</v>
      </c>
      <c r="AY321" s="218" t="s">
        <v>140</v>
      </c>
    </row>
    <row r="322" spans="2:65" s="217" customFormat="1">
      <c r="B322" s="216"/>
      <c r="D322" s="205" t="s">
        <v>154</v>
      </c>
      <c r="E322" s="218" t="s">
        <v>3</v>
      </c>
      <c r="F322" s="219" t="s">
        <v>419</v>
      </c>
      <c r="H322" s="220">
        <v>11</v>
      </c>
      <c r="L322" s="216"/>
      <c r="M322" s="221"/>
      <c r="T322" s="222"/>
      <c r="AT322" s="218" t="s">
        <v>154</v>
      </c>
      <c r="AU322" s="218" t="s">
        <v>78</v>
      </c>
      <c r="AV322" s="217" t="s">
        <v>78</v>
      </c>
      <c r="AW322" s="217" t="s">
        <v>30</v>
      </c>
      <c r="AX322" s="217" t="s">
        <v>69</v>
      </c>
      <c r="AY322" s="218" t="s">
        <v>140</v>
      </c>
    </row>
    <row r="323" spans="2:65" s="217" customFormat="1">
      <c r="B323" s="216"/>
      <c r="D323" s="205" t="s">
        <v>154</v>
      </c>
      <c r="E323" s="218" t="s">
        <v>3</v>
      </c>
      <c r="F323" s="219" t="s">
        <v>420</v>
      </c>
      <c r="H323" s="220">
        <v>9.6</v>
      </c>
      <c r="L323" s="216"/>
      <c r="M323" s="221"/>
      <c r="T323" s="222"/>
      <c r="AT323" s="218" t="s">
        <v>154</v>
      </c>
      <c r="AU323" s="218" t="s">
        <v>78</v>
      </c>
      <c r="AV323" s="217" t="s">
        <v>78</v>
      </c>
      <c r="AW323" s="217" t="s">
        <v>30</v>
      </c>
      <c r="AX323" s="217" t="s">
        <v>69</v>
      </c>
      <c r="AY323" s="218" t="s">
        <v>140</v>
      </c>
    </row>
    <row r="324" spans="2:65" s="217" customFormat="1">
      <c r="B324" s="216"/>
      <c r="D324" s="205" t="s">
        <v>154</v>
      </c>
      <c r="E324" s="218" t="s">
        <v>3</v>
      </c>
      <c r="F324" s="219" t="s">
        <v>421</v>
      </c>
      <c r="H324" s="220">
        <v>7.7</v>
      </c>
      <c r="L324" s="216"/>
      <c r="M324" s="221"/>
      <c r="T324" s="222"/>
      <c r="AT324" s="218" t="s">
        <v>154</v>
      </c>
      <c r="AU324" s="218" t="s">
        <v>78</v>
      </c>
      <c r="AV324" s="217" t="s">
        <v>78</v>
      </c>
      <c r="AW324" s="217" t="s">
        <v>30</v>
      </c>
      <c r="AX324" s="217" t="s">
        <v>69</v>
      </c>
      <c r="AY324" s="218" t="s">
        <v>140</v>
      </c>
    </row>
    <row r="325" spans="2:65" s="217" customFormat="1">
      <c r="B325" s="216"/>
      <c r="D325" s="205" t="s">
        <v>154</v>
      </c>
      <c r="E325" s="218" t="s">
        <v>3</v>
      </c>
      <c r="F325" s="219" t="s">
        <v>422</v>
      </c>
      <c r="H325" s="220">
        <v>12.52</v>
      </c>
      <c r="L325" s="216"/>
      <c r="M325" s="221"/>
      <c r="T325" s="222"/>
      <c r="AT325" s="218" t="s">
        <v>154</v>
      </c>
      <c r="AU325" s="218" t="s">
        <v>78</v>
      </c>
      <c r="AV325" s="217" t="s">
        <v>78</v>
      </c>
      <c r="AW325" s="217" t="s">
        <v>30</v>
      </c>
      <c r="AX325" s="217" t="s">
        <v>69</v>
      </c>
      <c r="AY325" s="218" t="s">
        <v>140</v>
      </c>
    </row>
    <row r="326" spans="2:65" s="224" customFormat="1">
      <c r="B326" s="223"/>
      <c r="D326" s="205" t="s">
        <v>154</v>
      </c>
      <c r="E326" s="225" t="s">
        <v>3</v>
      </c>
      <c r="F326" s="226" t="s">
        <v>159</v>
      </c>
      <c r="H326" s="227">
        <v>53.24</v>
      </c>
      <c r="L326" s="223"/>
      <c r="M326" s="228"/>
      <c r="T326" s="229"/>
      <c r="AT326" s="225" t="s">
        <v>154</v>
      </c>
      <c r="AU326" s="225" t="s">
        <v>78</v>
      </c>
      <c r="AV326" s="224" t="s">
        <v>148</v>
      </c>
      <c r="AW326" s="224" t="s">
        <v>30</v>
      </c>
      <c r="AX326" s="224" t="s">
        <v>76</v>
      </c>
      <c r="AY326" s="225" t="s">
        <v>140</v>
      </c>
    </row>
    <row r="327" spans="2:65" s="87" customFormat="1" ht="24.2" customHeight="1">
      <c r="B327" s="13"/>
      <c r="C327" s="193" t="s">
        <v>423</v>
      </c>
      <c r="D327" s="193" t="s">
        <v>143</v>
      </c>
      <c r="E327" s="194" t="s">
        <v>424</v>
      </c>
      <c r="F327" s="195" t="s">
        <v>425</v>
      </c>
      <c r="G327" s="196" t="s">
        <v>146</v>
      </c>
      <c r="H327" s="197">
        <v>161.42500000000001</v>
      </c>
      <c r="I327" s="65"/>
      <c r="J327" s="198">
        <f>ROUND(I327*H327,2)</f>
        <v>0</v>
      </c>
      <c r="K327" s="195" t="s">
        <v>147</v>
      </c>
      <c r="L327" s="13"/>
      <c r="M327" s="199" t="s">
        <v>3</v>
      </c>
      <c r="N327" s="200" t="s">
        <v>40</v>
      </c>
      <c r="O327" s="201">
        <v>0.3</v>
      </c>
      <c r="P327" s="201">
        <f>O327*H327</f>
        <v>48.427500000000002</v>
      </c>
      <c r="Q327" s="201">
        <v>0</v>
      </c>
      <c r="R327" s="201">
        <f>Q327*H327</f>
        <v>0</v>
      </c>
      <c r="S327" s="201">
        <v>6.8000000000000005E-2</v>
      </c>
      <c r="T327" s="202">
        <f>S327*H327</f>
        <v>10.976900000000002</v>
      </c>
      <c r="AR327" s="203" t="s">
        <v>148</v>
      </c>
      <c r="AT327" s="203" t="s">
        <v>143</v>
      </c>
      <c r="AU327" s="203" t="s">
        <v>78</v>
      </c>
      <c r="AY327" s="4" t="s">
        <v>140</v>
      </c>
      <c r="BE327" s="204">
        <f>IF(N327="základní",J327,0)</f>
        <v>0</v>
      </c>
      <c r="BF327" s="204">
        <f>IF(N327="snížená",J327,0)</f>
        <v>0</v>
      </c>
      <c r="BG327" s="204">
        <f>IF(N327="zákl. přenesená",J327,0)</f>
        <v>0</v>
      </c>
      <c r="BH327" s="204">
        <f>IF(N327="sníž. přenesená",J327,0)</f>
        <v>0</v>
      </c>
      <c r="BI327" s="204">
        <f>IF(N327="nulová",J327,0)</f>
        <v>0</v>
      </c>
      <c r="BJ327" s="4" t="s">
        <v>76</v>
      </c>
      <c r="BK327" s="204">
        <f>ROUND(I327*H327,2)</f>
        <v>0</v>
      </c>
      <c r="BL327" s="4" t="s">
        <v>148</v>
      </c>
      <c r="BM327" s="203" t="s">
        <v>426</v>
      </c>
    </row>
    <row r="328" spans="2:65" s="87" customFormat="1" ht="29.25">
      <c r="B328" s="13"/>
      <c r="D328" s="205" t="s">
        <v>150</v>
      </c>
      <c r="F328" s="206" t="s">
        <v>427</v>
      </c>
      <c r="L328" s="13"/>
      <c r="M328" s="207"/>
      <c r="T328" s="29"/>
      <c r="AT328" s="4" t="s">
        <v>150</v>
      </c>
      <c r="AU328" s="4" t="s">
        <v>78</v>
      </c>
    </row>
    <row r="329" spans="2:65" s="87" customFormat="1">
      <c r="B329" s="13"/>
      <c r="D329" s="208" t="s">
        <v>152</v>
      </c>
      <c r="F329" s="209" t="s">
        <v>428</v>
      </c>
      <c r="L329" s="13"/>
      <c r="M329" s="207"/>
      <c r="T329" s="29"/>
      <c r="AT329" s="4" t="s">
        <v>152</v>
      </c>
      <c r="AU329" s="4" t="s">
        <v>78</v>
      </c>
    </row>
    <row r="330" spans="2:65" s="211" customFormat="1">
      <c r="B330" s="210"/>
      <c r="D330" s="205" t="s">
        <v>154</v>
      </c>
      <c r="E330" s="212" t="s">
        <v>3</v>
      </c>
      <c r="F330" s="213" t="s">
        <v>165</v>
      </c>
      <c r="H330" s="212" t="s">
        <v>3</v>
      </c>
      <c r="L330" s="210"/>
      <c r="M330" s="214"/>
      <c r="T330" s="215"/>
      <c r="AT330" s="212" t="s">
        <v>154</v>
      </c>
      <c r="AU330" s="212" t="s">
        <v>78</v>
      </c>
      <c r="AV330" s="211" t="s">
        <v>76</v>
      </c>
      <c r="AW330" s="211" t="s">
        <v>30</v>
      </c>
      <c r="AX330" s="211" t="s">
        <v>69</v>
      </c>
      <c r="AY330" s="212" t="s">
        <v>140</v>
      </c>
    </row>
    <row r="331" spans="2:65" s="217" customFormat="1">
      <c r="B331" s="216"/>
      <c r="D331" s="205" t="s">
        <v>154</v>
      </c>
      <c r="E331" s="218" t="s">
        <v>3</v>
      </c>
      <c r="F331" s="219" t="s">
        <v>429</v>
      </c>
      <c r="H331" s="220">
        <v>20.916</v>
      </c>
      <c r="L331" s="216"/>
      <c r="M331" s="221"/>
      <c r="T331" s="222"/>
      <c r="AT331" s="218" t="s">
        <v>154</v>
      </c>
      <c r="AU331" s="218" t="s">
        <v>78</v>
      </c>
      <c r="AV331" s="217" t="s">
        <v>78</v>
      </c>
      <c r="AW331" s="217" t="s">
        <v>30</v>
      </c>
      <c r="AX331" s="217" t="s">
        <v>69</v>
      </c>
      <c r="AY331" s="218" t="s">
        <v>140</v>
      </c>
    </row>
    <row r="332" spans="2:65" s="217" customFormat="1">
      <c r="B332" s="216"/>
      <c r="D332" s="205" t="s">
        <v>154</v>
      </c>
      <c r="E332" s="218" t="s">
        <v>3</v>
      </c>
      <c r="F332" s="219" t="s">
        <v>430</v>
      </c>
      <c r="H332" s="220">
        <v>29.745999999999999</v>
      </c>
      <c r="L332" s="216"/>
      <c r="M332" s="221"/>
      <c r="T332" s="222"/>
      <c r="AT332" s="218" t="s">
        <v>154</v>
      </c>
      <c r="AU332" s="218" t="s">
        <v>78</v>
      </c>
      <c r="AV332" s="217" t="s">
        <v>78</v>
      </c>
      <c r="AW332" s="217" t="s">
        <v>30</v>
      </c>
      <c r="AX332" s="217" t="s">
        <v>69</v>
      </c>
      <c r="AY332" s="218" t="s">
        <v>140</v>
      </c>
    </row>
    <row r="333" spans="2:65" s="211" customFormat="1">
      <c r="B333" s="210"/>
      <c r="D333" s="205" t="s">
        <v>154</v>
      </c>
      <c r="E333" s="212" t="s">
        <v>3</v>
      </c>
      <c r="F333" s="213" t="s">
        <v>197</v>
      </c>
      <c r="H333" s="212" t="s">
        <v>3</v>
      </c>
      <c r="L333" s="210"/>
      <c r="M333" s="214"/>
      <c r="T333" s="215"/>
      <c r="AT333" s="212" t="s">
        <v>154</v>
      </c>
      <c r="AU333" s="212" t="s">
        <v>78</v>
      </c>
      <c r="AV333" s="211" t="s">
        <v>76</v>
      </c>
      <c r="AW333" s="211" t="s">
        <v>30</v>
      </c>
      <c r="AX333" s="211" t="s">
        <v>69</v>
      </c>
      <c r="AY333" s="212" t="s">
        <v>140</v>
      </c>
    </row>
    <row r="334" spans="2:65" s="217" customFormat="1" ht="22.5">
      <c r="B334" s="216"/>
      <c r="D334" s="205" t="s">
        <v>154</v>
      </c>
      <c r="E334" s="218" t="s">
        <v>3</v>
      </c>
      <c r="F334" s="219" t="s">
        <v>431</v>
      </c>
      <c r="H334" s="220">
        <v>65.125</v>
      </c>
      <c r="L334" s="216"/>
      <c r="M334" s="221"/>
      <c r="T334" s="222"/>
      <c r="AT334" s="218" t="s">
        <v>154</v>
      </c>
      <c r="AU334" s="218" t="s">
        <v>78</v>
      </c>
      <c r="AV334" s="217" t="s">
        <v>78</v>
      </c>
      <c r="AW334" s="217" t="s">
        <v>30</v>
      </c>
      <c r="AX334" s="217" t="s">
        <v>69</v>
      </c>
      <c r="AY334" s="218" t="s">
        <v>140</v>
      </c>
    </row>
    <row r="335" spans="2:65" s="217" customFormat="1">
      <c r="B335" s="216"/>
      <c r="D335" s="205" t="s">
        <v>154</v>
      </c>
      <c r="E335" s="218" t="s">
        <v>3</v>
      </c>
      <c r="F335" s="219" t="s">
        <v>432</v>
      </c>
      <c r="H335" s="220">
        <v>-7.8</v>
      </c>
      <c r="L335" s="216"/>
      <c r="M335" s="221"/>
      <c r="T335" s="222"/>
      <c r="AT335" s="218" t="s">
        <v>154</v>
      </c>
      <c r="AU335" s="218" t="s">
        <v>78</v>
      </c>
      <c r="AV335" s="217" t="s">
        <v>78</v>
      </c>
      <c r="AW335" s="217" t="s">
        <v>30</v>
      </c>
      <c r="AX335" s="217" t="s">
        <v>69</v>
      </c>
      <c r="AY335" s="218" t="s">
        <v>140</v>
      </c>
    </row>
    <row r="336" spans="2:65" s="217" customFormat="1">
      <c r="B336" s="216"/>
      <c r="D336" s="205" t="s">
        <v>154</v>
      </c>
      <c r="E336" s="218" t="s">
        <v>3</v>
      </c>
      <c r="F336" s="219" t="s">
        <v>433</v>
      </c>
      <c r="H336" s="220">
        <v>58.021999999999998</v>
      </c>
      <c r="L336" s="216"/>
      <c r="M336" s="221"/>
      <c r="T336" s="222"/>
      <c r="AT336" s="218" t="s">
        <v>154</v>
      </c>
      <c r="AU336" s="218" t="s">
        <v>78</v>
      </c>
      <c r="AV336" s="217" t="s">
        <v>78</v>
      </c>
      <c r="AW336" s="217" t="s">
        <v>30</v>
      </c>
      <c r="AX336" s="217" t="s">
        <v>69</v>
      </c>
      <c r="AY336" s="218" t="s">
        <v>140</v>
      </c>
    </row>
    <row r="337" spans="2:65" s="217" customFormat="1">
      <c r="B337" s="216"/>
      <c r="D337" s="205" t="s">
        <v>154</v>
      </c>
      <c r="E337" s="218" t="s">
        <v>3</v>
      </c>
      <c r="F337" s="219" t="s">
        <v>434</v>
      </c>
      <c r="H337" s="220">
        <v>-4.5839999999999996</v>
      </c>
      <c r="L337" s="216"/>
      <c r="M337" s="221"/>
      <c r="T337" s="222"/>
      <c r="AT337" s="218" t="s">
        <v>154</v>
      </c>
      <c r="AU337" s="218" t="s">
        <v>78</v>
      </c>
      <c r="AV337" s="217" t="s">
        <v>78</v>
      </c>
      <c r="AW337" s="217" t="s">
        <v>30</v>
      </c>
      <c r="AX337" s="217" t="s">
        <v>69</v>
      </c>
      <c r="AY337" s="218" t="s">
        <v>140</v>
      </c>
    </row>
    <row r="338" spans="2:65" s="224" customFormat="1">
      <c r="B338" s="223"/>
      <c r="D338" s="205" t="s">
        <v>154</v>
      </c>
      <c r="E338" s="225" t="s">
        <v>3</v>
      </c>
      <c r="F338" s="226" t="s">
        <v>159</v>
      </c>
      <c r="H338" s="227">
        <v>161.42500000000001</v>
      </c>
      <c r="L338" s="223"/>
      <c r="M338" s="228"/>
      <c r="T338" s="229"/>
      <c r="AT338" s="225" t="s">
        <v>154</v>
      </c>
      <c r="AU338" s="225" t="s">
        <v>78</v>
      </c>
      <c r="AV338" s="224" t="s">
        <v>148</v>
      </c>
      <c r="AW338" s="224" t="s">
        <v>30</v>
      </c>
      <c r="AX338" s="224" t="s">
        <v>76</v>
      </c>
      <c r="AY338" s="225" t="s">
        <v>140</v>
      </c>
    </row>
    <row r="339" spans="2:65" s="87" customFormat="1" ht="24.2" customHeight="1">
      <c r="B339" s="13"/>
      <c r="C339" s="193" t="s">
        <v>435</v>
      </c>
      <c r="D339" s="193" t="s">
        <v>143</v>
      </c>
      <c r="E339" s="194" t="s">
        <v>436</v>
      </c>
      <c r="F339" s="195" t="s">
        <v>437</v>
      </c>
      <c r="G339" s="196" t="s">
        <v>146</v>
      </c>
      <c r="H339" s="197">
        <v>0.48</v>
      </c>
      <c r="I339" s="65"/>
      <c r="J339" s="198">
        <f>ROUND(I339*H339,2)</f>
        <v>0</v>
      </c>
      <c r="K339" s="195" t="s">
        <v>147</v>
      </c>
      <c r="L339" s="13"/>
      <c r="M339" s="199" t="s">
        <v>3</v>
      </c>
      <c r="N339" s="200" t="s">
        <v>40</v>
      </c>
      <c r="O339" s="201">
        <v>0.57999999999999996</v>
      </c>
      <c r="P339" s="201">
        <f>O339*H339</f>
        <v>0.27839999999999998</v>
      </c>
      <c r="Q339" s="201">
        <v>3.2000000000000002E-3</v>
      </c>
      <c r="R339" s="201">
        <f>Q339*H339</f>
        <v>1.536E-3</v>
      </c>
      <c r="S339" s="201">
        <v>0</v>
      </c>
      <c r="T339" s="202">
        <f>S339*H339</f>
        <v>0</v>
      </c>
      <c r="AR339" s="203" t="s">
        <v>148</v>
      </c>
      <c r="AT339" s="203" t="s">
        <v>143</v>
      </c>
      <c r="AU339" s="203" t="s">
        <v>78</v>
      </c>
      <c r="AY339" s="4" t="s">
        <v>140</v>
      </c>
      <c r="BE339" s="204">
        <f>IF(N339="základní",J339,0)</f>
        <v>0</v>
      </c>
      <c r="BF339" s="204">
        <f>IF(N339="snížená",J339,0)</f>
        <v>0</v>
      </c>
      <c r="BG339" s="204">
        <f>IF(N339="zákl. přenesená",J339,0)</f>
        <v>0</v>
      </c>
      <c r="BH339" s="204">
        <f>IF(N339="sníž. přenesená",J339,0)</f>
        <v>0</v>
      </c>
      <c r="BI339" s="204">
        <f>IF(N339="nulová",J339,0)</f>
        <v>0</v>
      </c>
      <c r="BJ339" s="4" t="s">
        <v>76</v>
      </c>
      <c r="BK339" s="204">
        <f>ROUND(I339*H339,2)</f>
        <v>0</v>
      </c>
      <c r="BL339" s="4" t="s">
        <v>148</v>
      </c>
      <c r="BM339" s="203" t="s">
        <v>438</v>
      </c>
    </row>
    <row r="340" spans="2:65" s="87" customFormat="1">
      <c r="B340" s="13"/>
      <c r="D340" s="205" t="s">
        <v>150</v>
      </c>
      <c r="F340" s="206" t="s">
        <v>439</v>
      </c>
      <c r="L340" s="13"/>
      <c r="M340" s="207"/>
      <c r="T340" s="29"/>
      <c r="AT340" s="4" t="s">
        <v>150</v>
      </c>
      <c r="AU340" s="4" t="s">
        <v>78</v>
      </c>
    </row>
    <row r="341" spans="2:65" s="87" customFormat="1">
      <c r="B341" s="13"/>
      <c r="D341" s="208" t="s">
        <v>152</v>
      </c>
      <c r="F341" s="209" t="s">
        <v>440</v>
      </c>
      <c r="L341" s="13"/>
      <c r="M341" s="207"/>
      <c r="T341" s="29"/>
      <c r="AT341" s="4" t="s">
        <v>152</v>
      </c>
      <c r="AU341" s="4" t="s">
        <v>78</v>
      </c>
    </row>
    <row r="342" spans="2:65" s="182" customFormat="1" ht="22.7" customHeight="1">
      <c r="B342" s="181"/>
      <c r="D342" s="183" t="s">
        <v>68</v>
      </c>
      <c r="E342" s="191" t="s">
        <v>441</v>
      </c>
      <c r="F342" s="191" t="s">
        <v>442</v>
      </c>
      <c r="J342" s="192">
        <f>BK342</f>
        <v>0</v>
      </c>
      <c r="L342" s="181"/>
      <c r="M342" s="186"/>
      <c r="P342" s="187">
        <f>SUM(P343:P374)</f>
        <v>1934.2906849999999</v>
      </c>
      <c r="R342" s="187">
        <f>SUM(R343:R374)</f>
        <v>0</v>
      </c>
      <c r="T342" s="188">
        <f>SUM(T343:T374)</f>
        <v>0</v>
      </c>
      <c r="AR342" s="183" t="s">
        <v>76</v>
      </c>
      <c r="AT342" s="189" t="s">
        <v>68</v>
      </c>
      <c r="AU342" s="189" t="s">
        <v>76</v>
      </c>
      <c r="AY342" s="183" t="s">
        <v>140</v>
      </c>
      <c r="BK342" s="190">
        <f>SUM(BK343:BK374)</f>
        <v>0</v>
      </c>
    </row>
    <row r="343" spans="2:65" s="87" customFormat="1" ht="33" customHeight="1">
      <c r="B343" s="13"/>
      <c r="C343" s="193" t="s">
        <v>443</v>
      </c>
      <c r="D343" s="193" t="s">
        <v>143</v>
      </c>
      <c r="E343" s="194" t="s">
        <v>444</v>
      </c>
      <c r="F343" s="195" t="s">
        <v>445</v>
      </c>
      <c r="G343" s="196" t="s">
        <v>184</v>
      </c>
      <c r="H343" s="197">
        <v>534.48500000000001</v>
      </c>
      <c r="I343" s="65"/>
      <c r="J343" s="198">
        <f>ROUND(I343*H343,2)</f>
        <v>0</v>
      </c>
      <c r="K343" s="195" t="s">
        <v>147</v>
      </c>
      <c r="L343" s="13"/>
      <c r="M343" s="199" t="s">
        <v>3</v>
      </c>
      <c r="N343" s="200" t="s">
        <v>40</v>
      </c>
      <c r="O343" s="201">
        <v>3.31</v>
      </c>
      <c r="P343" s="201">
        <f>O343*H343</f>
        <v>1769.14535</v>
      </c>
      <c r="Q343" s="201">
        <v>0</v>
      </c>
      <c r="R343" s="201">
        <f>Q343*H343</f>
        <v>0</v>
      </c>
      <c r="S343" s="201">
        <v>0</v>
      </c>
      <c r="T343" s="202">
        <f>S343*H343</f>
        <v>0</v>
      </c>
      <c r="AR343" s="203" t="s">
        <v>148</v>
      </c>
      <c r="AT343" s="203" t="s">
        <v>143</v>
      </c>
      <c r="AU343" s="203" t="s">
        <v>78</v>
      </c>
      <c r="AY343" s="4" t="s">
        <v>140</v>
      </c>
      <c r="BE343" s="204">
        <f>IF(N343="základní",J343,0)</f>
        <v>0</v>
      </c>
      <c r="BF343" s="204">
        <f>IF(N343="snížená",J343,0)</f>
        <v>0</v>
      </c>
      <c r="BG343" s="204">
        <f>IF(N343="zákl. přenesená",J343,0)</f>
        <v>0</v>
      </c>
      <c r="BH343" s="204">
        <f>IF(N343="sníž. přenesená",J343,0)</f>
        <v>0</v>
      </c>
      <c r="BI343" s="204">
        <f>IF(N343="nulová",J343,0)</f>
        <v>0</v>
      </c>
      <c r="BJ343" s="4" t="s">
        <v>76</v>
      </c>
      <c r="BK343" s="204">
        <f>ROUND(I343*H343,2)</f>
        <v>0</v>
      </c>
      <c r="BL343" s="4" t="s">
        <v>148</v>
      </c>
      <c r="BM343" s="203" t="s">
        <v>446</v>
      </c>
    </row>
    <row r="344" spans="2:65" s="87" customFormat="1" ht="29.25">
      <c r="B344" s="13"/>
      <c r="D344" s="205" t="s">
        <v>150</v>
      </c>
      <c r="F344" s="206" t="s">
        <v>447</v>
      </c>
      <c r="L344" s="13"/>
      <c r="M344" s="207"/>
      <c r="T344" s="29"/>
      <c r="AT344" s="4" t="s">
        <v>150</v>
      </c>
      <c r="AU344" s="4" t="s">
        <v>78</v>
      </c>
    </row>
    <row r="345" spans="2:65" s="87" customFormat="1">
      <c r="B345" s="13"/>
      <c r="D345" s="208" t="s">
        <v>152</v>
      </c>
      <c r="F345" s="209" t="s">
        <v>448</v>
      </c>
      <c r="L345" s="13"/>
      <c r="M345" s="207"/>
      <c r="T345" s="29"/>
      <c r="AT345" s="4" t="s">
        <v>152</v>
      </c>
      <c r="AU345" s="4" t="s">
        <v>78</v>
      </c>
    </row>
    <row r="346" spans="2:65" s="87" customFormat="1" ht="24.2" customHeight="1">
      <c r="B346" s="13"/>
      <c r="C346" s="193" t="s">
        <v>449</v>
      </c>
      <c r="D346" s="193" t="s">
        <v>143</v>
      </c>
      <c r="E346" s="194" t="s">
        <v>450</v>
      </c>
      <c r="F346" s="195" t="s">
        <v>451</v>
      </c>
      <c r="G346" s="196" t="s">
        <v>184</v>
      </c>
      <c r="H346" s="197">
        <v>4808.6099999999997</v>
      </c>
      <c r="I346" s="65"/>
      <c r="J346" s="198">
        <f>ROUND(I346*H346,2)</f>
        <v>0</v>
      </c>
      <c r="K346" s="195" t="s">
        <v>147</v>
      </c>
      <c r="L346" s="13"/>
      <c r="M346" s="199" t="s">
        <v>3</v>
      </c>
      <c r="N346" s="200" t="s">
        <v>40</v>
      </c>
      <c r="O346" s="201">
        <v>6.0000000000000001E-3</v>
      </c>
      <c r="P346" s="201">
        <f>O346*H346</f>
        <v>28.851659999999999</v>
      </c>
      <c r="Q346" s="201">
        <v>0</v>
      </c>
      <c r="R346" s="201">
        <f>Q346*H346</f>
        <v>0</v>
      </c>
      <c r="S346" s="201">
        <v>0</v>
      </c>
      <c r="T346" s="202">
        <f>S346*H346</f>
        <v>0</v>
      </c>
      <c r="AR346" s="203" t="s">
        <v>148</v>
      </c>
      <c r="AT346" s="203" t="s">
        <v>143</v>
      </c>
      <c r="AU346" s="203" t="s">
        <v>78</v>
      </c>
      <c r="AY346" s="4" t="s">
        <v>140</v>
      </c>
      <c r="BE346" s="204">
        <f>IF(N346="základní",J346,0)</f>
        <v>0</v>
      </c>
      <c r="BF346" s="204">
        <f>IF(N346="snížená",J346,0)</f>
        <v>0</v>
      </c>
      <c r="BG346" s="204">
        <f>IF(N346="zákl. přenesená",J346,0)</f>
        <v>0</v>
      </c>
      <c r="BH346" s="204">
        <f>IF(N346="sníž. přenesená",J346,0)</f>
        <v>0</v>
      </c>
      <c r="BI346" s="204">
        <f>IF(N346="nulová",J346,0)</f>
        <v>0</v>
      </c>
      <c r="BJ346" s="4" t="s">
        <v>76</v>
      </c>
      <c r="BK346" s="204">
        <f>ROUND(I346*H346,2)</f>
        <v>0</v>
      </c>
      <c r="BL346" s="4" t="s">
        <v>148</v>
      </c>
      <c r="BM346" s="203" t="s">
        <v>452</v>
      </c>
    </row>
    <row r="347" spans="2:65" s="87" customFormat="1" ht="29.25">
      <c r="B347" s="13"/>
      <c r="D347" s="205" t="s">
        <v>150</v>
      </c>
      <c r="F347" s="206" t="s">
        <v>453</v>
      </c>
      <c r="L347" s="13"/>
      <c r="M347" s="207"/>
      <c r="T347" s="29"/>
      <c r="AT347" s="4" t="s">
        <v>150</v>
      </c>
      <c r="AU347" s="4" t="s">
        <v>78</v>
      </c>
    </row>
    <row r="348" spans="2:65" s="87" customFormat="1">
      <c r="B348" s="13"/>
      <c r="D348" s="208" t="s">
        <v>152</v>
      </c>
      <c r="F348" s="209" t="s">
        <v>454</v>
      </c>
      <c r="L348" s="13"/>
      <c r="M348" s="207"/>
      <c r="T348" s="29"/>
      <c r="AT348" s="4" t="s">
        <v>152</v>
      </c>
      <c r="AU348" s="4" t="s">
        <v>78</v>
      </c>
    </row>
    <row r="349" spans="2:65" s="217" customFormat="1">
      <c r="B349" s="216"/>
      <c r="D349" s="205" t="s">
        <v>154</v>
      </c>
      <c r="E349" s="218" t="s">
        <v>3</v>
      </c>
      <c r="F349" s="219" t="s">
        <v>455</v>
      </c>
      <c r="H349" s="220">
        <v>4808.6099999999997</v>
      </c>
      <c r="L349" s="216"/>
      <c r="M349" s="221"/>
      <c r="T349" s="222"/>
      <c r="AT349" s="218" t="s">
        <v>154</v>
      </c>
      <c r="AU349" s="218" t="s">
        <v>78</v>
      </c>
      <c r="AV349" s="217" t="s">
        <v>78</v>
      </c>
      <c r="AW349" s="217" t="s">
        <v>30</v>
      </c>
      <c r="AX349" s="217" t="s">
        <v>76</v>
      </c>
      <c r="AY349" s="218" t="s">
        <v>140</v>
      </c>
    </row>
    <row r="350" spans="2:65" s="87" customFormat="1" ht="33" customHeight="1">
      <c r="B350" s="13"/>
      <c r="C350" s="193" t="s">
        <v>456</v>
      </c>
      <c r="D350" s="193" t="s">
        <v>143</v>
      </c>
      <c r="E350" s="194" t="s">
        <v>457</v>
      </c>
      <c r="F350" s="195" t="s">
        <v>458</v>
      </c>
      <c r="G350" s="196" t="s">
        <v>184</v>
      </c>
      <c r="H350" s="197">
        <v>534.48500000000001</v>
      </c>
      <c r="I350" s="65"/>
      <c r="J350" s="198">
        <f>ROUND(I350*H350,2)</f>
        <v>0</v>
      </c>
      <c r="K350" s="195" t="s">
        <v>147</v>
      </c>
      <c r="L350" s="13"/>
      <c r="M350" s="199" t="s">
        <v>3</v>
      </c>
      <c r="N350" s="200" t="s">
        <v>40</v>
      </c>
      <c r="O350" s="201">
        <v>0.255</v>
      </c>
      <c r="P350" s="201">
        <f>O350*H350</f>
        <v>136.29367500000001</v>
      </c>
      <c r="Q350" s="201">
        <v>0</v>
      </c>
      <c r="R350" s="201">
        <f>Q350*H350</f>
        <v>0</v>
      </c>
      <c r="S350" s="201">
        <v>0</v>
      </c>
      <c r="T350" s="202">
        <f>S350*H350</f>
        <v>0</v>
      </c>
      <c r="AR350" s="203" t="s">
        <v>148</v>
      </c>
      <c r="AT350" s="203" t="s">
        <v>143</v>
      </c>
      <c r="AU350" s="203" t="s">
        <v>78</v>
      </c>
      <c r="AY350" s="4" t="s">
        <v>140</v>
      </c>
      <c r="BE350" s="204">
        <f>IF(N350="základní",J350,0)</f>
        <v>0</v>
      </c>
      <c r="BF350" s="204">
        <f>IF(N350="snížená",J350,0)</f>
        <v>0</v>
      </c>
      <c r="BG350" s="204">
        <f>IF(N350="zákl. přenesená",J350,0)</f>
        <v>0</v>
      </c>
      <c r="BH350" s="204">
        <f>IF(N350="sníž. přenesená",J350,0)</f>
        <v>0</v>
      </c>
      <c r="BI350" s="204">
        <f>IF(N350="nulová",J350,0)</f>
        <v>0</v>
      </c>
      <c r="BJ350" s="4" t="s">
        <v>76</v>
      </c>
      <c r="BK350" s="204">
        <f>ROUND(I350*H350,2)</f>
        <v>0</v>
      </c>
      <c r="BL350" s="4" t="s">
        <v>148</v>
      </c>
      <c r="BM350" s="203" t="s">
        <v>459</v>
      </c>
    </row>
    <row r="351" spans="2:65" s="87" customFormat="1" ht="19.5">
      <c r="B351" s="13"/>
      <c r="D351" s="205" t="s">
        <v>150</v>
      </c>
      <c r="F351" s="206" t="s">
        <v>460</v>
      </c>
      <c r="L351" s="13"/>
      <c r="M351" s="207"/>
      <c r="T351" s="29"/>
      <c r="AT351" s="4" t="s">
        <v>150</v>
      </c>
      <c r="AU351" s="4" t="s">
        <v>78</v>
      </c>
    </row>
    <row r="352" spans="2:65" s="87" customFormat="1">
      <c r="B352" s="13"/>
      <c r="D352" s="208" t="s">
        <v>152</v>
      </c>
      <c r="F352" s="209" t="s">
        <v>461</v>
      </c>
      <c r="L352" s="13"/>
      <c r="M352" s="207"/>
      <c r="T352" s="29"/>
      <c r="AT352" s="4" t="s">
        <v>152</v>
      </c>
      <c r="AU352" s="4" t="s">
        <v>78</v>
      </c>
    </row>
    <row r="353" spans="2:65" s="87" customFormat="1" ht="37.700000000000003" customHeight="1">
      <c r="B353" s="13"/>
      <c r="C353" s="193" t="s">
        <v>462</v>
      </c>
      <c r="D353" s="193" t="s">
        <v>143</v>
      </c>
      <c r="E353" s="194" t="s">
        <v>463</v>
      </c>
      <c r="F353" s="195" t="s">
        <v>464</v>
      </c>
      <c r="G353" s="196" t="s">
        <v>184</v>
      </c>
      <c r="H353" s="197">
        <v>12.256</v>
      </c>
      <c r="I353" s="65"/>
      <c r="J353" s="198">
        <f>ROUND(I353*H353,2)</f>
        <v>0</v>
      </c>
      <c r="K353" s="195" t="s">
        <v>147</v>
      </c>
      <c r="L353" s="13"/>
      <c r="M353" s="199" t="s">
        <v>3</v>
      </c>
      <c r="N353" s="200" t="s">
        <v>40</v>
      </c>
      <c r="O353" s="201">
        <v>0</v>
      </c>
      <c r="P353" s="201">
        <f>O353*H353</f>
        <v>0</v>
      </c>
      <c r="Q353" s="201">
        <v>0</v>
      </c>
      <c r="R353" s="201">
        <f>Q353*H353</f>
        <v>0</v>
      </c>
      <c r="S353" s="201">
        <v>0</v>
      </c>
      <c r="T353" s="202">
        <f>S353*H353</f>
        <v>0</v>
      </c>
      <c r="AR353" s="203" t="s">
        <v>148</v>
      </c>
      <c r="AT353" s="203" t="s">
        <v>143</v>
      </c>
      <c r="AU353" s="203" t="s">
        <v>78</v>
      </c>
      <c r="AY353" s="4" t="s">
        <v>140</v>
      </c>
      <c r="BE353" s="204">
        <f>IF(N353="základní",J353,0)</f>
        <v>0</v>
      </c>
      <c r="BF353" s="204">
        <f>IF(N353="snížená",J353,0)</f>
        <v>0</v>
      </c>
      <c r="BG353" s="204">
        <f>IF(N353="zákl. přenesená",J353,0)</f>
        <v>0</v>
      </c>
      <c r="BH353" s="204">
        <f>IF(N353="sníž. přenesená",J353,0)</f>
        <v>0</v>
      </c>
      <c r="BI353" s="204">
        <f>IF(N353="nulová",J353,0)</f>
        <v>0</v>
      </c>
      <c r="BJ353" s="4" t="s">
        <v>76</v>
      </c>
      <c r="BK353" s="204">
        <f>ROUND(I353*H353,2)</f>
        <v>0</v>
      </c>
      <c r="BL353" s="4" t="s">
        <v>148</v>
      </c>
      <c r="BM353" s="203" t="s">
        <v>465</v>
      </c>
    </row>
    <row r="354" spans="2:65" s="87" customFormat="1" ht="29.25">
      <c r="B354" s="13"/>
      <c r="D354" s="205" t="s">
        <v>150</v>
      </c>
      <c r="F354" s="206" t="s">
        <v>466</v>
      </c>
      <c r="L354" s="13"/>
      <c r="M354" s="207"/>
      <c r="T354" s="29"/>
      <c r="AT354" s="4" t="s">
        <v>150</v>
      </c>
      <c r="AU354" s="4" t="s">
        <v>78</v>
      </c>
    </row>
    <row r="355" spans="2:65" s="87" customFormat="1">
      <c r="B355" s="13"/>
      <c r="D355" s="208" t="s">
        <v>152</v>
      </c>
      <c r="F355" s="209" t="s">
        <v>467</v>
      </c>
      <c r="L355" s="13"/>
      <c r="M355" s="207"/>
      <c r="T355" s="29"/>
      <c r="AT355" s="4" t="s">
        <v>152</v>
      </c>
      <c r="AU355" s="4" t="s">
        <v>78</v>
      </c>
    </row>
    <row r="356" spans="2:65" s="87" customFormat="1" ht="33" customHeight="1">
      <c r="B356" s="13"/>
      <c r="C356" s="193" t="s">
        <v>468</v>
      </c>
      <c r="D356" s="193" t="s">
        <v>143</v>
      </c>
      <c r="E356" s="194" t="s">
        <v>469</v>
      </c>
      <c r="F356" s="195" t="s">
        <v>470</v>
      </c>
      <c r="G356" s="196" t="s">
        <v>184</v>
      </c>
      <c r="H356" s="197">
        <v>294.733</v>
      </c>
      <c r="I356" s="65"/>
      <c r="J356" s="198">
        <f>ROUND(I356*H356,2)</f>
        <v>0</v>
      </c>
      <c r="K356" s="195" t="s">
        <v>147</v>
      </c>
      <c r="L356" s="13"/>
      <c r="M356" s="199" t="s">
        <v>3</v>
      </c>
      <c r="N356" s="200" t="s">
        <v>40</v>
      </c>
      <c r="O356" s="201">
        <v>0</v>
      </c>
      <c r="P356" s="201">
        <f>O356*H356</f>
        <v>0</v>
      </c>
      <c r="Q356" s="201">
        <v>0</v>
      </c>
      <c r="R356" s="201">
        <f>Q356*H356</f>
        <v>0</v>
      </c>
      <c r="S356" s="201">
        <v>0</v>
      </c>
      <c r="T356" s="202">
        <f>S356*H356</f>
        <v>0</v>
      </c>
      <c r="AR356" s="203" t="s">
        <v>148</v>
      </c>
      <c r="AT356" s="203" t="s">
        <v>143</v>
      </c>
      <c r="AU356" s="203" t="s">
        <v>78</v>
      </c>
      <c r="AY356" s="4" t="s">
        <v>140</v>
      </c>
      <c r="BE356" s="204">
        <f>IF(N356="základní",J356,0)</f>
        <v>0</v>
      </c>
      <c r="BF356" s="204">
        <f>IF(N356="snížená",J356,0)</f>
        <v>0</v>
      </c>
      <c r="BG356" s="204">
        <f>IF(N356="zákl. přenesená",J356,0)</f>
        <v>0</v>
      </c>
      <c r="BH356" s="204">
        <f>IF(N356="sníž. přenesená",J356,0)</f>
        <v>0</v>
      </c>
      <c r="BI356" s="204">
        <f>IF(N356="nulová",J356,0)</f>
        <v>0</v>
      </c>
      <c r="BJ356" s="4" t="s">
        <v>76</v>
      </c>
      <c r="BK356" s="204">
        <f>ROUND(I356*H356,2)</f>
        <v>0</v>
      </c>
      <c r="BL356" s="4" t="s">
        <v>148</v>
      </c>
      <c r="BM356" s="203" t="s">
        <v>471</v>
      </c>
    </row>
    <row r="357" spans="2:65" s="87" customFormat="1" ht="29.25">
      <c r="B357" s="13"/>
      <c r="D357" s="205" t="s">
        <v>150</v>
      </c>
      <c r="F357" s="206" t="s">
        <v>472</v>
      </c>
      <c r="L357" s="13"/>
      <c r="M357" s="207"/>
      <c r="T357" s="29"/>
      <c r="AT357" s="4" t="s">
        <v>150</v>
      </c>
      <c r="AU357" s="4" t="s">
        <v>78</v>
      </c>
    </row>
    <row r="358" spans="2:65" s="87" customFormat="1">
      <c r="B358" s="13"/>
      <c r="D358" s="208" t="s">
        <v>152</v>
      </c>
      <c r="F358" s="209" t="s">
        <v>473</v>
      </c>
      <c r="L358" s="13"/>
      <c r="M358" s="207"/>
      <c r="T358" s="29"/>
      <c r="AT358" s="4" t="s">
        <v>152</v>
      </c>
      <c r="AU358" s="4" t="s">
        <v>78</v>
      </c>
    </row>
    <row r="359" spans="2:65" s="217" customFormat="1">
      <c r="B359" s="216"/>
      <c r="D359" s="205" t="s">
        <v>154</v>
      </c>
      <c r="E359" s="218" t="s">
        <v>3</v>
      </c>
      <c r="F359" s="219" t="s">
        <v>474</v>
      </c>
      <c r="H359" s="220">
        <v>294.733</v>
      </c>
      <c r="L359" s="216"/>
      <c r="M359" s="221"/>
      <c r="T359" s="222"/>
      <c r="AT359" s="218" t="s">
        <v>154</v>
      </c>
      <c r="AU359" s="218" t="s">
        <v>78</v>
      </c>
      <c r="AV359" s="217" t="s">
        <v>78</v>
      </c>
      <c r="AW359" s="217" t="s">
        <v>30</v>
      </c>
      <c r="AX359" s="217" t="s">
        <v>76</v>
      </c>
      <c r="AY359" s="218" t="s">
        <v>140</v>
      </c>
    </row>
    <row r="360" spans="2:65" s="87" customFormat="1" ht="44.25" customHeight="1">
      <c r="B360" s="13"/>
      <c r="C360" s="193" t="s">
        <v>475</v>
      </c>
      <c r="D360" s="193" t="s">
        <v>143</v>
      </c>
      <c r="E360" s="194" t="s">
        <v>476</v>
      </c>
      <c r="F360" s="195" t="s">
        <v>477</v>
      </c>
      <c r="G360" s="196" t="s">
        <v>184</v>
      </c>
      <c r="H360" s="197">
        <v>12.428000000000001</v>
      </c>
      <c r="I360" s="65"/>
      <c r="J360" s="198">
        <f>ROUND(I360*H360,2)</f>
        <v>0</v>
      </c>
      <c r="K360" s="195" t="s">
        <v>147</v>
      </c>
      <c r="L360" s="13"/>
      <c r="M360" s="199" t="s">
        <v>3</v>
      </c>
      <c r="N360" s="200" t="s">
        <v>40</v>
      </c>
      <c r="O360" s="201">
        <v>0</v>
      </c>
      <c r="P360" s="201">
        <f>O360*H360</f>
        <v>0</v>
      </c>
      <c r="Q360" s="201">
        <v>0</v>
      </c>
      <c r="R360" s="201">
        <f>Q360*H360</f>
        <v>0</v>
      </c>
      <c r="S360" s="201">
        <v>0</v>
      </c>
      <c r="T360" s="202">
        <f>S360*H360</f>
        <v>0</v>
      </c>
      <c r="AR360" s="203" t="s">
        <v>148</v>
      </c>
      <c r="AT360" s="203" t="s">
        <v>143</v>
      </c>
      <c r="AU360" s="203" t="s">
        <v>78</v>
      </c>
      <c r="AY360" s="4" t="s">
        <v>140</v>
      </c>
      <c r="BE360" s="204">
        <f>IF(N360="základní",J360,0)</f>
        <v>0</v>
      </c>
      <c r="BF360" s="204">
        <f>IF(N360="snížená",J360,0)</f>
        <v>0</v>
      </c>
      <c r="BG360" s="204">
        <f>IF(N360="zákl. přenesená",J360,0)</f>
        <v>0</v>
      </c>
      <c r="BH360" s="204">
        <f>IF(N360="sníž. přenesená",J360,0)</f>
        <v>0</v>
      </c>
      <c r="BI360" s="204">
        <f>IF(N360="nulová",J360,0)</f>
        <v>0</v>
      </c>
      <c r="BJ360" s="4" t="s">
        <v>76</v>
      </c>
      <c r="BK360" s="204">
        <f>ROUND(I360*H360,2)</f>
        <v>0</v>
      </c>
      <c r="BL360" s="4" t="s">
        <v>148</v>
      </c>
      <c r="BM360" s="203" t="s">
        <v>478</v>
      </c>
    </row>
    <row r="361" spans="2:65" s="87" customFormat="1" ht="39">
      <c r="B361" s="13"/>
      <c r="D361" s="205" t="s">
        <v>150</v>
      </c>
      <c r="F361" s="206" t="s">
        <v>479</v>
      </c>
      <c r="L361" s="13"/>
      <c r="M361" s="207"/>
      <c r="T361" s="29"/>
      <c r="AT361" s="4" t="s">
        <v>150</v>
      </c>
      <c r="AU361" s="4" t="s">
        <v>78</v>
      </c>
    </row>
    <row r="362" spans="2:65" s="87" customFormat="1">
      <c r="B362" s="13"/>
      <c r="D362" s="208" t="s">
        <v>152</v>
      </c>
      <c r="F362" s="209" t="s">
        <v>480</v>
      </c>
      <c r="L362" s="13"/>
      <c r="M362" s="207"/>
      <c r="T362" s="29"/>
      <c r="AT362" s="4" t="s">
        <v>152</v>
      </c>
      <c r="AU362" s="4" t="s">
        <v>78</v>
      </c>
    </row>
    <row r="363" spans="2:65" s="211" customFormat="1">
      <c r="B363" s="210"/>
      <c r="D363" s="205" t="s">
        <v>154</v>
      </c>
      <c r="E363" s="212" t="s">
        <v>3</v>
      </c>
      <c r="F363" s="213" t="s">
        <v>481</v>
      </c>
      <c r="H363" s="212" t="s">
        <v>3</v>
      </c>
      <c r="L363" s="210"/>
      <c r="M363" s="214"/>
      <c r="T363" s="215"/>
      <c r="AT363" s="212" t="s">
        <v>154</v>
      </c>
      <c r="AU363" s="212" t="s">
        <v>78</v>
      </c>
      <c r="AV363" s="211" t="s">
        <v>76</v>
      </c>
      <c r="AW363" s="211" t="s">
        <v>30</v>
      </c>
      <c r="AX363" s="211" t="s">
        <v>69</v>
      </c>
      <c r="AY363" s="212" t="s">
        <v>140</v>
      </c>
    </row>
    <row r="364" spans="2:65" s="217" customFormat="1">
      <c r="B364" s="216"/>
      <c r="D364" s="205" t="s">
        <v>154</v>
      </c>
      <c r="E364" s="218" t="s">
        <v>3</v>
      </c>
      <c r="F364" s="219" t="s">
        <v>482</v>
      </c>
      <c r="H364" s="220">
        <v>12.428000000000001</v>
      </c>
      <c r="L364" s="216"/>
      <c r="M364" s="221"/>
      <c r="T364" s="222"/>
      <c r="AT364" s="218" t="s">
        <v>154</v>
      </c>
      <c r="AU364" s="218" t="s">
        <v>78</v>
      </c>
      <c r="AV364" s="217" t="s">
        <v>78</v>
      </c>
      <c r="AW364" s="217" t="s">
        <v>30</v>
      </c>
      <c r="AX364" s="217" t="s">
        <v>76</v>
      </c>
      <c r="AY364" s="218" t="s">
        <v>140</v>
      </c>
    </row>
    <row r="365" spans="2:65" s="87" customFormat="1" ht="44.25" customHeight="1">
      <c r="B365" s="13"/>
      <c r="C365" s="193" t="s">
        <v>483</v>
      </c>
      <c r="D365" s="193" t="s">
        <v>143</v>
      </c>
      <c r="E365" s="194" t="s">
        <v>484</v>
      </c>
      <c r="F365" s="195" t="s">
        <v>485</v>
      </c>
      <c r="G365" s="196" t="s">
        <v>184</v>
      </c>
      <c r="H365" s="197">
        <v>51.843000000000004</v>
      </c>
      <c r="I365" s="65"/>
      <c r="J365" s="198">
        <f>ROUND(I365*H365,2)</f>
        <v>0</v>
      </c>
      <c r="K365" s="195" t="s">
        <v>147</v>
      </c>
      <c r="L365" s="13"/>
      <c r="M365" s="199" t="s">
        <v>3</v>
      </c>
      <c r="N365" s="200" t="s">
        <v>40</v>
      </c>
      <c r="O365" s="201">
        <v>0</v>
      </c>
      <c r="P365" s="201">
        <f>O365*H365</f>
        <v>0</v>
      </c>
      <c r="Q365" s="201">
        <v>0</v>
      </c>
      <c r="R365" s="201">
        <f>Q365*H365</f>
        <v>0</v>
      </c>
      <c r="S365" s="201">
        <v>0</v>
      </c>
      <c r="T365" s="202">
        <f>S365*H365</f>
        <v>0</v>
      </c>
      <c r="AR365" s="203" t="s">
        <v>148</v>
      </c>
      <c r="AT365" s="203" t="s">
        <v>143</v>
      </c>
      <c r="AU365" s="203" t="s">
        <v>78</v>
      </c>
      <c r="AY365" s="4" t="s">
        <v>140</v>
      </c>
      <c r="BE365" s="204">
        <f>IF(N365="základní",J365,0)</f>
        <v>0</v>
      </c>
      <c r="BF365" s="204">
        <f>IF(N365="snížená",J365,0)</f>
        <v>0</v>
      </c>
      <c r="BG365" s="204">
        <f>IF(N365="zákl. přenesená",J365,0)</f>
        <v>0</v>
      </c>
      <c r="BH365" s="204">
        <f>IF(N365="sníž. přenesená",J365,0)</f>
        <v>0</v>
      </c>
      <c r="BI365" s="204">
        <f>IF(N365="nulová",J365,0)</f>
        <v>0</v>
      </c>
      <c r="BJ365" s="4" t="s">
        <v>76</v>
      </c>
      <c r="BK365" s="204">
        <f>ROUND(I365*H365,2)</f>
        <v>0</v>
      </c>
      <c r="BL365" s="4" t="s">
        <v>148</v>
      </c>
      <c r="BM365" s="203" t="s">
        <v>486</v>
      </c>
    </row>
    <row r="366" spans="2:65" s="87" customFormat="1" ht="29.25">
      <c r="B366" s="13"/>
      <c r="D366" s="205" t="s">
        <v>150</v>
      </c>
      <c r="F366" s="206" t="s">
        <v>487</v>
      </c>
      <c r="L366" s="13"/>
      <c r="M366" s="207"/>
      <c r="T366" s="29"/>
      <c r="AT366" s="4" t="s">
        <v>150</v>
      </c>
      <c r="AU366" s="4" t="s">
        <v>78</v>
      </c>
    </row>
    <row r="367" spans="2:65" s="87" customFormat="1">
      <c r="B367" s="13"/>
      <c r="D367" s="208" t="s">
        <v>152</v>
      </c>
      <c r="F367" s="209" t="s">
        <v>488</v>
      </c>
      <c r="L367" s="13"/>
      <c r="M367" s="207"/>
      <c r="T367" s="29"/>
      <c r="AT367" s="4" t="s">
        <v>152</v>
      </c>
      <c r="AU367" s="4" t="s">
        <v>78</v>
      </c>
    </row>
    <row r="368" spans="2:65" s="211" customFormat="1">
      <c r="B368" s="210"/>
      <c r="D368" s="205" t="s">
        <v>154</v>
      </c>
      <c r="E368" s="212" t="s">
        <v>3</v>
      </c>
      <c r="F368" s="213" t="s">
        <v>489</v>
      </c>
      <c r="H368" s="212" t="s">
        <v>3</v>
      </c>
      <c r="L368" s="210"/>
      <c r="M368" s="214"/>
      <c r="T368" s="215"/>
      <c r="AT368" s="212" t="s">
        <v>154</v>
      </c>
      <c r="AU368" s="212" t="s">
        <v>78</v>
      </c>
      <c r="AV368" s="211" t="s">
        <v>76</v>
      </c>
      <c r="AW368" s="211" t="s">
        <v>30</v>
      </c>
      <c r="AX368" s="211" t="s">
        <v>69</v>
      </c>
      <c r="AY368" s="212" t="s">
        <v>140</v>
      </c>
    </row>
    <row r="369" spans="2:65" s="217" customFormat="1">
      <c r="B369" s="216"/>
      <c r="D369" s="205" t="s">
        <v>154</v>
      </c>
      <c r="E369" s="218" t="s">
        <v>3</v>
      </c>
      <c r="F369" s="219" t="s">
        <v>490</v>
      </c>
      <c r="H369" s="220">
        <v>51.843000000000004</v>
      </c>
      <c r="L369" s="216"/>
      <c r="M369" s="221"/>
      <c r="T369" s="222"/>
      <c r="AT369" s="218" t="s">
        <v>154</v>
      </c>
      <c r="AU369" s="218" t="s">
        <v>78</v>
      </c>
      <c r="AV369" s="217" t="s">
        <v>78</v>
      </c>
      <c r="AW369" s="217" t="s">
        <v>30</v>
      </c>
      <c r="AX369" s="217" t="s">
        <v>76</v>
      </c>
      <c r="AY369" s="218" t="s">
        <v>140</v>
      </c>
    </row>
    <row r="370" spans="2:65" s="87" customFormat="1" ht="44.25" customHeight="1">
      <c r="B370" s="13"/>
      <c r="C370" s="193" t="s">
        <v>491</v>
      </c>
      <c r="D370" s="193" t="s">
        <v>143</v>
      </c>
      <c r="E370" s="194" t="s">
        <v>492</v>
      </c>
      <c r="F370" s="195" t="s">
        <v>493</v>
      </c>
      <c r="G370" s="196" t="s">
        <v>184</v>
      </c>
      <c r="H370" s="197">
        <v>163.03</v>
      </c>
      <c r="I370" s="65"/>
      <c r="J370" s="198">
        <f>ROUND(I370*H370,2)</f>
        <v>0</v>
      </c>
      <c r="K370" s="195" t="s">
        <v>147</v>
      </c>
      <c r="L370" s="13"/>
      <c r="M370" s="199" t="s">
        <v>3</v>
      </c>
      <c r="N370" s="200" t="s">
        <v>40</v>
      </c>
      <c r="O370" s="201">
        <v>0</v>
      </c>
      <c r="P370" s="201">
        <f>O370*H370</f>
        <v>0</v>
      </c>
      <c r="Q370" s="201">
        <v>0</v>
      </c>
      <c r="R370" s="201">
        <f>Q370*H370</f>
        <v>0</v>
      </c>
      <c r="S370" s="201">
        <v>0</v>
      </c>
      <c r="T370" s="202">
        <f>S370*H370</f>
        <v>0</v>
      </c>
      <c r="AR370" s="203" t="s">
        <v>148</v>
      </c>
      <c r="AT370" s="203" t="s">
        <v>143</v>
      </c>
      <c r="AU370" s="203" t="s">
        <v>78</v>
      </c>
      <c r="AY370" s="4" t="s">
        <v>140</v>
      </c>
      <c r="BE370" s="204">
        <f>IF(N370="základní",J370,0)</f>
        <v>0</v>
      </c>
      <c r="BF370" s="204">
        <f>IF(N370="snížená",J370,0)</f>
        <v>0</v>
      </c>
      <c r="BG370" s="204">
        <f>IF(N370="zákl. přenesená",J370,0)</f>
        <v>0</v>
      </c>
      <c r="BH370" s="204">
        <f>IF(N370="sníž. přenesená",J370,0)</f>
        <v>0</v>
      </c>
      <c r="BI370" s="204">
        <f>IF(N370="nulová",J370,0)</f>
        <v>0</v>
      </c>
      <c r="BJ370" s="4" t="s">
        <v>76</v>
      </c>
      <c r="BK370" s="204">
        <f>ROUND(I370*H370,2)</f>
        <v>0</v>
      </c>
      <c r="BL370" s="4" t="s">
        <v>148</v>
      </c>
      <c r="BM370" s="203" t="s">
        <v>494</v>
      </c>
    </row>
    <row r="371" spans="2:65" s="87" customFormat="1" ht="29.25">
      <c r="B371" s="13"/>
      <c r="D371" s="205" t="s">
        <v>150</v>
      </c>
      <c r="F371" s="206" t="s">
        <v>493</v>
      </c>
      <c r="L371" s="13"/>
      <c r="M371" s="207"/>
      <c r="T371" s="29"/>
      <c r="AT371" s="4" t="s">
        <v>150</v>
      </c>
      <c r="AU371" s="4" t="s">
        <v>78</v>
      </c>
    </row>
    <row r="372" spans="2:65" s="87" customFormat="1">
      <c r="B372" s="13"/>
      <c r="D372" s="208" t="s">
        <v>152</v>
      </c>
      <c r="F372" s="209" t="s">
        <v>495</v>
      </c>
      <c r="L372" s="13"/>
      <c r="M372" s="207"/>
      <c r="T372" s="29"/>
      <c r="AT372" s="4" t="s">
        <v>152</v>
      </c>
      <c r="AU372" s="4" t="s">
        <v>78</v>
      </c>
    </row>
    <row r="373" spans="2:65" s="211" customFormat="1">
      <c r="B373" s="210"/>
      <c r="D373" s="205" t="s">
        <v>154</v>
      </c>
      <c r="E373" s="212" t="s">
        <v>3</v>
      </c>
      <c r="F373" s="213" t="s">
        <v>496</v>
      </c>
      <c r="H373" s="212" t="s">
        <v>3</v>
      </c>
      <c r="L373" s="210"/>
      <c r="M373" s="214"/>
      <c r="T373" s="215"/>
      <c r="AT373" s="212" t="s">
        <v>154</v>
      </c>
      <c r="AU373" s="212" t="s">
        <v>78</v>
      </c>
      <c r="AV373" s="211" t="s">
        <v>76</v>
      </c>
      <c r="AW373" s="211" t="s">
        <v>30</v>
      </c>
      <c r="AX373" s="211" t="s">
        <v>69</v>
      </c>
      <c r="AY373" s="212" t="s">
        <v>140</v>
      </c>
    </row>
    <row r="374" spans="2:65" s="217" customFormat="1">
      <c r="B374" s="216"/>
      <c r="D374" s="205" t="s">
        <v>154</v>
      </c>
      <c r="E374" s="218" t="s">
        <v>3</v>
      </c>
      <c r="F374" s="219" t="s">
        <v>497</v>
      </c>
      <c r="H374" s="220">
        <v>163.03</v>
      </c>
      <c r="L374" s="216"/>
      <c r="M374" s="221"/>
      <c r="T374" s="222"/>
      <c r="AT374" s="218" t="s">
        <v>154</v>
      </c>
      <c r="AU374" s="218" t="s">
        <v>78</v>
      </c>
      <c r="AV374" s="217" t="s">
        <v>78</v>
      </c>
      <c r="AW374" s="217" t="s">
        <v>30</v>
      </c>
      <c r="AX374" s="217" t="s">
        <v>76</v>
      </c>
      <c r="AY374" s="218" t="s">
        <v>140</v>
      </c>
    </row>
    <row r="375" spans="2:65" s="182" customFormat="1" ht="22.7" customHeight="1">
      <c r="B375" s="181"/>
      <c r="D375" s="183" t="s">
        <v>68</v>
      </c>
      <c r="E375" s="191" t="s">
        <v>498</v>
      </c>
      <c r="F375" s="191" t="s">
        <v>499</v>
      </c>
      <c r="J375" s="192">
        <f>BK375</f>
        <v>0</v>
      </c>
      <c r="L375" s="181"/>
      <c r="M375" s="186"/>
      <c r="P375" s="187">
        <f>SUM(P376:P378)</f>
        <v>202.473152</v>
      </c>
      <c r="R375" s="187">
        <f>SUM(R376:R378)</f>
        <v>0</v>
      </c>
      <c r="T375" s="188">
        <f>SUM(T376:T378)</f>
        <v>0</v>
      </c>
      <c r="AR375" s="183" t="s">
        <v>76</v>
      </c>
      <c r="AT375" s="189" t="s">
        <v>68</v>
      </c>
      <c r="AU375" s="189" t="s">
        <v>76</v>
      </c>
      <c r="AY375" s="183" t="s">
        <v>140</v>
      </c>
      <c r="BK375" s="190">
        <f>SUM(BK376:BK378)</f>
        <v>0</v>
      </c>
    </row>
    <row r="376" spans="2:65" s="87" customFormat="1" ht="24.2" customHeight="1">
      <c r="B376" s="13"/>
      <c r="C376" s="193" t="s">
        <v>500</v>
      </c>
      <c r="D376" s="193" t="s">
        <v>143</v>
      </c>
      <c r="E376" s="194" t="s">
        <v>501</v>
      </c>
      <c r="F376" s="195" t="s">
        <v>502</v>
      </c>
      <c r="G376" s="196" t="s">
        <v>184</v>
      </c>
      <c r="H376" s="197">
        <v>59.271999999999998</v>
      </c>
      <c r="I376" s="65"/>
      <c r="J376" s="198">
        <f>ROUND(I376*H376,2)</f>
        <v>0</v>
      </c>
      <c r="K376" s="195" t="s">
        <v>147</v>
      </c>
      <c r="L376" s="13"/>
      <c r="M376" s="199" t="s">
        <v>3</v>
      </c>
      <c r="N376" s="200" t="s">
        <v>40</v>
      </c>
      <c r="O376" s="201">
        <v>3.4159999999999999</v>
      </c>
      <c r="P376" s="201">
        <f>O376*H376</f>
        <v>202.473152</v>
      </c>
      <c r="Q376" s="201">
        <v>0</v>
      </c>
      <c r="R376" s="201">
        <f>Q376*H376</f>
        <v>0</v>
      </c>
      <c r="S376" s="201">
        <v>0</v>
      </c>
      <c r="T376" s="202">
        <f>S376*H376</f>
        <v>0</v>
      </c>
      <c r="AR376" s="203" t="s">
        <v>148</v>
      </c>
      <c r="AT376" s="203" t="s">
        <v>143</v>
      </c>
      <c r="AU376" s="203" t="s">
        <v>78</v>
      </c>
      <c r="AY376" s="4" t="s">
        <v>140</v>
      </c>
      <c r="BE376" s="204">
        <f>IF(N376="základní",J376,0)</f>
        <v>0</v>
      </c>
      <c r="BF376" s="204">
        <f>IF(N376="snížená",J376,0)</f>
        <v>0</v>
      </c>
      <c r="BG376" s="204">
        <f>IF(N376="zákl. přenesená",J376,0)</f>
        <v>0</v>
      </c>
      <c r="BH376" s="204">
        <f>IF(N376="sníž. přenesená",J376,0)</f>
        <v>0</v>
      </c>
      <c r="BI376" s="204">
        <f>IF(N376="nulová",J376,0)</f>
        <v>0</v>
      </c>
      <c r="BJ376" s="4" t="s">
        <v>76</v>
      </c>
      <c r="BK376" s="204">
        <f>ROUND(I376*H376,2)</f>
        <v>0</v>
      </c>
      <c r="BL376" s="4" t="s">
        <v>148</v>
      </c>
      <c r="BM376" s="203" t="s">
        <v>503</v>
      </c>
    </row>
    <row r="377" spans="2:65" s="87" customFormat="1" ht="39">
      <c r="B377" s="13"/>
      <c r="D377" s="205" t="s">
        <v>150</v>
      </c>
      <c r="F377" s="206" t="s">
        <v>504</v>
      </c>
      <c r="L377" s="13"/>
      <c r="M377" s="207"/>
      <c r="T377" s="29"/>
      <c r="AT377" s="4" t="s">
        <v>150</v>
      </c>
      <c r="AU377" s="4" t="s">
        <v>78</v>
      </c>
    </row>
    <row r="378" spans="2:65" s="87" customFormat="1">
      <c r="B378" s="13"/>
      <c r="D378" s="208" t="s">
        <v>152</v>
      </c>
      <c r="F378" s="209" t="s">
        <v>505</v>
      </c>
      <c r="L378" s="13"/>
      <c r="M378" s="207"/>
      <c r="T378" s="29"/>
      <c r="AT378" s="4" t="s">
        <v>152</v>
      </c>
      <c r="AU378" s="4" t="s">
        <v>78</v>
      </c>
    </row>
    <row r="379" spans="2:65" s="182" customFormat="1" ht="26.1" customHeight="1">
      <c r="B379" s="181"/>
      <c r="D379" s="183" t="s">
        <v>68</v>
      </c>
      <c r="E379" s="184" t="s">
        <v>489</v>
      </c>
      <c r="F379" s="184" t="s">
        <v>506</v>
      </c>
      <c r="J379" s="185">
        <f>BK379</f>
        <v>0</v>
      </c>
      <c r="L379" s="181"/>
      <c r="M379" s="186"/>
      <c r="P379" s="187">
        <f>P380+P401+P407+P449+P466+P479+P608+P716+P740+P759+P809+P833+P842+P851+P878+P928+P944+P960</f>
        <v>215915.002676</v>
      </c>
      <c r="R379" s="187">
        <f>R380+R401+R407+R449+R466+R479+R608+R716+R740+R759+R809+R833+R842+R851+R878+R928+R944+R960</f>
        <v>58.425669389999996</v>
      </c>
      <c r="T379" s="188">
        <f>T380+T401+T407+T449+T466+T479+T608+T716+T740+T759+T809+T833+T842+T851+T878+T928+T944+T960</f>
        <v>28.271946010000001</v>
      </c>
      <c r="AR379" s="183" t="s">
        <v>78</v>
      </c>
      <c r="AT379" s="189" t="s">
        <v>68</v>
      </c>
      <c r="AU379" s="189" t="s">
        <v>69</v>
      </c>
      <c r="AY379" s="183" t="s">
        <v>140</v>
      </c>
      <c r="BK379" s="190">
        <f>BK380+BK401+BK407+BK449+BK466+BK479+BK608+BK716+BK740+BK759+BK809+BK833+BK842+BK851+BK878+BK928+BK944+BK960</f>
        <v>0</v>
      </c>
    </row>
    <row r="380" spans="2:65" s="182" customFormat="1" ht="22.7" customHeight="1">
      <c r="B380" s="181"/>
      <c r="D380" s="183" t="s">
        <v>68</v>
      </c>
      <c r="E380" s="191" t="s">
        <v>507</v>
      </c>
      <c r="F380" s="191" t="s">
        <v>508</v>
      </c>
      <c r="J380" s="192">
        <f>BK380</f>
        <v>0</v>
      </c>
      <c r="L380" s="181"/>
      <c r="M380" s="186"/>
      <c r="P380" s="187">
        <f>SUM(P381:P400)</f>
        <v>85.557919999999996</v>
      </c>
      <c r="R380" s="187">
        <f>SUM(R381:R400)</f>
        <v>5.0678381599999991</v>
      </c>
      <c r="T380" s="188">
        <f>SUM(T381:T400)</f>
        <v>0</v>
      </c>
      <c r="AR380" s="183" t="s">
        <v>78</v>
      </c>
      <c r="AT380" s="189" t="s">
        <v>68</v>
      </c>
      <c r="AU380" s="189" t="s">
        <v>76</v>
      </c>
      <c r="AY380" s="183" t="s">
        <v>140</v>
      </c>
      <c r="BK380" s="190">
        <f>SUM(BK381:BK400)</f>
        <v>0</v>
      </c>
    </row>
    <row r="381" spans="2:65" s="87" customFormat="1" ht="24.2" customHeight="1">
      <c r="B381" s="13"/>
      <c r="C381" s="193" t="s">
        <v>509</v>
      </c>
      <c r="D381" s="193" t="s">
        <v>143</v>
      </c>
      <c r="E381" s="194" t="s">
        <v>510</v>
      </c>
      <c r="F381" s="195" t="s">
        <v>511</v>
      </c>
      <c r="G381" s="196" t="s">
        <v>146</v>
      </c>
      <c r="H381" s="197">
        <v>143.5</v>
      </c>
      <c r="I381" s="65"/>
      <c r="J381" s="198">
        <f>ROUND(I381*H381,2)</f>
        <v>0</v>
      </c>
      <c r="K381" s="195" t="s">
        <v>147</v>
      </c>
      <c r="L381" s="13"/>
      <c r="M381" s="199" t="s">
        <v>3</v>
      </c>
      <c r="N381" s="200" t="s">
        <v>40</v>
      </c>
      <c r="O381" s="201">
        <v>0.435</v>
      </c>
      <c r="P381" s="201">
        <f>O381*H381</f>
        <v>62.422499999999999</v>
      </c>
      <c r="Q381" s="201">
        <v>5.0000000000000001E-4</v>
      </c>
      <c r="R381" s="201">
        <f>Q381*H381</f>
        <v>7.1750000000000008E-2</v>
      </c>
      <c r="S381" s="201">
        <v>0</v>
      </c>
      <c r="T381" s="202">
        <f>S381*H381</f>
        <v>0</v>
      </c>
      <c r="AR381" s="203" t="s">
        <v>276</v>
      </c>
      <c r="AT381" s="203" t="s">
        <v>143</v>
      </c>
      <c r="AU381" s="203" t="s">
        <v>78</v>
      </c>
      <c r="AY381" s="4" t="s">
        <v>140</v>
      </c>
      <c r="BE381" s="204">
        <f>IF(N381="základní",J381,0)</f>
        <v>0</v>
      </c>
      <c r="BF381" s="204">
        <f>IF(N381="snížená",J381,0)</f>
        <v>0</v>
      </c>
      <c r="BG381" s="204">
        <f>IF(N381="zákl. přenesená",J381,0)</f>
        <v>0</v>
      </c>
      <c r="BH381" s="204">
        <f>IF(N381="sníž. přenesená",J381,0)</f>
        <v>0</v>
      </c>
      <c r="BI381" s="204">
        <f>IF(N381="nulová",J381,0)</f>
        <v>0</v>
      </c>
      <c r="BJ381" s="4" t="s">
        <v>76</v>
      </c>
      <c r="BK381" s="204">
        <f>ROUND(I381*H381,2)</f>
        <v>0</v>
      </c>
      <c r="BL381" s="4" t="s">
        <v>276</v>
      </c>
      <c r="BM381" s="203" t="s">
        <v>512</v>
      </c>
    </row>
    <row r="382" spans="2:65" s="87" customFormat="1" ht="19.5">
      <c r="B382" s="13"/>
      <c r="D382" s="205" t="s">
        <v>150</v>
      </c>
      <c r="F382" s="206" t="s">
        <v>513</v>
      </c>
      <c r="L382" s="13"/>
      <c r="M382" s="207"/>
      <c r="T382" s="29"/>
      <c r="AT382" s="4" t="s">
        <v>150</v>
      </c>
      <c r="AU382" s="4" t="s">
        <v>78</v>
      </c>
    </row>
    <row r="383" spans="2:65" s="87" customFormat="1">
      <c r="B383" s="13"/>
      <c r="D383" s="208" t="s">
        <v>152</v>
      </c>
      <c r="F383" s="209" t="s">
        <v>514</v>
      </c>
      <c r="L383" s="13"/>
      <c r="M383" s="207"/>
      <c r="T383" s="29"/>
      <c r="AT383" s="4" t="s">
        <v>152</v>
      </c>
      <c r="AU383" s="4" t="s">
        <v>78</v>
      </c>
    </row>
    <row r="384" spans="2:65" s="211" customFormat="1">
      <c r="B384" s="210"/>
      <c r="D384" s="205" t="s">
        <v>154</v>
      </c>
      <c r="E384" s="212" t="s">
        <v>3</v>
      </c>
      <c r="F384" s="213" t="s">
        <v>515</v>
      </c>
      <c r="H384" s="212" t="s">
        <v>3</v>
      </c>
      <c r="L384" s="210"/>
      <c r="M384" s="214"/>
      <c r="T384" s="215"/>
      <c r="AT384" s="212" t="s">
        <v>154</v>
      </c>
      <c r="AU384" s="212" t="s">
        <v>78</v>
      </c>
      <c r="AV384" s="211" t="s">
        <v>76</v>
      </c>
      <c r="AW384" s="211" t="s">
        <v>30</v>
      </c>
      <c r="AX384" s="211" t="s">
        <v>69</v>
      </c>
      <c r="AY384" s="212" t="s">
        <v>140</v>
      </c>
    </row>
    <row r="385" spans="2:65" s="211" customFormat="1">
      <c r="B385" s="210"/>
      <c r="D385" s="205" t="s">
        <v>154</v>
      </c>
      <c r="E385" s="212" t="s">
        <v>3</v>
      </c>
      <c r="F385" s="213" t="s">
        <v>516</v>
      </c>
      <c r="H385" s="212" t="s">
        <v>3</v>
      </c>
      <c r="L385" s="210"/>
      <c r="M385" s="214"/>
      <c r="T385" s="215"/>
      <c r="AT385" s="212" t="s">
        <v>154</v>
      </c>
      <c r="AU385" s="212" t="s">
        <v>78</v>
      </c>
      <c r="AV385" s="211" t="s">
        <v>76</v>
      </c>
      <c r="AW385" s="211" t="s">
        <v>30</v>
      </c>
      <c r="AX385" s="211" t="s">
        <v>69</v>
      </c>
      <c r="AY385" s="212" t="s">
        <v>140</v>
      </c>
    </row>
    <row r="386" spans="2:65" s="217" customFormat="1">
      <c r="B386" s="216"/>
      <c r="D386" s="205" t="s">
        <v>154</v>
      </c>
      <c r="E386" s="218" t="s">
        <v>3</v>
      </c>
      <c r="F386" s="219" t="s">
        <v>517</v>
      </c>
      <c r="H386" s="220">
        <v>78.400000000000006</v>
      </c>
      <c r="L386" s="216"/>
      <c r="M386" s="221"/>
      <c r="T386" s="222"/>
      <c r="AT386" s="218" t="s">
        <v>154</v>
      </c>
      <c r="AU386" s="218" t="s">
        <v>78</v>
      </c>
      <c r="AV386" s="217" t="s">
        <v>78</v>
      </c>
      <c r="AW386" s="217" t="s">
        <v>30</v>
      </c>
      <c r="AX386" s="217" t="s">
        <v>69</v>
      </c>
      <c r="AY386" s="218" t="s">
        <v>140</v>
      </c>
    </row>
    <row r="387" spans="2:65" s="211" customFormat="1">
      <c r="B387" s="210"/>
      <c r="D387" s="205" t="s">
        <v>154</v>
      </c>
      <c r="E387" s="212" t="s">
        <v>3</v>
      </c>
      <c r="F387" s="213" t="s">
        <v>518</v>
      </c>
      <c r="H387" s="212" t="s">
        <v>3</v>
      </c>
      <c r="L387" s="210"/>
      <c r="M387" s="214"/>
      <c r="T387" s="215"/>
      <c r="AT387" s="212" t="s">
        <v>154</v>
      </c>
      <c r="AU387" s="212" t="s">
        <v>78</v>
      </c>
      <c r="AV387" s="211" t="s">
        <v>76</v>
      </c>
      <c r="AW387" s="211" t="s">
        <v>30</v>
      </c>
      <c r="AX387" s="211" t="s">
        <v>69</v>
      </c>
      <c r="AY387" s="212" t="s">
        <v>140</v>
      </c>
    </row>
    <row r="388" spans="2:65" s="211" customFormat="1">
      <c r="B388" s="210"/>
      <c r="D388" s="205" t="s">
        <v>154</v>
      </c>
      <c r="E388" s="212" t="s">
        <v>3</v>
      </c>
      <c r="F388" s="213" t="s">
        <v>519</v>
      </c>
      <c r="H388" s="212" t="s">
        <v>3</v>
      </c>
      <c r="L388" s="210"/>
      <c r="M388" s="214"/>
      <c r="T388" s="215"/>
      <c r="AT388" s="212" t="s">
        <v>154</v>
      </c>
      <c r="AU388" s="212" t="s">
        <v>78</v>
      </c>
      <c r="AV388" s="211" t="s">
        <v>76</v>
      </c>
      <c r="AW388" s="211" t="s">
        <v>30</v>
      </c>
      <c r="AX388" s="211" t="s">
        <v>69</v>
      </c>
      <c r="AY388" s="212" t="s">
        <v>140</v>
      </c>
    </row>
    <row r="389" spans="2:65" s="217" customFormat="1">
      <c r="B389" s="216"/>
      <c r="D389" s="205" t="s">
        <v>154</v>
      </c>
      <c r="E389" s="218" t="s">
        <v>3</v>
      </c>
      <c r="F389" s="219" t="s">
        <v>520</v>
      </c>
      <c r="H389" s="220">
        <v>65.099999999999994</v>
      </c>
      <c r="L389" s="216"/>
      <c r="M389" s="221"/>
      <c r="T389" s="222"/>
      <c r="AT389" s="218" t="s">
        <v>154</v>
      </c>
      <c r="AU389" s="218" t="s">
        <v>78</v>
      </c>
      <c r="AV389" s="217" t="s">
        <v>78</v>
      </c>
      <c r="AW389" s="217" t="s">
        <v>30</v>
      </c>
      <c r="AX389" s="217" t="s">
        <v>69</v>
      </c>
      <c r="AY389" s="218" t="s">
        <v>140</v>
      </c>
    </row>
    <row r="390" spans="2:65" s="224" customFormat="1">
      <c r="B390" s="223"/>
      <c r="D390" s="205" t="s">
        <v>154</v>
      </c>
      <c r="E390" s="225" t="s">
        <v>3</v>
      </c>
      <c r="F390" s="226" t="s">
        <v>159</v>
      </c>
      <c r="H390" s="227">
        <v>143.5</v>
      </c>
      <c r="L390" s="223"/>
      <c r="M390" s="228"/>
      <c r="T390" s="229"/>
      <c r="AT390" s="225" t="s">
        <v>154</v>
      </c>
      <c r="AU390" s="225" t="s">
        <v>78</v>
      </c>
      <c r="AV390" s="224" t="s">
        <v>148</v>
      </c>
      <c r="AW390" s="224" t="s">
        <v>30</v>
      </c>
      <c r="AX390" s="224" t="s">
        <v>76</v>
      </c>
      <c r="AY390" s="225" t="s">
        <v>140</v>
      </c>
    </row>
    <row r="391" spans="2:65" s="87" customFormat="1" ht="37.700000000000003" customHeight="1">
      <c r="B391" s="13"/>
      <c r="C391" s="237" t="s">
        <v>521</v>
      </c>
      <c r="D391" s="237" t="s">
        <v>289</v>
      </c>
      <c r="E391" s="238" t="s">
        <v>522</v>
      </c>
      <c r="F391" s="239" t="s">
        <v>523</v>
      </c>
      <c r="G391" s="240" t="s">
        <v>146</v>
      </c>
      <c r="H391" s="241">
        <v>84.671999999999997</v>
      </c>
      <c r="I391" s="66"/>
      <c r="J391" s="242">
        <f>ROUND(I391*H391,2)</f>
        <v>0</v>
      </c>
      <c r="K391" s="239" t="s">
        <v>147</v>
      </c>
      <c r="L391" s="243"/>
      <c r="M391" s="244" t="s">
        <v>3</v>
      </c>
      <c r="N391" s="245" t="s">
        <v>40</v>
      </c>
      <c r="O391" s="201">
        <v>0</v>
      </c>
      <c r="P391" s="201">
        <f>O391*H391</f>
        <v>0</v>
      </c>
      <c r="Q391" s="201">
        <v>9.0299999999999998E-3</v>
      </c>
      <c r="R391" s="201">
        <f>Q391*H391</f>
        <v>0.76458815999999996</v>
      </c>
      <c r="S391" s="201">
        <v>0</v>
      </c>
      <c r="T391" s="202">
        <f>S391*H391</f>
        <v>0</v>
      </c>
      <c r="AR391" s="203" t="s">
        <v>423</v>
      </c>
      <c r="AT391" s="203" t="s">
        <v>289</v>
      </c>
      <c r="AU391" s="203" t="s">
        <v>78</v>
      </c>
      <c r="AY391" s="4" t="s">
        <v>140</v>
      </c>
      <c r="BE391" s="204">
        <f>IF(N391="základní",J391,0)</f>
        <v>0</v>
      </c>
      <c r="BF391" s="204">
        <f>IF(N391="snížená",J391,0)</f>
        <v>0</v>
      </c>
      <c r="BG391" s="204">
        <f>IF(N391="zákl. přenesená",J391,0)</f>
        <v>0</v>
      </c>
      <c r="BH391" s="204">
        <f>IF(N391="sníž. přenesená",J391,0)</f>
        <v>0</v>
      </c>
      <c r="BI391" s="204">
        <f>IF(N391="nulová",J391,0)</f>
        <v>0</v>
      </c>
      <c r="BJ391" s="4" t="s">
        <v>76</v>
      </c>
      <c r="BK391" s="204">
        <f>ROUND(I391*H391,2)</f>
        <v>0</v>
      </c>
      <c r="BL391" s="4" t="s">
        <v>276</v>
      </c>
      <c r="BM391" s="203" t="s">
        <v>524</v>
      </c>
    </row>
    <row r="392" spans="2:65" s="87" customFormat="1" ht="19.5">
      <c r="B392" s="13"/>
      <c r="D392" s="205" t="s">
        <v>150</v>
      </c>
      <c r="F392" s="206" t="s">
        <v>523</v>
      </c>
      <c r="L392" s="13"/>
      <c r="M392" s="207"/>
      <c r="T392" s="29"/>
      <c r="AT392" s="4" t="s">
        <v>150</v>
      </c>
      <c r="AU392" s="4" t="s">
        <v>78</v>
      </c>
    </row>
    <row r="393" spans="2:65" s="217" customFormat="1">
      <c r="B393" s="216"/>
      <c r="D393" s="205" t="s">
        <v>154</v>
      </c>
      <c r="E393" s="218" t="s">
        <v>3</v>
      </c>
      <c r="F393" s="219" t="s">
        <v>525</v>
      </c>
      <c r="H393" s="220">
        <v>78.400000000000006</v>
      </c>
      <c r="L393" s="216"/>
      <c r="M393" s="221"/>
      <c r="T393" s="222"/>
      <c r="AT393" s="218" t="s">
        <v>154</v>
      </c>
      <c r="AU393" s="218" t="s">
        <v>78</v>
      </c>
      <c r="AV393" s="217" t="s">
        <v>78</v>
      </c>
      <c r="AW393" s="217" t="s">
        <v>30</v>
      </c>
      <c r="AX393" s="217" t="s">
        <v>76</v>
      </c>
      <c r="AY393" s="218" t="s">
        <v>140</v>
      </c>
    </row>
    <row r="394" spans="2:65" s="217" customFormat="1">
      <c r="B394" s="216"/>
      <c r="D394" s="205" t="s">
        <v>154</v>
      </c>
      <c r="F394" s="219" t="s">
        <v>526</v>
      </c>
      <c r="H394" s="220">
        <v>84.671999999999997</v>
      </c>
      <c r="L394" s="216"/>
      <c r="M394" s="221"/>
      <c r="T394" s="222"/>
      <c r="AT394" s="218" t="s">
        <v>154</v>
      </c>
      <c r="AU394" s="218" t="s">
        <v>78</v>
      </c>
      <c r="AV394" s="217" t="s">
        <v>78</v>
      </c>
      <c r="AW394" s="217" t="s">
        <v>4</v>
      </c>
      <c r="AX394" s="217" t="s">
        <v>76</v>
      </c>
      <c r="AY394" s="218" t="s">
        <v>140</v>
      </c>
    </row>
    <row r="395" spans="2:65" s="87" customFormat="1" ht="16.5" customHeight="1">
      <c r="B395" s="13"/>
      <c r="C395" s="237" t="s">
        <v>527</v>
      </c>
      <c r="D395" s="237" t="s">
        <v>289</v>
      </c>
      <c r="E395" s="238" t="s">
        <v>528</v>
      </c>
      <c r="F395" s="239" t="s">
        <v>529</v>
      </c>
      <c r="G395" s="240" t="s">
        <v>146</v>
      </c>
      <c r="H395" s="241">
        <v>65.099999999999994</v>
      </c>
      <c r="I395" s="66"/>
      <c r="J395" s="242">
        <f>ROUND(I395*H395,2)</f>
        <v>0</v>
      </c>
      <c r="K395" s="239" t="s">
        <v>530</v>
      </c>
      <c r="L395" s="243"/>
      <c r="M395" s="244" t="s">
        <v>3</v>
      </c>
      <c r="N395" s="245" t="s">
        <v>40</v>
      </c>
      <c r="O395" s="201">
        <v>0</v>
      </c>
      <c r="P395" s="201">
        <f>O395*H395</f>
        <v>0</v>
      </c>
      <c r="Q395" s="201">
        <v>6.5000000000000002E-2</v>
      </c>
      <c r="R395" s="201">
        <f>Q395*H395</f>
        <v>4.2314999999999996</v>
      </c>
      <c r="S395" s="201">
        <v>0</v>
      </c>
      <c r="T395" s="202">
        <f>S395*H395</f>
        <v>0</v>
      </c>
      <c r="AR395" s="203" t="s">
        <v>423</v>
      </c>
      <c r="AT395" s="203" t="s">
        <v>289</v>
      </c>
      <c r="AU395" s="203" t="s">
        <v>78</v>
      </c>
      <c r="AY395" s="4" t="s">
        <v>140</v>
      </c>
      <c r="BE395" s="204">
        <f>IF(N395="základní",J395,0)</f>
        <v>0</v>
      </c>
      <c r="BF395" s="204">
        <f>IF(N395="snížená",J395,0)</f>
        <v>0</v>
      </c>
      <c r="BG395" s="204">
        <f>IF(N395="zákl. přenesená",J395,0)</f>
        <v>0</v>
      </c>
      <c r="BH395" s="204">
        <f>IF(N395="sníž. přenesená",J395,0)</f>
        <v>0</v>
      </c>
      <c r="BI395" s="204">
        <f>IF(N395="nulová",J395,0)</f>
        <v>0</v>
      </c>
      <c r="BJ395" s="4" t="s">
        <v>76</v>
      </c>
      <c r="BK395" s="204">
        <f>ROUND(I395*H395,2)</f>
        <v>0</v>
      </c>
      <c r="BL395" s="4" t="s">
        <v>276</v>
      </c>
      <c r="BM395" s="203" t="s">
        <v>531</v>
      </c>
    </row>
    <row r="396" spans="2:65" s="87" customFormat="1">
      <c r="B396" s="13"/>
      <c r="D396" s="205" t="s">
        <v>150</v>
      </c>
      <c r="F396" s="206" t="s">
        <v>529</v>
      </c>
      <c r="L396" s="13"/>
      <c r="M396" s="207"/>
      <c r="T396" s="29"/>
      <c r="AT396" s="4" t="s">
        <v>150</v>
      </c>
      <c r="AU396" s="4" t="s">
        <v>78</v>
      </c>
    </row>
    <row r="397" spans="2:65" s="217" customFormat="1">
      <c r="B397" s="216"/>
      <c r="D397" s="205" t="s">
        <v>154</v>
      </c>
      <c r="E397" s="218" t="s">
        <v>3</v>
      </c>
      <c r="F397" s="219" t="s">
        <v>532</v>
      </c>
      <c r="H397" s="220">
        <v>65.099999999999994</v>
      </c>
      <c r="L397" s="216"/>
      <c r="M397" s="221"/>
      <c r="T397" s="222"/>
      <c r="AT397" s="218" t="s">
        <v>154</v>
      </c>
      <c r="AU397" s="218" t="s">
        <v>78</v>
      </c>
      <c r="AV397" s="217" t="s">
        <v>78</v>
      </c>
      <c r="AW397" s="217" t="s">
        <v>30</v>
      </c>
      <c r="AX397" s="217" t="s">
        <v>76</v>
      </c>
      <c r="AY397" s="218" t="s">
        <v>140</v>
      </c>
    </row>
    <row r="398" spans="2:65" s="87" customFormat="1" ht="37.700000000000003" customHeight="1">
      <c r="B398" s="13"/>
      <c r="C398" s="193" t="s">
        <v>533</v>
      </c>
      <c r="D398" s="193" t="s">
        <v>143</v>
      </c>
      <c r="E398" s="194" t="s">
        <v>534</v>
      </c>
      <c r="F398" s="195" t="s">
        <v>535</v>
      </c>
      <c r="G398" s="196" t="s">
        <v>184</v>
      </c>
      <c r="H398" s="197">
        <v>5.0679999999999996</v>
      </c>
      <c r="I398" s="65"/>
      <c r="J398" s="198">
        <f>ROUND(I398*H398,2)</f>
        <v>0</v>
      </c>
      <c r="K398" s="195" t="s">
        <v>147</v>
      </c>
      <c r="L398" s="13"/>
      <c r="M398" s="199" t="s">
        <v>3</v>
      </c>
      <c r="N398" s="200" t="s">
        <v>40</v>
      </c>
      <c r="O398" s="201">
        <v>4.5650000000000004</v>
      </c>
      <c r="P398" s="201">
        <f>O398*H398</f>
        <v>23.13542</v>
      </c>
      <c r="Q398" s="201">
        <v>0</v>
      </c>
      <c r="R398" s="201">
        <f>Q398*H398</f>
        <v>0</v>
      </c>
      <c r="S398" s="201">
        <v>0</v>
      </c>
      <c r="T398" s="202">
        <f>S398*H398</f>
        <v>0</v>
      </c>
      <c r="AR398" s="203" t="s">
        <v>276</v>
      </c>
      <c r="AT398" s="203" t="s">
        <v>143</v>
      </c>
      <c r="AU398" s="203" t="s">
        <v>78</v>
      </c>
      <c r="AY398" s="4" t="s">
        <v>140</v>
      </c>
      <c r="BE398" s="204">
        <f>IF(N398="základní",J398,0)</f>
        <v>0</v>
      </c>
      <c r="BF398" s="204">
        <f>IF(N398="snížená",J398,0)</f>
        <v>0</v>
      </c>
      <c r="BG398" s="204">
        <f>IF(N398="zákl. přenesená",J398,0)</f>
        <v>0</v>
      </c>
      <c r="BH398" s="204">
        <f>IF(N398="sníž. přenesená",J398,0)</f>
        <v>0</v>
      </c>
      <c r="BI398" s="204">
        <f>IF(N398="nulová",J398,0)</f>
        <v>0</v>
      </c>
      <c r="BJ398" s="4" t="s">
        <v>76</v>
      </c>
      <c r="BK398" s="204">
        <f>ROUND(I398*H398,2)</f>
        <v>0</v>
      </c>
      <c r="BL398" s="4" t="s">
        <v>276</v>
      </c>
      <c r="BM398" s="203" t="s">
        <v>536</v>
      </c>
    </row>
    <row r="399" spans="2:65" s="87" customFormat="1" ht="39">
      <c r="B399" s="13"/>
      <c r="D399" s="205" t="s">
        <v>150</v>
      </c>
      <c r="F399" s="206" t="s">
        <v>537</v>
      </c>
      <c r="L399" s="13"/>
      <c r="M399" s="207"/>
      <c r="T399" s="29"/>
      <c r="AT399" s="4" t="s">
        <v>150</v>
      </c>
      <c r="AU399" s="4" t="s">
        <v>78</v>
      </c>
    </row>
    <row r="400" spans="2:65" s="87" customFormat="1">
      <c r="B400" s="13"/>
      <c r="D400" s="208" t="s">
        <v>152</v>
      </c>
      <c r="F400" s="209" t="s">
        <v>538</v>
      </c>
      <c r="L400" s="13"/>
      <c r="M400" s="207"/>
      <c r="T400" s="29"/>
      <c r="AT400" s="4" t="s">
        <v>152</v>
      </c>
      <c r="AU400" s="4" t="s">
        <v>78</v>
      </c>
    </row>
    <row r="401" spans="2:65" s="182" customFormat="1" ht="22.7" customHeight="1">
      <c r="B401" s="181"/>
      <c r="D401" s="183" t="s">
        <v>68</v>
      </c>
      <c r="E401" s="191" t="s">
        <v>539</v>
      </c>
      <c r="F401" s="191" t="s">
        <v>540</v>
      </c>
      <c r="J401" s="192">
        <f>BK401</f>
        <v>0</v>
      </c>
      <c r="L401" s="181"/>
      <c r="M401" s="186"/>
      <c r="P401" s="187">
        <f>SUM(P402:P406)</f>
        <v>2.5</v>
      </c>
      <c r="R401" s="187">
        <f>SUM(R402:R406)</f>
        <v>1.6650000000000002E-2</v>
      </c>
      <c r="T401" s="188">
        <f>SUM(T402:T406)</f>
        <v>0</v>
      </c>
      <c r="AR401" s="183" t="s">
        <v>78</v>
      </c>
      <c r="AT401" s="189" t="s">
        <v>68</v>
      </c>
      <c r="AU401" s="189" t="s">
        <v>76</v>
      </c>
      <c r="AY401" s="183" t="s">
        <v>140</v>
      </c>
      <c r="BK401" s="190">
        <f>SUM(BK402:BK406)</f>
        <v>0</v>
      </c>
    </row>
    <row r="402" spans="2:65" s="87" customFormat="1" ht="33" customHeight="1">
      <c r="B402" s="13"/>
      <c r="C402" s="193" t="s">
        <v>541</v>
      </c>
      <c r="D402" s="193" t="s">
        <v>143</v>
      </c>
      <c r="E402" s="194" t="s">
        <v>542</v>
      </c>
      <c r="F402" s="195" t="s">
        <v>543</v>
      </c>
      <c r="G402" s="196" t="s">
        <v>544</v>
      </c>
      <c r="H402" s="197">
        <v>1</v>
      </c>
      <c r="I402" s="65"/>
      <c r="J402" s="198">
        <f>ROUND(I402*H402,2)</f>
        <v>0</v>
      </c>
      <c r="K402" s="195" t="s">
        <v>147</v>
      </c>
      <c r="L402" s="13"/>
      <c r="M402" s="199" t="s">
        <v>3</v>
      </c>
      <c r="N402" s="200" t="s">
        <v>40</v>
      </c>
      <c r="O402" s="201">
        <v>2.5</v>
      </c>
      <c r="P402" s="201">
        <f>O402*H402</f>
        <v>2.5</v>
      </c>
      <c r="Q402" s="201">
        <v>1.6650000000000002E-2</v>
      </c>
      <c r="R402" s="201">
        <f>Q402*H402</f>
        <v>1.6650000000000002E-2</v>
      </c>
      <c r="S402" s="201">
        <v>0</v>
      </c>
      <c r="T402" s="202">
        <f>S402*H402</f>
        <v>0</v>
      </c>
      <c r="AR402" s="203" t="s">
        <v>276</v>
      </c>
      <c r="AT402" s="203" t="s">
        <v>143</v>
      </c>
      <c r="AU402" s="203" t="s">
        <v>78</v>
      </c>
      <c r="AY402" s="4" t="s">
        <v>140</v>
      </c>
      <c r="BE402" s="204">
        <f>IF(N402="základní",J402,0)</f>
        <v>0</v>
      </c>
      <c r="BF402" s="204">
        <f>IF(N402="snížená",J402,0)</f>
        <v>0</v>
      </c>
      <c r="BG402" s="204">
        <f>IF(N402="zákl. přenesená",J402,0)</f>
        <v>0</v>
      </c>
      <c r="BH402" s="204">
        <f>IF(N402="sníž. přenesená",J402,0)</f>
        <v>0</v>
      </c>
      <c r="BI402" s="204">
        <f>IF(N402="nulová",J402,0)</f>
        <v>0</v>
      </c>
      <c r="BJ402" s="4" t="s">
        <v>76</v>
      </c>
      <c r="BK402" s="204">
        <f>ROUND(I402*H402,2)</f>
        <v>0</v>
      </c>
      <c r="BL402" s="4" t="s">
        <v>276</v>
      </c>
      <c r="BM402" s="203" t="s">
        <v>545</v>
      </c>
    </row>
    <row r="403" spans="2:65" s="87" customFormat="1" ht="29.25">
      <c r="B403" s="13"/>
      <c r="D403" s="205" t="s">
        <v>150</v>
      </c>
      <c r="F403" s="206" t="s">
        <v>546</v>
      </c>
      <c r="L403" s="13"/>
      <c r="M403" s="207"/>
      <c r="T403" s="29"/>
      <c r="AT403" s="4" t="s">
        <v>150</v>
      </c>
      <c r="AU403" s="4" t="s">
        <v>78</v>
      </c>
    </row>
    <row r="404" spans="2:65" s="87" customFormat="1">
      <c r="B404" s="13"/>
      <c r="D404" s="208" t="s">
        <v>152</v>
      </c>
      <c r="F404" s="209" t="s">
        <v>547</v>
      </c>
      <c r="L404" s="13"/>
      <c r="M404" s="207"/>
      <c r="T404" s="29"/>
      <c r="AT404" s="4" t="s">
        <v>152</v>
      </c>
      <c r="AU404" s="4" t="s">
        <v>78</v>
      </c>
    </row>
    <row r="405" spans="2:65" s="211" customFormat="1">
      <c r="B405" s="210"/>
      <c r="D405" s="205" t="s">
        <v>154</v>
      </c>
      <c r="E405" s="212" t="s">
        <v>3</v>
      </c>
      <c r="F405" s="213" t="s">
        <v>548</v>
      </c>
      <c r="H405" s="212" t="s">
        <v>3</v>
      </c>
      <c r="L405" s="210"/>
      <c r="M405" s="214"/>
      <c r="T405" s="215"/>
      <c r="AT405" s="212" t="s">
        <v>154</v>
      </c>
      <c r="AU405" s="212" t="s">
        <v>78</v>
      </c>
      <c r="AV405" s="211" t="s">
        <v>76</v>
      </c>
      <c r="AW405" s="211" t="s">
        <v>30</v>
      </c>
      <c r="AX405" s="211" t="s">
        <v>69</v>
      </c>
      <c r="AY405" s="212" t="s">
        <v>140</v>
      </c>
    </row>
    <row r="406" spans="2:65" s="217" customFormat="1">
      <c r="B406" s="216"/>
      <c r="D406" s="205" t="s">
        <v>154</v>
      </c>
      <c r="E406" s="218" t="s">
        <v>3</v>
      </c>
      <c r="F406" s="219" t="s">
        <v>76</v>
      </c>
      <c r="H406" s="220">
        <v>1</v>
      </c>
      <c r="L406" s="216"/>
      <c r="M406" s="221"/>
      <c r="T406" s="222"/>
      <c r="AT406" s="218" t="s">
        <v>154</v>
      </c>
      <c r="AU406" s="218" t="s">
        <v>78</v>
      </c>
      <c r="AV406" s="217" t="s">
        <v>78</v>
      </c>
      <c r="AW406" s="217" t="s">
        <v>30</v>
      </c>
      <c r="AX406" s="217" t="s">
        <v>76</v>
      </c>
      <c r="AY406" s="218" t="s">
        <v>140</v>
      </c>
    </row>
    <row r="407" spans="2:65" s="182" customFormat="1" ht="22.7" customHeight="1">
      <c r="B407" s="181"/>
      <c r="D407" s="183" t="s">
        <v>68</v>
      </c>
      <c r="E407" s="191" t="s">
        <v>549</v>
      </c>
      <c r="F407" s="191" t="s">
        <v>550</v>
      </c>
      <c r="J407" s="192">
        <f>BK407</f>
        <v>0</v>
      </c>
      <c r="L407" s="181"/>
      <c r="M407" s="186"/>
      <c r="P407" s="187">
        <f>SUM(P408:P448)</f>
        <v>13.675799999999999</v>
      </c>
      <c r="R407" s="187">
        <f>SUM(R408:R448)</f>
        <v>0</v>
      </c>
      <c r="T407" s="188">
        <f>SUM(T408:T448)</f>
        <v>0</v>
      </c>
      <c r="AR407" s="183" t="s">
        <v>78</v>
      </c>
      <c r="AT407" s="189" t="s">
        <v>68</v>
      </c>
      <c r="AU407" s="189" t="s">
        <v>76</v>
      </c>
      <c r="AY407" s="183" t="s">
        <v>140</v>
      </c>
      <c r="BK407" s="190">
        <f>SUM(BK408:BK448)</f>
        <v>0</v>
      </c>
    </row>
    <row r="408" spans="2:65" s="87" customFormat="1" ht="24.2" customHeight="1">
      <c r="B408" s="13"/>
      <c r="C408" s="193" t="s">
        <v>551</v>
      </c>
      <c r="D408" s="193" t="s">
        <v>143</v>
      </c>
      <c r="E408" s="194" t="s">
        <v>552</v>
      </c>
      <c r="F408" s="195" t="s">
        <v>553</v>
      </c>
      <c r="G408" s="196" t="s">
        <v>226</v>
      </c>
      <c r="H408" s="197">
        <v>1</v>
      </c>
      <c r="I408" s="65"/>
      <c r="J408" s="198">
        <f>ROUND(I408*H408,2)</f>
        <v>0</v>
      </c>
      <c r="K408" s="195" t="s">
        <v>147</v>
      </c>
      <c r="L408" s="13"/>
      <c r="M408" s="199" t="s">
        <v>3</v>
      </c>
      <c r="N408" s="200" t="s">
        <v>40</v>
      </c>
      <c r="O408" s="201">
        <v>0.621</v>
      </c>
      <c r="P408" s="201">
        <f>O408*H408</f>
        <v>0.621</v>
      </c>
      <c r="Q408" s="201">
        <v>0</v>
      </c>
      <c r="R408" s="201">
        <f>Q408*H408</f>
        <v>0</v>
      </c>
      <c r="S408" s="201">
        <v>0</v>
      </c>
      <c r="T408" s="202">
        <f>S408*H408</f>
        <v>0</v>
      </c>
      <c r="AR408" s="203" t="s">
        <v>276</v>
      </c>
      <c r="AT408" s="203" t="s">
        <v>143</v>
      </c>
      <c r="AU408" s="203" t="s">
        <v>78</v>
      </c>
      <c r="AY408" s="4" t="s">
        <v>140</v>
      </c>
      <c r="BE408" s="204">
        <f>IF(N408="základní",J408,0)</f>
        <v>0</v>
      </c>
      <c r="BF408" s="204">
        <f>IF(N408="snížená",J408,0)</f>
        <v>0</v>
      </c>
      <c r="BG408" s="204">
        <f>IF(N408="zákl. přenesená",J408,0)</f>
        <v>0</v>
      </c>
      <c r="BH408" s="204">
        <f>IF(N408="sníž. přenesená",J408,0)</f>
        <v>0</v>
      </c>
      <c r="BI408" s="204">
        <f>IF(N408="nulová",J408,0)</f>
        <v>0</v>
      </c>
      <c r="BJ408" s="4" t="s">
        <v>76</v>
      </c>
      <c r="BK408" s="204">
        <f>ROUND(I408*H408,2)</f>
        <v>0</v>
      </c>
      <c r="BL408" s="4" t="s">
        <v>276</v>
      </c>
      <c r="BM408" s="203" t="s">
        <v>554</v>
      </c>
    </row>
    <row r="409" spans="2:65" s="87" customFormat="1" ht="19.5">
      <c r="B409" s="13"/>
      <c r="D409" s="205" t="s">
        <v>150</v>
      </c>
      <c r="F409" s="206" t="s">
        <v>555</v>
      </c>
      <c r="L409" s="13"/>
      <c r="M409" s="207"/>
      <c r="T409" s="29"/>
      <c r="AT409" s="4" t="s">
        <v>150</v>
      </c>
      <c r="AU409" s="4" t="s">
        <v>78</v>
      </c>
    </row>
    <row r="410" spans="2:65" s="87" customFormat="1">
      <c r="B410" s="13"/>
      <c r="D410" s="208" t="s">
        <v>152</v>
      </c>
      <c r="F410" s="209" t="s">
        <v>556</v>
      </c>
      <c r="L410" s="13"/>
      <c r="M410" s="207"/>
      <c r="T410" s="29"/>
      <c r="AT410" s="4" t="s">
        <v>152</v>
      </c>
      <c r="AU410" s="4" t="s">
        <v>78</v>
      </c>
    </row>
    <row r="411" spans="2:65" s="87" customFormat="1" ht="21.75" customHeight="1">
      <c r="B411" s="13"/>
      <c r="C411" s="237" t="s">
        <v>557</v>
      </c>
      <c r="D411" s="237" t="s">
        <v>289</v>
      </c>
      <c r="E411" s="238" t="s">
        <v>558</v>
      </c>
      <c r="F411" s="239" t="s">
        <v>559</v>
      </c>
      <c r="G411" s="240" t="s">
        <v>226</v>
      </c>
      <c r="H411" s="241">
        <v>1</v>
      </c>
      <c r="I411" s="66"/>
      <c r="J411" s="242">
        <f>ROUND(I411*H411,2)</f>
        <v>0</v>
      </c>
      <c r="K411" s="239" t="s">
        <v>530</v>
      </c>
      <c r="L411" s="243"/>
      <c r="M411" s="244" t="s">
        <v>3</v>
      </c>
      <c r="N411" s="245" t="s">
        <v>40</v>
      </c>
      <c r="O411" s="201">
        <v>0</v>
      </c>
      <c r="P411" s="201">
        <f>O411*H411</f>
        <v>0</v>
      </c>
      <c r="Q411" s="201">
        <v>0</v>
      </c>
      <c r="R411" s="201">
        <f>Q411*H411</f>
        <v>0</v>
      </c>
      <c r="S411" s="201">
        <v>0</v>
      </c>
      <c r="T411" s="202">
        <f>S411*H411</f>
        <v>0</v>
      </c>
      <c r="AR411" s="203" t="s">
        <v>423</v>
      </c>
      <c r="AT411" s="203" t="s">
        <v>289</v>
      </c>
      <c r="AU411" s="203" t="s">
        <v>78</v>
      </c>
      <c r="AY411" s="4" t="s">
        <v>140</v>
      </c>
      <c r="BE411" s="204">
        <f>IF(N411="základní",J411,0)</f>
        <v>0</v>
      </c>
      <c r="BF411" s="204">
        <f>IF(N411="snížená",J411,0)</f>
        <v>0</v>
      </c>
      <c r="BG411" s="204">
        <f>IF(N411="zákl. přenesená",J411,0)</f>
        <v>0</v>
      </c>
      <c r="BH411" s="204">
        <f>IF(N411="sníž. přenesená",J411,0)</f>
        <v>0</v>
      </c>
      <c r="BI411" s="204">
        <f>IF(N411="nulová",J411,0)</f>
        <v>0</v>
      </c>
      <c r="BJ411" s="4" t="s">
        <v>76</v>
      </c>
      <c r="BK411" s="204">
        <f>ROUND(I411*H411,2)</f>
        <v>0</v>
      </c>
      <c r="BL411" s="4" t="s">
        <v>276</v>
      </c>
      <c r="BM411" s="203" t="s">
        <v>560</v>
      </c>
    </row>
    <row r="412" spans="2:65" s="87" customFormat="1">
      <c r="B412" s="13"/>
      <c r="D412" s="205" t="s">
        <v>150</v>
      </c>
      <c r="F412" s="206" t="s">
        <v>559</v>
      </c>
      <c r="L412" s="13"/>
      <c r="M412" s="207"/>
      <c r="T412" s="29"/>
      <c r="AT412" s="4" t="s">
        <v>150</v>
      </c>
      <c r="AU412" s="4" t="s">
        <v>78</v>
      </c>
    </row>
    <row r="413" spans="2:65" s="87" customFormat="1" ht="21.75" customHeight="1">
      <c r="B413" s="13"/>
      <c r="C413" s="193" t="s">
        <v>561</v>
      </c>
      <c r="D413" s="193" t="s">
        <v>143</v>
      </c>
      <c r="E413" s="194" t="s">
        <v>562</v>
      </c>
      <c r="F413" s="195" t="s">
        <v>563</v>
      </c>
      <c r="G413" s="196" t="s">
        <v>226</v>
      </c>
      <c r="H413" s="197">
        <v>5</v>
      </c>
      <c r="I413" s="65"/>
      <c r="J413" s="198">
        <f>ROUND(I413*H413,2)</f>
        <v>0</v>
      </c>
      <c r="K413" s="195" t="s">
        <v>147</v>
      </c>
      <c r="L413" s="13"/>
      <c r="M413" s="199" t="s">
        <v>3</v>
      </c>
      <c r="N413" s="200" t="s">
        <v>40</v>
      </c>
      <c r="O413" s="201">
        <v>0.42299999999999999</v>
      </c>
      <c r="P413" s="201">
        <f>O413*H413</f>
        <v>2.1149999999999998</v>
      </c>
      <c r="Q413" s="201">
        <v>0</v>
      </c>
      <c r="R413" s="201">
        <f>Q413*H413</f>
        <v>0</v>
      </c>
      <c r="S413" s="201">
        <v>0</v>
      </c>
      <c r="T413" s="202">
        <f>S413*H413</f>
        <v>0</v>
      </c>
      <c r="AR413" s="203" t="s">
        <v>276</v>
      </c>
      <c r="AT413" s="203" t="s">
        <v>143</v>
      </c>
      <c r="AU413" s="203" t="s">
        <v>78</v>
      </c>
      <c r="AY413" s="4" t="s">
        <v>140</v>
      </c>
      <c r="BE413" s="204">
        <f>IF(N413="základní",J413,0)</f>
        <v>0</v>
      </c>
      <c r="BF413" s="204">
        <f>IF(N413="snížená",J413,0)</f>
        <v>0</v>
      </c>
      <c r="BG413" s="204">
        <f>IF(N413="zákl. přenesená",J413,0)</f>
        <v>0</v>
      </c>
      <c r="BH413" s="204">
        <f>IF(N413="sníž. přenesená",J413,0)</f>
        <v>0</v>
      </c>
      <c r="BI413" s="204">
        <f>IF(N413="nulová",J413,0)</f>
        <v>0</v>
      </c>
      <c r="BJ413" s="4" t="s">
        <v>76</v>
      </c>
      <c r="BK413" s="204">
        <f>ROUND(I413*H413,2)</f>
        <v>0</v>
      </c>
      <c r="BL413" s="4" t="s">
        <v>276</v>
      </c>
      <c r="BM413" s="203" t="s">
        <v>564</v>
      </c>
    </row>
    <row r="414" spans="2:65" s="87" customFormat="1" ht="19.5">
      <c r="B414" s="13"/>
      <c r="D414" s="205" t="s">
        <v>150</v>
      </c>
      <c r="F414" s="206" t="s">
        <v>565</v>
      </c>
      <c r="L414" s="13"/>
      <c r="M414" s="207"/>
      <c r="T414" s="29"/>
      <c r="AT414" s="4" t="s">
        <v>150</v>
      </c>
      <c r="AU414" s="4" t="s">
        <v>78</v>
      </c>
    </row>
    <row r="415" spans="2:65" s="87" customFormat="1">
      <c r="B415" s="13"/>
      <c r="D415" s="208" t="s">
        <v>152</v>
      </c>
      <c r="F415" s="209" t="s">
        <v>566</v>
      </c>
      <c r="L415" s="13"/>
      <c r="M415" s="207"/>
      <c r="T415" s="29"/>
      <c r="AT415" s="4" t="s">
        <v>152</v>
      </c>
      <c r="AU415" s="4" t="s">
        <v>78</v>
      </c>
    </row>
    <row r="416" spans="2:65" s="87" customFormat="1" ht="16.5" customHeight="1">
      <c r="B416" s="13"/>
      <c r="C416" s="237" t="s">
        <v>567</v>
      </c>
      <c r="D416" s="237" t="s">
        <v>289</v>
      </c>
      <c r="E416" s="238" t="s">
        <v>568</v>
      </c>
      <c r="F416" s="239" t="s">
        <v>569</v>
      </c>
      <c r="G416" s="240" t="s">
        <v>226</v>
      </c>
      <c r="H416" s="241">
        <v>5</v>
      </c>
      <c r="I416" s="66"/>
      <c r="J416" s="242">
        <f>ROUND(I416*H416,2)</f>
        <v>0</v>
      </c>
      <c r="K416" s="239" t="s">
        <v>530</v>
      </c>
      <c r="L416" s="243"/>
      <c r="M416" s="244" t="s">
        <v>3</v>
      </c>
      <c r="N416" s="245" t="s">
        <v>40</v>
      </c>
      <c r="O416" s="201">
        <v>0</v>
      </c>
      <c r="P416" s="201">
        <f>O416*H416</f>
        <v>0</v>
      </c>
      <c r="Q416" s="201">
        <v>0</v>
      </c>
      <c r="R416" s="201">
        <f>Q416*H416</f>
        <v>0</v>
      </c>
      <c r="S416" s="201">
        <v>0</v>
      </c>
      <c r="T416" s="202">
        <f>S416*H416</f>
        <v>0</v>
      </c>
      <c r="AR416" s="203" t="s">
        <v>423</v>
      </c>
      <c r="AT416" s="203" t="s">
        <v>289</v>
      </c>
      <c r="AU416" s="203" t="s">
        <v>78</v>
      </c>
      <c r="AY416" s="4" t="s">
        <v>140</v>
      </c>
      <c r="BE416" s="204">
        <f>IF(N416="základní",J416,0)</f>
        <v>0</v>
      </c>
      <c r="BF416" s="204">
        <f>IF(N416="snížená",J416,0)</f>
        <v>0</v>
      </c>
      <c r="BG416" s="204">
        <f>IF(N416="zákl. přenesená",J416,0)</f>
        <v>0</v>
      </c>
      <c r="BH416" s="204">
        <f>IF(N416="sníž. přenesená",J416,0)</f>
        <v>0</v>
      </c>
      <c r="BI416" s="204">
        <f>IF(N416="nulová",J416,0)</f>
        <v>0</v>
      </c>
      <c r="BJ416" s="4" t="s">
        <v>76</v>
      </c>
      <c r="BK416" s="204">
        <f>ROUND(I416*H416,2)</f>
        <v>0</v>
      </c>
      <c r="BL416" s="4" t="s">
        <v>276</v>
      </c>
      <c r="BM416" s="203" t="s">
        <v>570</v>
      </c>
    </row>
    <row r="417" spans="2:65" s="87" customFormat="1">
      <c r="B417" s="13"/>
      <c r="D417" s="205" t="s">
        <v>150</v>
      </c>
      <c r="F417" s="206" t="s">
        <v>569</v>
      </c>
      <c r="L417" s="13"/>
      <c r="M417" s="207"/>
      <c r="T417" s="29"/>
      <c r="AT417" s="4" t="s">
        <v>150</v>
      </c>
      <c r="AU417" s="4" t="s">
        <v>78</v>
      </c>
    </row>
    <row r="418" spans="2:65" s="87" customFormat="1" ht="16.5" customHeight="1">
      <c r="B418" s="13"/>
      <c r="C418" s="193" t="s">
        <v>571</v>
      </c>
      <c r="D418" s="193" t="s">
        <v>143</v>
      </c>
      <c r="E418" s="194" t="s">
        <v>572</v>
      </c>
      <c r="F418" s="195" t="s">
        <v>573</v>
      </c>
      <c r="G418" s="196" t="s">
        <v>226</v>
      </c>
      <c r="H418" s="197">
        <v>1</v>
      </c>
      <c r="I418" s="65"/>
      <c r="J418" s="198">
        <f>ROUND(I418*H418,2)</f>
        <v>0</v>
      </c>
      <c r="K418" s="195" t="s">
        <v>147</v>
      </c>
      <c r="L418" s="13"/>
      <c r="M418" s="199" t="s">
        <v>3</v>
      </c>
      <c r="N418" s="200" t="s">
        <v>40</v>
      </c>
      <c r="O418" s="201">
        <v>0.59199999999999997</v>
      </c>
      <c r="P418" s="201">
        <f>O418*H418</f>
        <v>0.59199999999999997</v>
      </c>
      <c r="Q418" s="201">
        <v>0</v>
      </c>
      <c r="R418" s="201">
        <f>Q418*H418</f>
        <v>0</v>
      </c>
      <c r="S418" s="201">
        <v>0</v>
      </c>
      <c r="T418" s="202">
        <f>S418*H418</f>
        <v>0</v>
      </c>
      <c r="AR418" s="203" t="s">
        <v>276</v>
      </c>
      <c r="AT418" s="203" t="s">
        <v>143</v>
      </c>
      <c r="AU418" s="203" t="s">
        <v>78</v>
      </c>
      <c r="AY418" s="4" t="s">
        <v>140</v>
      </c>
      <c r="BE418" s="204">
        <f>IF(N418="základní",J418,0)</f>
        <v>0</v>
      </c>
      <c r="BF418" s="204">
        <f>IF(N418="snížená",J418,0)</f>
        <v>0</v>
      </c>
      <c r="BG418" s="204">
        <f>IF(N418="zákl. přenesená",J418,0)</f>
        <v>0</v>
      </c>
      <c r="BH418" s="204">
        <f>IF(N418="sníž. přenesená",J418,0)</f>
        <v>0</v>
      </c>
      <c r="BI418" s="204">
        <f>IF(N418="nulová",J418,0)</f>
        <v>0</v>
      </c>
      <c r="BJ418" s="4" t="s">
        <v>76</v>
      </c>
      <c r="BK418" s="204">
        <f>ROUND(I418*H418,2)</f>
        <v>0</v>
      </c>
      <c r="BL418" s="4" t="s">
        <v>276</v>
      </c>
      <c r="BM418" s="203" t="s">
        <v>574</v>
      </c>
    </row>
    <row r="419" spans="2:65" s="87" customFormat="1" ht="19.5">
      <c r="B419" s="13"/>
      <c r="D419" s="205" t="s">
        <v>150</v>
      </c>
      <c r="F419" s="206" t="s">
        <v>575</v>
      </c>
      <c r="L419" s="13"/>
      <c r="M419" s="207"/>
      <c r="T419" s="29"/>
      <c r="AT419" s="4" t="s">
        <v>150</v>
      </c>
      <c r="AU419" s="4" t="s">
        <v>78</v>
      </c>
    </row>
    <row r="420" spans="2:65" s="87" customFormat="1">
      <c r="B420" s="13"/>
      <c r="D420" s="208" t="s">
        <v>152</v>
      </c>
      <c r="F420" s="209" t="s">
        <v>576</v>
      </c>
      <c r="L420" s="13"/>
      <c r="M420" s="207"/>
      <c r="T420" s="29"/>
      <c r="AT420" s="4" t="s">
        <v>152</v>
      </c>
      <c r="AU420" s="4" t="s">
        <v>78</v>
      </c>
    </row>
    <row r="421" spans="2:65" s="87" customFormat="1" ht="24.2" customHeight="1">
      <c r="B421" s="13"/>
      <c r="C421" s="237" t="s">
        <v>577</v>
      </c>
      <c r="D421" s="237" t="s">
        <v>289</v>
      </c>
      <c r="E421" s="238" t="s">
        <v>578</v>
      </c>
      <c r="F421" s="239" t="s">
        <v>579</v>
      </c>
      <c r="G421" s="240" t="s">
        <v>76</v>
      </c>
      <c r="H421" s="241">
        <v>1</v>
      </c>
      <c r="I421" s="66"/>
      <c r="J421" s="242">
        <f>ROUND(I421*H421,2)</f>
        <v>0</v>
      </c>
      <c r="K421" s="239" t="s">
        <v>530</v>
      </c>
      <c r="L421" s="243"/>
      <c r="M421" s="244" t="s">
        <v>3</v>
      </c>
      <c r="N421" s="245" t="s">
        <v>40</v>
      </c>
      <c r="O421" s="201">
        <v>0</v>
      </c>
      <c r="P421" s="201">
        <f>O421*H421</f>
        <v>0</v>
      </c>
      <c r="Q421" s="201">
        <v>0</v>
      </c>
      <c r="R421" s="201">
        <f>Q421*H421</f>
        <v>0</v>
      </c>
      <c r="S421" s="201">
        <v>0</v>
      </c>
      <c r="T421" s="202">
        <f>S421*H421</f>
        <v>0</v>
      </c>
      <c r="AR421" s="203" t="s">
        <v>223</v>
      </c>
      <c r="AT421" s="203" t="s">
        <v>289</v>
      </c>
      <c r="AU421" s="203" t="s">
        <v>78</v>
      </c>
      <c r="AY421" s="4" t="s">
        <v>140</v>
      </c>
      <c r="BE421" s="204">
        <f>IF(N421="základní",J421,0)</f>
        <v>0</v>
      </c>
      <c r="BF421" s="204">
        <f>IF(N421="snížená",J421,0)</f>
        <v>0</v>
      </c>
      <c r="BG421" s="204">
        <f>IF(N421="zákl. přenesená",J421,0)</f>
        <v>0</v>
      </c>
      <c r="BH421" s="204">
        <f>IF(N421="sníž. přenesená",J421,0)</f>
        <v>0</v>
      </c>
      <c r="BI421" s="204">
        <f>IF(N421="nulová",J421,0)</f>
        <v>0</v>
      </c>
      <c r="BJ421" s="4" t="s">
        <v>76</v>
      </c>
      <c r="BK421" s="204">
        <f>ROUND(I421*H421,2)</f>
        <v>0</v>
      </c>
      <c r="BL421" s="4" t="s">
        <v>148</v>
      </c>
      <c r="BM421" s="203" t="s">
        <v>580</v>
      </c>
    </row>
    <row r="422" spans="2:65" s="87" customFormat="1" ht="19.5">
      <c r="B422" s="13"/>
      <c r="D422" s="205" t="s">
        <v>150</v>
      </c>
      <c r="F422" s="206" t="s">
        <v>579</v>
      </c>
      <c r="L422" s="13"/>
      <c r="M422" s="207"/>
      <c r="T422" s="29"/>
      <c r="AT422" s="4" t="s">
        <v>150</v>
      </c>
      <c r="AU422" s="4" t="s">
        <v>78</v>
      </c>
    </row>
    <row r="423" spans="2:65" s="87" customFormat="1" ht="33" customHeight="1">
      <c r="B423" s="13"/>
      <c r="C423" s="193" t="s">
        <v>581</v>
      </c>
      <c r="D423" s="193" t="s">
        <v>143</v>
      </c>
      <c r="E423" s="194" t="s">
        <v>582</v>
      </c>
      <c r="F423" s="195" t="s">
        <v>583</v>
      </c>
      <c r="G423" s="196" t="s">
        <v>292</v>
      </c>
      <c r="H423" s="197">
        <v>9.8000000000000007</v>
      </c>
      <c r="I423" s="65"/>
      <c r="J423" s="198">
        <f>ROUND(I423*H423,2)</f>
        <v>0</v>
      </c>
      <c r="K423" s="195" t="s">
        <v>147</v>
      </c>
      <c r="L423" s="13"/>
      <c r="M423" s="199" t="s">
        <v>3</v>
      </c>
      <c r="N423" s="200" t="s">
        <v>40</v>
      </c>
      <c r="O423" s="201">
        <v>0.35099999999999998</v>
      </c>
      <c r="P423" s="201">
        <f>O423*H423</f>
        <v>3.4398</v>
      </c>
      <c r="Q423" s="201">
        <v>0</v>
      </c>
      <c r="R423" s="201">
        <f>Q423*H423</f>
        <v>0</v>
      </c>
      <c r="S423" s="201">
        <v>0</v>
      </c>
      <c r="T423" s="202">
        <f>S423*H423</f>
        <v>0</v>
      </c>
      <c r="AR423" s="203" t="s">
        <v>276</v>
      </c>
      <c r="AT423" s="203" t="s">
        <v>143</v>
      </c>
      <c r="AU423" s="203" t="s">
        <v>78</v>
      </c>
      <c r="AY423" s="4" t="s">
        <v>140</v>
      </c>
      <c r="BE423" s="204">
        <f>IF(N423="základní",J423,0)</f>
        <v>0</v>
      </c>
      <c r="BF423" s="204">
        <f>IF(N423="snížená",J423,0)</f>
        <v>0</v>
      </c>
      <c r="BG423" s="204">
        <f>IF(N423="zákl. přenesená",J423,0)</f>
        <v>0</v>
      </c>
      <c r="BH423" s="204">
        <f>IF(N423="sníž. přenesená",J423,0)</f>
        <v>0</v>
      </c>
      <c r="BI423" s="204">
        <f>IF(N423="nulová",J423,0)</f>
        <v>0</v>
      </c>
      <c r="BJ423" s="4" t="s">
        <v>76</v>
      </c>
      <c r="BK423" s="204">
        <f>ROUND(I423*H423,2)</f>
        <v>0</v>
      </c>
      <c r="BL423" s="4" t="s">
        <v>276</v>
      </c>
      <c r="BM423" s="203" t="s">
        <v>584</v>
      </c>
    </row>
    <row r="424" spans="2:65" s="87" customFormat="1" ht="19.5">
      <c r="B424" s="13"/>
      <c r="D424" s="205" t="s">
        <v>150</v>
      </c>
      <c r="F424" s="206" t="s">
        <v>585</v>
      </c>
      <c r="L424" s="13"/>
      <c r="M424" s="207"/>
      <c r="T424" s="29"/>
      <c r="AT424" s="4" t="s">
        <v>150</v>
      </c>
      <c r="AU424" s="4" t="s">
        <v>78</v>
      </c>
    </row>
    <row r="425" spans="2:65" s="87" customFormat="1">
      <c r="B425" s="13"/>
      <c r="D425" s="208" t="s">
        <v>152</v>
      </c>
      <c r="F425" s="209" t="s">
        <v>586</v>
      </c>
      <c r="L425" s="13"/>
      <c r="M425" s="207"/>
      <c r="T425" s="29"/>
      <c r="AT425" s="4" t="s">
        <v>152</v>
      </c>
      <c r="AU425" s="4" t="s">
        <v>78</v>
      </c>
    </row>
    <row r="426" spans="2:65" s="211" customFormat="1">
      <c r="B426" s="210"/>
      <c r="D426" s="205" t="s">
        <v>154</v>
      </c>
      <c r="E426" s="212" t="s">
        <v>3</v>
      </c>
      <c r="F426" s="213" t="s">
        <v>587</v>
      </c>
      <c r="H426" s="212" t="s">
        <v>3</v>
      </c>
      <c r="L426" s="210"/>
      <c r="M426" s="214"/>
      <c r="T426" s="215"/>
      <c r="AT426" s="212" t="s">
        <v>154</v>
      </c>
      <c r="AU426" s="212" t="s">
        <v>78</v>
      </c>
      <c r="AV426" s="211" t="s">
        <v>76</v>
      </c>
      <c r="AW426" s="211" t="s">
        <v>30</v>
      </c>
      <c r="AX426" s="211" t="s">
        <v>69</v>
      </c>
      <c r="AY426" s="212" t="s">
        <v>140</v>
      </c>
    </row>
    <row r="427" spans="2:65" s="217" customFormat="1">
      <c r="B427" s="216"/>
      <c r="D427" s="205" t="s">
        <v>154</v>
      </c>
      <c r="E427" s="218" t="s">
        <v>3</v>
      </c>
      <c r="F427" s="219" t="s">
        <v>588</v>
      </c>
      <c r="H427" s="220">
        <v>9.8000000000000007</v>
      </c>
      <c r="L427" s="216"/>
      <c r="M427" s="221"/>
      <c r="T427" s="222"/>
      <c r="AT427" s="218" t="s">
        <v>154</v>
      </c>
      <c r="AU427" s="218" t="s">
        <v>78</v>
      </c>
      <c r="AV427" s="217" t="s">
        <v>78</v>
      </c>
      <c r="AW427" s="217" t="s">
        <v>30</v>
      </c>
      <c r="AX427" s="217" t="s">
        <v>69</v>
      </c>
      <c r="AY427" s="218" t="s">
        <v>140</v>
      </c>
    </row>
    <row r="428" spans="2:65" s="224" customFormat="1">
      <c r="B428" s="223"/>
      <c r="D428" s="205" t="s">
        <v>154</v>
      </c>
      <c r="E428" s="225" t="s">
        <v>3</v>
      </c>
      <c r="F428" s="226" t="s">
        <v>159</v>
      </c>
      <c r="H428" s="227">
        <v>9.8000000000000007</v>
      </c>
      <c r="L428" s="223"/>
      <c r="M428" s="228"/>
      <c r="T428" s="229"/>
      <c r="AT428" s="225" t="s">
        <v>154</v>
      </c>
      <c r="AU428" s="225" t="s">
        <v>78</v>
      </c>
      <c r="AV428" s="224" t="s">
        <v>148</v>
      </c>
      <c r="AW428" s="224" t="s">
        <v>30</v>
      </c>
      <c r="AX428" s="224" t="s">
        <v>76</v>
      </c>
      <c r="AY428" s="225" t="s">
        <v>140</v>
      </c>
    </row>
    <row r="429" spans="2:65" s="87" customFormat="1" ht="21.75" customHeight="1">
      <c r="B429" s="13"/>
      <c r="C429" s="237" t="s">
        <v>589</v>
      </c>
      <c r="D429" s="237" t="s">
        <v>289</v>
      </c>
      <c r="E429" s="238" t="s">
        <v>590</v>
      </c>
      <c r="F429" s="239" t="s">
        <v>591</v>
      </c>
      <c r="G429" s="240" t="s">
        <v>226</v>
      </c>
      <c r="H429" s="241">
        <v>10</v>
      </c>
      <c r="I429" s="66"/>
      <c r="J429" s="242">
        <f>ROUND(I429*H429,2)</f>
        <v>0</v>
      </c>
      <c r="K429" s="239" t="s">
        <v>530</v>
      </c>
      <c r="L429" s="243"/>
      <c r="M429" s="244" t="s">
        <v>3</v>
      </c>
      <c r="N429" s="245" t="s">
        <v>40</v>
      </c>
      <c r="O429" s="201">
        <v>0</v>
      </c>
      <c r="P429" s="201">
        <f>O429*H429</f>
        <v>0</v>
      </c>
      <c r="Q429" s="201">
        <v>0</v>
      </c>
      <c r="R429" s="201">
        <f>Q429*H429</f>
        <v>0</v>
      </c>
      <c r="S429" s="201">
        <v>0</v>
      </c>
      <c r="T429" s="202">
        <f>S429*H429</f>
        <v>0</v>
      </c>
      <c r="AR429" s="203" t="s">
        <v>423</v>
      </c>
      <c r="AT429" s="203" t="s">
        <v>289</v>
      </c>
      <c r="AU429" s="203" t="s">
        <v>78</v>
      </c>
      <c r="AY429" s="4" t="s">
        <v>140</v>
      </c>
      <c r="BE429" s="204">
        <f>IF(N429="základní",J429,0)</f>
        <v>0</v>
      </c>
      <c r="BF429" s="204">
        <f>IF(N429="snížená",J429,0)</f>
        <v>0</v>
      </c>
      <c r="BG429" s="204">
        <f>IF(N429="zákl. přenesená",J429,0)</f>
        <v>0</v>
      </c>
      <c r="BH429" s="204">
        <f>IF(N429="sníž. přenesená",J429,0)</f>
        <v>0</v>
      </c>
      <c r="BI429" s="204">
        <f>IF(N429="nulová",J429,0)</f>
        <v>0</v>
      </c>
      <c r="BJ429" s="4" t="s">
        <v>76</v>
      </c>
      <c r="BK429" s="204">
        <f>ROUND(I429*H429,2)</f>
        <v>0</v>
      </c>
      <c r="BL429" s="4" t="s">
        <v>276</v>
      </c>
      <c r="BM429" s="203" t="s">
        <v>592</v>
      </c>
    </row>
    <row r="430" spans="2:65" s="87" customFormat="1">
      <c r="B430" s="13"/>
      <c r="D430" s="205" t="s">
        <v>150</v>
      </c>
      <c r="F430" s="206" t="s">
        <v>591</v>
      </c>
      <c r="L430" s="13"/>
      <c r="M430" s="207"/>
      <c r="T430" s="29"/>
      <c r="AT430" s="4" t="s">
        <v>150</v>
      </c>
      <c r="AU430" s="4" t="s">
        <v>78</v>
      </c>
    </row>
    <row r="431" spans="2:65" s="87" customFormat="1" ht="33" customHeight="1">
      <c r="B431" s="13"/>
      <c r="C431" s="193" t="s">
        <v>593</v>
      </c>
      <c r="D431" s="193" t="s">
        <v>143</v>
      </c>
      <c r="E431" s="194" t="s">
        <v>594</v>
      </c>
      <c r="F431" s="195" t="s">
        <v>595</v>
      </c>
      <c r="G431" s="196" t="s">
        <v>226</v>
      </c>
      <c r="H431" s="197">
        <v>4</v>
      </c>
      <c r="I431" s="65"/>
      <c r="J431" s="198">
        <f>ROUND(I431*H431,2)</f>
        <v>0</v>
      </c>
      <c r="K431" s="195" t="s">
        <v>147</v>
      </c>
      <c r="L431" s="13"/>
      <c r="M431" s="199" t="s">
        <v>3</v>
      </c>
      <c r="N431" s="200" t="s">
        <v>40</v>
      </c>
      <c r="O431" s="201">
        <v>0.307</v>
      </c>
      <c r="P431" s="201">
        <f>O431*H431</f>
        <v>1.228</v>
      </c>
      <c r="Q431" s="201">
        <v>0</v>
      </c>
      <c r="R431" s="201">
        <f>Q431*H431</f>
        <v>0</v>
      </c>
      <c r="S431" s="201">
        <v>0</v>
      </c>
      <c r="T431" s="202">
        <f>S431*H431</f>
        <v>0</v>
      </c>
      <c r="AR431" s="203" t="s">
        <v>276</v>
      </c>
      <c r="AT431" s="203" t="s">
        <v>143</v>
      </c>
      <c r="AU431" s="203" t="s">
        <v>78</v>
      </c>
      <c r="AY431" s="4" t="s">
        <v>140</v>
      </c>
      <c r="BE431" s="204">
        <f>IF(N431="základní",J431,0)</f>
        <v>0</v>
      </c>
      <c r="BF431" s="204">
        <f>IF(N431="snížená",J431,0)</f>
        <v>0</v>
      </c>
      <c r="BG431" s="204">
        <f>IF(N431="zákl. přenesená",J431,0)</f>
        <v>0</v>
      </c>
      <c r="BH431" s="204">
        <f>IF(N431="sníž. přenesená",J431,0)</f>
        <v>0</v>
      </c>
      <c r="BI431" s="204">
        <f>IF(N431="nulová",J431,0)</f>
        <v>0</v>
      </c>
      <c r="BJ431" s="4" t="s">
        <v>76</v>
      </c>
      <c r="BK431" s="204">
        <f>ROUND(I431*H431,2)</f>
        <v>0</v>
      </c>
      <c r="BL431" s="4" t="s">
        <v>276</v>
      </c>
      <c r="BM431" s="203" t="s">
        <v>596</v>
      </c>
    </row>
    <row r="432" spans="2:65" s="87" customFormat="1" ht="19.5">
      <c r="B432" s="13"/>
      <c r="D432" s="205" t="s">
        <v>150</v>
      </c>
      <c r="F432" s="206" t="s">
        <v>597</v>
      </c>
      <c r="L432" s="13"/>
      <c r="M432" s="207"/>
      <c r="T432" s="29"/>
      <c r="AT432" s="4" t="s">
        <v>150</v>
      </c>
      <c r="AU432" s="4" t="s">
        <v>78</v>
      </c>
    </row>
    <row r="433" spans="2:65" s="87" customFormat="1">
      <c r="B433" s="13"/>
      <c r="D433" s="208" t="s">
        <v>152</v>
      </c>
      <c r="F433" s="209" t="s">
        <v>598</v>
      </c>
      <c r="L433" s="13"/>
      <c r="M433" s="207"/>
      <c r="T433" s="29"/>
      <c r="AT433" s="4" t="s">
        <v>152</v>
      </c>
      <c r="AU433" s="4" t="s">
        <v>78</v>
      </c>
    </row>
    <row r="434" spans="2:65" s="87" customFormat="1" ht="16.5" customHeight="1">
      <c r="B434" s="13"/>
      <c r="C434" s="237" t="s">
        <v>599</v>
      </c>
      <c r="D434" s="237" t="s">
        <v>289</v>
      </c>
      <c r="E434" s="238" t="s">
        <v>600</v>
      </c>
      <c r="F434" s="239" t="s">
        <v>601</v>
      </c>
      <c r="G434" s="240" t="s">
        <v>226</v>
      </c>
      <c r="H434" s="241">
        <v>4</v>
      </c>
      <c r="I434" s="66"/>
      <c r="J434" s="242">
        <f>ROUND(I434*H434,2)</f>
        <v>0</v>
      </c>
      <c r="K434" s="239" t="s">
        <v>530</v>
      </c>
      <c r="L434" s="243"/>
      <c r="M434" s="244" t="s">
        <v>3</v>
      </c>
      <c r="N434" s="245" t="s">
        <v>40</v>
      </c>
      <c r="O434" s="201">
        <v>0</v>
      </c>
      <c r="P434" s="201">
        <f>O434*H434</f>
        <v>0</v>
      </c>
      <c r="Q434" s="201">
        <v>0</v>
      </c>
      <c r="R434" s="201">
        <f>Q434*H434</f>
        <v>0</v>
      </c>
      <c r="S434" s="201">
        <v>0</v>
      </c>
      <c r="T434" s="202">
        <f>S434*H434</f>
        <v>0</v>
      </c>
      <c r="AR434" s="203" t="s">
        <v>423</v>
      </c>
      <c r="AT434" s="203" t="s">
        <v>289</v>
      </c>
      <c r="AU434" s="203" t="s">
        <v>78</v>
      </c>
      <c r="AY434" s="4" t="s">
        <v>140</v>
      </c>
      <c r="BE434" s="204">
        <f>IF(N434="základní",J434,0)</f>
        <v>0</v>
      </c>
      <c r="BF434" s="204">
        <f>IF(N434="snížená",J434,0)</f>
        <v>0</v>
      </c>
      <c r="BG434" s="204">
        <f>IF(N434="zákl. přenesená",J434,0)</f>
        <v>0</v>
      </c>
      <c r="BH434" s="204">
        <f>IF(N434="sníž. přenesená",J434,0)</f>
        <v>0</v>
      </c>
      <c r="BI434" s="204">
        <f>IF(N434="nulová",J434,0)</f>
        <v>0</v>
      </c>
      <c r="BJ434" s="4" t="s">
        <v>76</v>
      </c>
      <c r="BK434" s="204">
        <f>ROUND(I434*H434,2)</f>
        <v>0</v>
      </c>
      <c r="BL434" s="4" t="s">
        <v>276</v>
      </c>
      <c r="BM434" s="203" t="s">
        <v>602</v>
      </c>
    </row>
    <row r="435" spans="2:65" s="87" customFormat="1">
      <c r="B435" s="13"/>
      <c r="D435" s="205" t="s">
        <v>150</v>
      </c>
      <c r="F435" s="206" t="s">
        <v>601</v>
      </c>
      <c r="L435" s="13"/>
      <c r="M435" s="207"/>
      <c r="T435" s="29"/>
      <c r="AT435" s="4" t="s">
        <v>150</v>
      </c>
      <c r="AU435" s="4" t="s">
        <v>78</v>
      </c>
    </row>
    <row r="436" spans="2:65" s="87" customFormat="1" ht="33" customHeight="1">
      <c r="B436" s="13"/>
      <c r="C436" s="193" t="s">
        <v>603</v>
      </c>
      <c r="D436" s="193" t="s">
        <v>143</v>
      </c>
      <c r="E436" s="194" t="s">
        <v>604</v>
      </c>
      <c r="F436" s="195" t="s">
        <v>605</v>
      </c>
      <c r="G436" s="196" t="s">
        <v>292</v>
      </c>
      <c r="H436" s="197">
        <v>3</v>
      </c>
      <c r="I436" s="65"/>
      <c r="J436" s="198">
        <f>ROUND(I436*H436,2)</f>
        <v>0</v>
      </c>
      <c r="K436" s="195" t="s">
        <v>147</v>
      </c>
      <c r="L436" s="13"/>
      <c r="M436" s="199" t="s">
        <v>3</v>
      </c>
      <c r="N436" s="200" t="s">
        <v>40</v>
      </c>
      <c r="O436" s="201">
        <v>0.56000000000000005</v>
      </c>
      <c r="P436" s="201">
        <f>O436*H436</f>
        <v>1.6800000000000002</v>
      </c>
      <c r="Q436" s="201">
        <v>0</v>
      </c>
      <c r="R436" s="201">
        <f>Q436*H436</f>
        <v>0</v>
      </c>
      <c r="S436" s="201">
        <v>0</v>
      </c>
      <c r="T436" s="202">
        <f>S436*H436</f>
        <v>0</v>
      </c>
      <c r="AR436" s="203" t="s">
        <v>276</v>
      </c>
      <c r="AT436" s="203" t="s">
        <v>143</v>
      </c>
      <c r="AU436" s="203" t="s">
        <v>78</v>
      </c>
      <c r="AY436" s="4" t="s">
        <v>140</v>
      </c>
      <c r="BE436" s="204">
        <f>IF(N436="základní",J436,0)</f>
        <v>0</v>
      </c>
      <c r="BF436" s="204">
        <f>IF(N436="snížená",J436,0)</f>
        <v>0</v>
      </c>
      <c r="BG436" s="204">
        <f>IF(N436="zákl. přenesená",J436,0)</f>
        <v>0</v>
      </c>
      <c r="BH436" s="204">
        <f>IF(N436="sníž. přenesená",J436,0)</f>
        <v>0</v>
      </c>
      <c r="BI436" s="204">
        <f>IF(N436="nulová",J436,0)</f>
        <v>0</v>
      </c>
      <c r="BJ436" s="4" t="s">
        <v>76</v>
      </c>
      <c r="BK436" s="204">
        <f>ROUND(I436*H436,2)</f>
        <v>0</v>
      </c>
      <c r="BL436" s="4" t="s">
        <v>276</v>
      </c>
      <c r="BM436" s="203" t="s">
        <v>606</v>
      </c>
    </row>
    <row r="437" spans="2:65" s="87" customFormat="1" ht="19.5">
      <c r="B437" s="13"/>
      <c r="D437" s="205" t="s">
        <v>150</v>
      </c>
      <c r="F437" s="206" t="s">
        <v>607</v>
      </c>
      <c r="L437" s="13"/>
      <c r="M437" s="207"/>
      <c r="T437" s="29"/>
      <c r="AT437" s="4" t="s">
        <v>150</v>
      </c>
      <c r="AU437" s="4" t="s">
        <v>78</v>
      </c>
    </row>
    <row r="438" spans="2:65" s="87" customFormat="1">
      <c r="B438" s="13"/>
      <c r="D438" s="208" t="s">
        <v>152</v>
      </c>
      <c r="F438" s="209" t="s">
        <v>608</v>
      </c>
      <c r="L438" s="13"/>
      <c r="M438" s="207"/>
      <c r="T438" s="29"/>
      <c r="AT438" s="4" t="s">
        <v>152</v>
      </c>
      <c r="AU438" s="4" t="s">
        <v>78</v>
      </c>
    </row>
    <row r="439" spans="2:65" s="87" customFormat="1" ht="24.2" customHeight="1">
      <c r="B439" s="13"/>
      <c r="C439" s="237" t="s">
        <v>609</v>
      </c>
      <c r="D439" s="237" t="s">
        <v>289</v>
      </c>
      <c r="E439" s="238" t="s">
        <v>610</v>
      </c>
      <c r="F439" s="239" t="s">
        <v>611</v>
      </c>
      <c r="G439" s="240" t="s">
        <v>226</v>
      </c>
      <c r="H439" s="241">
        <v>1</v>
      </c>
      <c r="I439" s="66"/>
      <c r="J439" s="242">
        <f>ROUND(I439*H439,2)</f>
        <v>0</v>
      </c>
      <c r="K439" s="239" t="s">
        <v>530</v>
      </c>
      <c r="L439" s="243"/>
      <c r="M439" s="244" t="s">
        <v>3</v>
      </c>
      <c r="N439" s="245" t="s">
        <v>40</v>
      </c>
      <c r="O439" s="201">
        <v>0</v>
      </c>
      <c r="P439" s="201">
        <f>O439*H439</f>
        <v>0</v>
      </c>
      <c r="Q439" s="201">
        <v>0</v>
      </c>
      <c r="R439" s="201">
        <f>Q439*H439</f>
        <v>0</v>
      </c>
      <c r="S439" s="201">
        <v>0</v>
      </c>
      <c r="T439" s="202">
        <f>S439*H439</f>
        <v>0</v>
      </c>
      <c r="AR439" s="203" t="s">
        <v>423</v>
      </c>
      <c r="AT439" s="203" t="s">
        <v>289</v>
      </c>
      <c r="AU439" s="203" t="s">
        <v>78</v>
      </c>
      <c r="AY439" s="4" t="s">
        <v>140</v>
      </c>
      <c r="BE439" s="204">
        <f>IF(N439="základní",J439,0)</f>
        <v>0</v>
      </c>
      <c r="BF439" s="204">
        <f>IF(N439="snížená",J439,0)</f>
        <v>0</v>
      </c>
      <c r="BG439" s="204">
        <f>IF(N439="zákl. přenesená",J439,0)</f>
        <v>0</v>
      </c>
      <c r="BH439" s="204">
        <f>IF(N439="sníž. přenesená",J439,0)</f>
        <v>0</v>
      </c>
      <c r="BI439" s="204">
        <f>IF(N439="nulová",J439,0)</f>
        <v>0</v>
      </c>
      <c r="BJ439" s="4" t="s">
        <v>76</v>
      </c>
      <c r="BK439" s="204">
        <f>ROUND(I439*H439,2)</f>
        <v>0</v>
      </c>
      <c r="BL439" s="4" t="s">
        <v>276</v>
      </c>
      <c r="BM439" s="203" t="s">
        <v>612</v>
      </c>
    </row>
    <row r="440" spans="2:65" s="87" customFormat="1">
      <c r="B440" s="13"/>
      <c r="D440" s="205" t="s">
        <v>150</v>
      </c>
      <c r="F440" s="206" t="s">
        <v>611</v>
      </c>
      <c r="L440" s="13"/>
      <c r="M440" s="207"/>
      <c r="T440" s="29"/>
      <c r="AT440" s="4" t="s">
        <v>150</v>
      </c>
      <c r="AU440" s="4" t="s">
        <v>78</v>
      </c>
    </row>
    <row r="441" spans="2:65" s="87" customFormat="1" ht="24.2" customHeight="1">
      <c r="B441" s="13"/>
      <c r="C441" s="193" t="s">
        <v>613</v>
      </c>
      <c r="D441" s="193" t="s">
        <v>143</v>
      </c>
      <c r="E441" s="194" t="s">
        <v>614</v>
      </c>
      <c r="F441" s="195" t="s">
        <v>615</v>
      </c>
      <c r="G441" s="196" t="s">
        <v>226</v>
      </c>
      <c r="H441" s="197">
        <v>2</v>
      </c>
      <c r="I441" s="65"/>
      <c r="J441" s="198">
        <f>ROUND(I441*H441,2)</f>
        <v>0</v>
      </c>
      <c r="K441" s="195" t="s">
        <v>147</v>
      </c>
      <c r="L441" s="13"/>
      <c r="M441" s="199" t="s">
        <v>3</v>
      </c>
      <c r="N441" s="200" t="s">
        <v>40</v>
      </c>
      <c r="O441" s="201">
        <v>2</v>
      </c>
      <c r="P441" s="201">
        <f>O441*H441</f>
        <v>4</v>
      </c>
      <c r="Q441" s="201">
        <v>0</v>
      </c>
      <c r="R441" s="201">
        <f>Q441*H441</f>
        <v>0</v>
      </c>
      <c r="S441" s="201">
        <v>0</v>
      </c>
      <c r="T441" s="202">
        <f>S441*H441</f>
        <v>0</v>
      </c>
      <c r="AR441" s="203" t="s">
        <v>276</v>
      </c>
      <c r="AT441" s="203" t="s">
        <v>143</v>
      </c>
      <c r="AU441" s="203" t="s">
        <v>78</v>
      </c>
      <c r="AY441" s="4" t="s">
        <v>140</v>
      </c>
      <c r="BE441" s="204">
        <f>IF(N441="základní",J441,0)</f>
        <v>0</v>
      </c>
      <c r="BF441" s="204">
        <f>IF(N441="snížená",J441,0)</f>
        <v>0</v>
      </c>
      <c r="BG441" s="204">
        <f>IF(N441="zákl. přenesená",J441,0)</f>
        <v>0</v>
      </c>
      <c r="BH441" s="204">
        <f>IF(N441="sníž. přenesená",J441,0)</f>
        <v>0</v>
      </c>
      <c r="BI441" s="204">
        <f>IF(N441="nulová",J441,0)</f>
        <v>0</v>
      </c>
      <c r="BJ441" s="4" t="s">
        <v>76</v>
      </c>
      <c r="BK441" s="204">
        <f>ROUND(I441*H441,2)</f>
        <v>0</v>
      </c>
      <c r="BL441" s="4" t="s">
        <v>276</v>
      </c>
      <c r="BM441" s="203" t="s">
        <v>616</v>
      </c>
    </row>
    <row r="442" spans="2:65" s="87" customFormat="1" ht="19.5">
      <c r="B442" s="13"/>
      <c r="D442" s="205" t="s">
        <v>150</v>
      </c>
      <c r="F442" s="206" t="s">
        <v>617</v>
      </c>
      <c r="L442" s="13"/>
      <c r="M442" s="207"/>
      <c r="T442" s="29"/>
      <c r="AT442" s="4" t="s">
        <v>150</v>
      </c>
      <c r="AU442" s="4" t="s">
        <v>78</v>
      </c>
    </row>
    <row r="443" spans="2:65" s="87" customFormat="1">
      <c r="B443" s="13"/>
      <c r="D443" s="208" t="s">
        <v>152</v>
      </c>
      <c r="F443" s="209" t="s">
        <v>618</v>
      </c>
      <c r="L443" s="13"/>
      <c r="M443" s="207"/>
      <c r="T443" s="29"/>
      <c r="AT443" s="4" t="s">
        <v>152</v>
      </c>
      <c r="AU443" s="4" t="s">
        <v>78</v>
      </c>
    </row>
    <row r="444" spans="2:65" s="87" customFormat="1" ht="16.5" customHeight="1">
      <c r="B444" s="13"/>
      <c r="C444" s="237" t="s">
        <v>619</v>
      </c>
      <c r="D444" s="237" t="s">
        <v>289</v>
      </c>
      <c r="E444" s="238" t="s">
        <v>620</v>
      </c>
      <c r="F444" s="239" t="s">
        <v>3</v>
      </c>
      <c r="G444" s="240" t="s">
        <v>621</v>
      </c>
      <c r="H444" s="241">
        <v>2</v>
      </c>
      <c r="I444" s="66"/>
      <c r="J444" s="242">
        <f>ROUND(I444*H444,2)</f>
        <v>0</v>
      </c>
      <c r="K444" s="239" t="s">
        <v>530</v>
      </c>
      <c r="L444" s="243"/>
      <c r="M444" s="244" t="s">
        <v>3</v>
      </c>
      <c r="N444" s="245" t="s">
        <v>40</v>
      </c>
      <c r="O444" s="201">
        <v>0</v>
      </c>
      <c r="P444" s="201">
        <f>O444*H444</f>
        <v>0</v>
      </c>
      <c r="Q444" s="201">
        <v>0</v>
      </c>
      <c r="R444" s="201">
        <f>Q444*H444</f>
        <v>0</v>
      </c>
      <c r="S444" s="201">
        <v>0</v>
      </c>
      <c r="T444" s="202">
        <f>S444*H444</f>
        <v>0</v>
      </c>
      <c r="AR444" s="203" t="s">
        <v>423</v>
      </c>
      <c r="AT444" s="203" t="s">
        <v>289</v>
      </c>
      <c r="AU444" s="203" t="s">
        <v>78</v>
      </c>
      <c r="AY444" s="4" t="s">
        <v>140</v>
      </c>
      <c r="BE444" s="204">
        <f>IF(N444="základní",J444,0)</f>
        <v>0</v>
      </c>
      <c r="BF444" s="204">
        <f>IF(N444="snížená",J444,0)</f>
        <v>0</v>
      </c>
      <c r="BG444" s="204">
        <f>IF(N444="zákl. přenesená",J444,0)</f>
        <v>0</v>
      </c>
      <c r="BH444" s="204">
        <f>IF(N444="sníž. přenesená",J444,0)</f>
        <v>0</v>
      </c>
      <c r="BI444" s="204">
        <f>IF(N444="nulová",J444,0)</f>
        <v>0</v>
      </c>
      <c r="BJ444" s="4" t="s">
        <v>76</v>
      </c>
      <c r="BK444" s="204">
        <f>ROUND(I444*H444,2)</f>
        <v>0</v>
      </c>
      <c r="BL444" s="4" t="s">
        <v>276</v>
      </c>
      <c r="BM444" s="203" t="s">
        <v>622</v>
      </c>
    </row>
    <row r="445" spans="2:65" s="87" customFormat="1">
      <c r="B445" s="13"/>
      <c r="D445" s="205" t="s">
        <v>150</v>
      </c>
      <c r="F445" s="206" t="s">
        <v>623</v>
      </c>
      <c r="L445" s="13"/>
      <c r="M445" s="207"/>
      <c r="T445" s="29"/>
      <c r="AT445" s="4" t="s">
        <v>150</v>
      </c>
      <c r="AU445" s="4" t="s">
        <v>78</v>
      </c>
    </row>
    <row r="446" spans="2:65" s="87" customFormat="1" ht="33" customHeight="1">
      <c r="B446" s="13"/>
      <c r="C446" s="193" t="s">
        <v>624</v>
      </c>
      <c r="D446" s="193" t="s">
        <v>143</v>
      </c>
      <c r="E446" s="194" t="s">
        <v>625</v>
      </c>
      <c r="F446" s="195" t="s">
        <v>626</v>
      </c>
      <c r="G446" s="196" t="s">
        <v>627</v>
      </c>
      <c r="H446" s="197">
        <v>393.01400000000001</v>
      </c>
      <c r="I446" s="65"/>
      <c r="J446" s="198">
        <f>ROUND(I446*H446,2)</f>
        <v>0</v>
      </c>
      <c r="K446" s="195" t="s">
        <v>147</v>
      </c>
      <c r="L446" s="13"/>
      <c r="M446" s="199" t="s">
        <v>3</v>
      </c>
      <c r="N446" s="200" t="s">
        <v>40</v>
      </c>
      <c r="O446" s="201">
        <v>0</v>
      </c>
      <c r="P446" s="201">
        <f>O446*H446</f>
        <v>0</v>
      </c>
      <c r="Q446" s="201">
        <v>0</v>
      </c>
      <c r="R446" s="201">
        <f>Q446*H446</f>
        <v>0</v>
      </c>
      <c r="S446" s="201">
        <v>0</v>
      </c>
      <c r="T446" s="202">
        <f>S446*H446</f>
        <v>0</v>
      </c>
      <c r="AR446" s="203" t="s">
        <v>276</v>
      </c>
      <c r="AT446" s="203" t="s">
        <v>143</v>
      </c>
      <c r="AU446" s="203" t="s">
        <v>78</v>
      </c>
      <c r="AY446" s="4" t="s">
        <v>140</v>
      </c>
      <c r="BE446" s="204">
        <f>IF(N446="základní",J446,0)</f>
        <v>0</v>
      </c>
      <c r="BF446" s="204">
        <f>IF(N446="snížená",J446,0)</f>
        <v>0</v>
      </c>
      <c r="BG446" s="204">
        <f>IF(N446="zákl. přenesená",J446,0)</f>
        <v>0</v>
      </c>
      <c r="BH446" s="204">
        <f>IF(N446="sníž. přenesená",J446,0)</f>
        <v>0</v>
      </c>
      <c r="BI446" s="204">
        <f>IF(N446="nulová",J446,0)</f>
        <v>0</v>
      </c>
      <c r="BJ446" s="4" t="s">
        <v>76</v>
      </c>
      <c r="BK446" s="204">
        <f>ROUND(I446*H446,2)</f>
        <v>0</v>
      </c>
      <c r="BL446" s="4" t="s">
        <v>276</v>
      </c>
      <c r="BM446" s="203" t="s">
        <v>628</v>
      </c>
    </row>
    <row r="447" spans="2:65" s="87" customFormat="1" ht="29.25">
      <c r="B447" s="13"/>
      <c r="D447" s="205" t="s">
        <v>150</v>
      </c>
      <c r="F447" s="206" t="s">
        <v>629</v>
      </c>
      <c r="L447" s="13"/>
      <c r="M447" s="207"/>
      <c r="T447" s="29"/>
      <c r="AT447" s="4" t="s">
        <v>150</v>
      </c>
      <c r="AU447" s="4" t="s">
        <v>78</v>
      </c>
    </row>
    <row r="448" spans="2:65" s="87" customFormat="1">
      <c r="B448" s="13"/>
      <c r="D448" s="208" t="s">
        <v>152</v>
      </c>
      <c r="F448" s="209" t="s">
        <v>630</v>
      </c>
      <c r="L448" s="13"/>
      <c r="M448" s="207"/>
      <c r="T448" s="29"/>
      <c r="AT448" s="4" t="s">
        <v>152</v>
      </c>
      <c r="AU448" s="4" t="s">
        <v>78</v>
      </c>
    </row>
    <row r="449" spans="2:65" s="182" customFormat="1" ht="22.7" customHeight="1">
      <c r="B449" s="181"/>
      <c r="D449" s="183" t="s">
        <v>68</v>
      </c>
      <c r="E449" s="191" t="s">
        <v>631</v>
      </c>
      <c r="F449" s="191" t="s">
        <v>632</v>
      </c>
      <c r="J449" s="192">
        <f>BK449</f>
        <v>0</v>
      </c>
      <c r="L449" s="181"/>
      <c r="M449" s="186"/>
      <c r="P449" s="187">
        <f>SUM(P450:P465)</f>
        <v>60.503999999999998</v>
      </c>
      <c r="R449" s="187">
        <f>SUM(R450:R465)</f>
        <v>0.82079999999999997</v>
      </c>
      <c r="T449" s="188">
        <f>SUM(T450:T465)</f>
        <v>0</v>
      </c>
      <c r="AR449" s="183" t="s">
        <v>78</v>
      </c>
      <c r="AT449" s="189" t="s">
        <v>68</v>
      </c>
      <c r="AU449" s="189" t="s">
        <v>76</v>
      </c>
      <c r="AY449" s="183" t="s">
        <v>140</v>
      </c>
      <c r="BK449" s="190">
        <f>SUM(BK450:BK465)</f>
        <v>0</v>
      </c>
    </row>
    <row r="450" spans="2:65" s="87" customFormat="1" ht="37.700000000000003" customHeight="1">
      <c r="B450" s="13"/>
      <c r="C450" s="193" t="s">
        <v>633</v>
      </c>
      <c r="D450" s="193" t="s">
        <v>634</v>
      </c>
      <c r="E450" s="194" t="s">
        <v>635</v>
      </c>
      <c r="F450" s="195" t="s">
        <v>636</v>
      </c>
      <c r="G450" s="196" t="s">
        <v>226</v>
      </c>
      <c r="H450" s="197">
        <v>24</v>
      </c>
      <c r="I450" s="65"/>
      <c r="J450" s="198">
        <f>ROUND(I450*H450,2)</f>
        <v>0</v>
      </c>
      <c r="K450" s="195" t="s">
        <v>530</v>
      </c>
      <c r="L450" s="13"/>
      <c r="M450" s="199" t="s">
        <v>3</v>
      </c>
      <c r="N450" s="200" t="s">
        <v>40</v>
      </c>
      <c r="O450" s="201">
        <v>2.5209999999999999</v>
      </c>
      <c r="P450" s="201">
        <f>O450*H450</f>
        <v>60.503999999999998</v>
      </c>
      <c r="Q450" s="201">
        <v>3.4200000000000001E-2</v>
      </c>
      <c r="R450" s="201">
        <f>Q450*H450</f>
        <v>0.82079999999999997</v>
      </c>
      <c r="S450" s="201">
        <v>0</v>
      </c>
      <c r="T450" s="202">
        <f>S450*H450</f>
        <v>0</v>
      </c>
      <c r="AR450" s="203" t="s">
        <v>276</v>
      </c>
      <c r="AT450" s="203" t="s">
        <v>143</v>
      </c>
      <c r="AU450" s="203" t="s">
        <v>78</v>
      </c>
      <c r="AY450" s="4" t="s">
        <v>140</v>
      </c>
      <c r="BE450" s="204">
        <f>IF(N450="základní",J450,0)</f>
        <v>0</v>
      </c>
      <c r="BF450" s="204">
        <f>IF(N450="snížená",J450,0)</f>
        <v>0</v>
      </c>
      <c r="BG450" s="204">
        <f>IF(N450="zákl. přenesená",J450,0)</f>
        <v>0</v>
      </c>
      <c r="BH450" s="204">
        <f>IF(N450="sníž. přenesená",J450,0)</f>
        <v>0</v>
      </c>
      <c r="BI450" s="204">
        <f>IF(N450="nulová",J450,0)</f>
        <v>0</v>
      </c>
      <c r="BJ450" s="4" t="s">
        <v>76</v>
      </c>
      <c r="BK450" s="204">
        <f>ROUND(I450*H450,2)</f>
        <v>0</v>
      </c>
      <c r="BL450" s="4" t="s">
        <v>276</v>
      </c>
      <c r="BM450" s="203" t="s">
        <v>637</v>
      </c>
    </row>
    <row r="451" spans="2:65" s="87" customFormat="1" ht="29.25">
      <c r="B451" s="13"/>
      <c r="D451" s="205" t="s">
        <v>150</v>
      </c>
      <c r="F451" s="206" t="s">
        <v>636</v>
      </c>
      <c r="L451" s="13"/>
      <c r="M451" s="207"/>
      <c r="T451" s="29"/>
      <c r="AT451" s="4" t="s">
        <v>150</v>
      </c>
      <c r="AU451" s="4" t="s">
        <v>78</v>
      </c>
    </row>
    <row r="452" spans="2:65" s="211" customFormat="1">
      <c r="B452" s="210"/>
      <c r="D452" s="205" t="s">
        <v>154</v>
      </c>
      <c r="E452" s="212" t="s">
        <v>3</v>
      </c>
      <c r="F452" s="213" t="s">
        <v>638</v>
      </c>
      <c r="H452" s="212" t="s">
        <v>3</v>
      </c>
      <c r="L452" s="210"/>
      <c r="M452" s="214"/>
      <c r="T452" s="215"/>
      <c r="AT452" s="212" t="s">
        <v>154</v>
      </c>
      <c r="AU452" s="212" t="s">
        <v>78</v>
      </c>
      <c r="AV452" s="211" t="s">
        <v>76</v>
      </c>
      <c r="AW452" s="211" t="s">
        <v>30</v>
      </c>
      <c r="AX452" s="211" t="s">
        <v>69</v>
      </c>
      <c r="AY452" s="212" t="s">
        <v>140</v>
      </c>
    </row>
    <row r="453" spans="2:65" s="217" customFormat="1">
      <c r="B453" s="216"/>
      <c r="D453" s="205" t="s">
        <v>154</v>
      </c>
      <c r="E453" s="218" t="s">
        <v>3</v>
      </c>
      <c r="F453" s="219" t="s">
        <v>349</v>
      </c>
      <c r="H453" s="220">
        <v>24</v>
      </c>
      <c r="L453" s="216"/>
      <c r="M453" s="221"/>
      <c r="T453" s="222"/>
      <c r="AT453" s="218" t="s">
        <v>154</v>
      </c>
      <c r="AU453" s="218" t="s">
        <v>78</v>
      </c>
      <c r="AV453" s="217" t="s">
        <v>78</v>
      </c>
      <c r="AW453" s="217" t="s">
        <v>30</v>
      </c>
      <c r="AX453" s="217" t="s">
        <v>76</v>
      </c>
      <c r="AY453" s="218" t="s">
        <v>140</v>
      </c>
    </row>
    <row r="454" spans="2:65" s="87" customFormat="1" ht="37.700000000000003" customHeight="1">
      <c r="B454" s="13"/>
      <c r="C454" s="193" t="s">
        <v>639</v>
      </c>
      <c r="D454" s="193" t="s">
        <v>143</v>
      </c>
      <c r="E454" s="194" t="s">
        <v>640</v>
      </c>
      <c r="F454" s="195" t="s">
        <v>641</v>
      </c>
      <c r="G454" s="196" t="s">
        <v>226</v>
      </c>
      <c r="H454" s="197">
        <v>5</v>
      </c>
      <c r="I454" s="65"/>
      <c r="J454" s="198">
        <f>ROUND(I454*H454,2)</f>
        <v>0</v>
      </c>
      <c r="K454" s="195" t="s">
        <v>530</v>
      </c>
      <c r="L454" s="13"/>
      <c r="M454" s="199" t="s">
        <v>3</v>
      </c>
      <c r="N454" s="200" t="s">
        <v>40</v>
      </c>
      <c r="O454" s="201">
        <v>0</v>
      </c>
      <c r="P454" s="201">
        <f>O454*H454</f>
        <v>0</v>
      </c>
      <c r="Q454" s="201">
        <v>0</v>
      </c>
      <c r="R454" s="201">
        <f>Q454*H454</f>
        <v>0</v>
      </c>
      <c r="S454" s="201">
        <v>0</v>
      </c>
      <c r="T454" s="202">
        <f>S454*H454</f>
        <v>0</v>
      </c>
      <c r="AR454" s="203" t="s">
        <v>276</v>
      </c>
      <c r="AT454" s="203" t="s">
        <v>143</v>
      </c>
      <c r="AU454" s="203" t="s">
        <v>78</v>
      </c>
      <c r="AY454" s="4" t="s">
        <v>140</v>
      </c>
      <c r="BE454" s="204">
        <f>IF(N454="základní",J454,0)</f>
        <v>0</v>
      </c>
      <c r="BF454" s="204">
        <f>IF(N454="snížená",J454,0)</f>
        <v>0</v>
      </c>
      <c r="BG454" s="204">
        <f>IF(N454="zákl. přenesená",J454,0)</f>
        <v>0</v>
      </c>
      <c r="BH454" s="204">
        <f>IF(N454="sníž. přenesená",J454,0)</f>
        <v>0</v>
      </c>
      <c r="BI454" s="204">
        <f>IF(N454="nulová",J454,0)</f>
        <v>0</v>
      </c>
      <c r="BJ454" s="4" t="s">
        <v>76</v>
      </c>
      <c r="BK454" s="204">
        <f>ROUND(I454*H454,2)</f>
        <v>0</v>
      </c>
      <c r="BL454" s="4" t="s">
        <v>276</v>
      </c>
      <c r="BM454" s="203" t="s">
        <v>642</v>
      </c>
    </row>
    <row r="455" spans="2:65" s="87" customFormat="1" ht="19.5">
      <c r="B455" s="13"/>
      <c r="D455" s="205" t="s">
        <v>150</v>
      </c>
      <c r="F455" s="206" t="s">
        <v>641</v>
      </c>
      <c r="L455" s="13"/>
      <c r="M455" s="207"/>
      <c r="T455" s="29"/>
      <c r="AT455" s="4" t="s">
        <v>150</v>
      </c>
      <c r="AU455" s="4" t="s">
        <v>78</v>
      </c>
    </row>
    <row r="456" spans="2:65" s="211" customFormat="1">
      <c r="B456" s="210"/>
      <c r="D456" s="205" t="s">
        <v>154</v>
      </c>
      <c r="E456" s="212" t="s">
        <v>3</v>
      </c>
      <c r="F456" s="213" t="s">
        <v>643</v>
      </c>
      <c r="H456" s="212" t="s">
        <v>3</v>
      </c>
      <c r="L456" s="210"/>
      <c r="M456" s="214"/>
      <c r="T456" s="215"/>
      <c r="AT456" s="212" t="s">
        <v>154</v>
      </c>
      <c r="AU456" s="212" t="s">
        <v>78</v>
      </c>
      <c r="AV456" s="211" t="s">
        <v>76</v>
      </c>
      <c r="AW456" s="211" t="s">
        <v>30</v>
      </c>
      <c r="AX456" s="211" t="s">
        <v>69</v>
      </c>
      <c r="AY456" s="212" t="s">
        <v>140</v>
      </c>
    </row>
    <row r="457" spans="2:65" s="217" customFormat="1">
      <c r="B457" s="216"/>
      <c r="D457" s="205" t="s">
        <v>154</v>
      </c>
      <c r="E457" s="218" t="s">
        <v>3</v>
      </c>
      <c r="F457" s="219" t="s">
        <v>76</v>
      </c>
      <c r="H457" s="220">
        <v>1</v>
      </c>
      <c r="L457" s="216"/>
      <c r="M457" s="221"/>
      <c r="T457" s="222"/>
      <c r="AT457" s="218" t="s">
        <v>154</v>
      </c>
      <c r="AU457" s="218" t="s">
        <v>78</v>
      </c>
      <c r="AV457" s="217" t="s">
        <v>78</v>
      </c>
      <c r="AW457" s="217" t="s">
        <v>30</v>
      </c>
      <c r="AX457" s="217" t="s">
        <v>69</v>
      </c>
      <c r="AY457" s="218" t="s">
        <v>140</v>
      </c>
    </row>
    <row r="458" spans="2:65" s="211" customFormat="1">
      <c r="B458" s="210"/>
      <c r="D458" s="205" t="s">
        <v>154</v>
      </c>
      <c r="E458" s="212" t="s">
        <v>3</v>
      </c>
      <c r="F458" s="213" t="s">
        <v>644</v>
      </c>
      <c r="H458" s="212" t="s">
        <v>3</v>
      </c>
      <c r="L458" s="210"/>
      <c r="M458" s="214"/>
      <c r="T458" s="215"/>
      <c r="AT458" s="212" t="s">
        <v>154</v>
      </c>
      <c r="AU458" s="212" t="s">
        <v>78</v>
      </c>
      <c r="AV458" s="211" t="s">
        <v>76</v>
      </c>
      <c r="AW458" s="211" t="s">
        <v>30</v>
      </c>
      <c r="AX458" s="211" t="s">
        <v>69</v>
      </c>
      <c r="AY458" s="212" t="s">
        <v>140</v>
      </c>
    </row>
    <row r="459" spans="2:65" s="217" customFormat="1">
      <c r="B459" s="216"/>
      <c r="D459" s="205" t="s">
        <v>154</v>
      </c>
      <c r="E459" s="218" t="s">
        <v>3</v>
      </c>
      <c r="F459" s="219" t="s">
        <v>78</v>
      </c>
      <c r="H459" s="220">
        <v>2</v>
      </c>
      <c r="L459" s="216"/>
      <c r="M459" s="221"/>
      <c r="T459" s="222"/>
      <c r="AT459" s="218" t="s">
        <v>154</v>
      </c>
      <c r="AU459" s="218" t="s">
        <v>78</v>
      </c>
      <c r="AV459" s="217" t="s">
        <v>78</v>
      </c>
      <c r="AW459" s="217" t="s">
        <v>30</v>
      </c>
      <c r="AX459" s="217" t="s">
        <v>69</v>
      </c>
      <c r="AY459" s="218" t="s">
        <v>140</v>
      </c>
    </row>
    <row r="460" spans="2:65" s="211" customFormat="1">
      <c r="B460" s="210"/>
      <c r="D460" s="205" t="s">
        <v>154</v>
      </c>
      <c r="E460" s="212" t="s">
        <v>3</v>
      </c>
      <c r="F460" s="213" t="s">
        <v>645</v>
      </c>
      <c r="H460" s="212" t="s">
        <v>3</v>
      </c>
      <c r="L460" s="210"/>
      <c r="M460" s="214"/>
      <c r="T460" s="215"/>
      <c r="AT460" s="212" t="s">
        <v>154</v>
      </c>
      <c r="AU460" s="212" t="s">
        <v>78</v>
      </c>
      <c r="AV460" s="211" t="s">
        <v>76</v>
      </c>
      <c r="AW460" s="211" t="s">
        <v>30</v>
      </c>
      <c r="AX460" s="211" t="s">
        <v>69</v>
      </c>
      <c r="AY460" s="212" t="s">
        <v>140</v>
      </c>
    </row>
    <row r="461" spans="2:65" s="217" customFormat="1">
      <c r="B461" s="216"/>
      <c r="D461" s="205" t="s">
        <v>154</v>
      </c>
      <c r="E461" s="218" t="s">
        <v>3</v>
      </c>
      <c r="F461" s="219" t="s">
        <v>78</v>
      </c>
      <c r="H461" s="220">
        <v>2</v>
      </c>
      <c r="L461" s="216"/>
      <c r="M461" s="221"/>
      <c r="T461" s="222"/>
      <c r="AT461" s="218" t="s">
        <v>154</v>
      </c>
      <c r="AU461" s="218" t="s">
        <v>78</v>
      </c>
      <c r="AV461" s="217" t="s">
        <v>78</v>
      </c>
      <c r="AW461" s="217" t="s">
        <v>30</v>
      </c>
      <c r="AX461" s="217" t="s">
        <v>69</v>
      </c>
      <c r="AY461" s="218" t="s">
        <v>140</v>
      </c>
    </row>
    <row r="462" spans="2:65" s="224" customFormat="1">
      <c r="B462" s="223"/>
      <c r="D462" s="205" t="s">
        <v>154</v>
      </c>
      <c r="E462" s="225" t="s">
        <v>3</v>
      </c>
      <c r="F462" s="226" t="s">
        <v>159</v>
      </c>
      <c r="H462" s="227">
        <v>5</v>
      </c>
      <c r="L462" s="223"/>
      <c r="M462" s="228"/>
      <c r="T462" s="229"/>
      <c r="AT462" s="225" t="s">
        <v>154</v>
      </c>
      <c r="AU462" s="225" t="s">
        <v>78</v>
      </c>
      <c r="AV462" s="224" t="s">
        <v>148</v>
      </c>
      <c r="AW462" s="224" t="s">
        <v>30</v>
      </c>
      <c r="AX462" s="224" t="s">
        <v>76</v>
      </c>
      <c r="AY462" s="225" t="s">
        <v>140</v>
      </c>
    </row>
    <row r="463" spans="2:65" s="87" customFormat="1" ht="24.2" customHeight="1">
      <c r="B463" s="13"/>
      <c r="C463" s="193" t="s">
        <v>646</v>
      </c>
      <c r="D463" s="193" t="s">
        <v>143</v>
      </c>
      <c r="E463" s="194" t="s">
        <v>647</v>
      </c>
      <c r="F463" s="195" t="s">
        <v>648</v>
      </c>
      <c r="G463" s="196" t="s">
        <v>627</v>
      </c>
      <c r="H463" s="197">
        <v>9390</v>
      </c>
      <c r="I463" s="65"/>
      <c r="J463" s="198">
        <f>ROUND(I463*H463,2)</f>
        <v>0</v>
      </c>
      <c r="K463" s="195" t="s">
        <v>147</v>
      </c>
      <c r="L463" s="13"/>
      <c r="M463" s="199" t="s">
        <v>3</v>
      </c>
      <c r="N463" s="200" t="s">
        <v>40</v>
      </c>
      <c r="O463" s="201">
        <v>0</v>
      </c>
      <c r="P463" s="201">
        <f>O463*H463</f>
        <v>0</v>
      </c>
      <c r="Q463" s="201">
        <v>0</v>
      </c>
      <c r="R463" s="201">
        <f>Q463*H463</f>
        <v>0</v>
      </c>
      <c r="S463" s="201">
        <v>0</v>
      </c>
      <c r="T463" s="202">
        <f>S463*H463</f>
        <v>0</v>
      </c>
      <c r="AR463" s="203" t="s">
        <v>276</v>
      </c>
      <c r="AT463" s="203" t="s">
        <v>143</v>
      </c>
      <c r="AU463" s="203" t="s">
        <v>78</v>
      </c>
      <c r="AY463" s="4" t="s">
        <v>140</v>
      </c>
      <c r="BE463" s="204">
        <f>IF(N463="základní",J463,0)</f>
        <v>0</v>
      </c>
      <c r="BF463" s="204">
        <f>IF(N463="snížená",J463,0)</f>
        <v>0</v>
      </c>
      <c r="BG463" s="204">
        <f>IF(N463="zákl. přenesená",J463,0)</f>
        <v>0</v>
      </c>
      <c r="BH463" s="204">
        <f>IF(N463="sníž. přenesená",J463,0)</f>
        <v>0</v>
      </c>
      <c r="BI463" s="204">
        <f>IF(N463="nulová",J463,0)</f>
        <v>0</v>
      </c>
      <c r="BJ463" s="4" t="s">
        <v>76</v>
      </c>
      <c r="BK463" s="204">
        <f>ROUND(I463*H463,2)</f>
        <v>0</v>
      </c>
      <c r="BL463" s="4" t="s">
        <v>276</v>
      </c>
      <c r="BM463" s="203" t="s">
        <v>649</v>
      </c>
    </row>
    <row r="464" spans="2:65" s="87" customFormat="1" ht="29.25">
      <c r="B464" s="13"/>
      <c r="D464" s="205" t="s">
        <v>150</v>
      </c>
      <c r="F464" s="206" t="s">
        <v>650</v>
      </c>
      <c r="L464" s="13"/>
      <c r="M464" s="207"/>
      <c r="T464" s="29"/>
      <c r="AT464" s="4" t="s">
        <v>150</v>
      </c>
      <c r="AU464" s="4" t="s">
        <v>78</v>
      </c>
    </row>
    <row r="465" spans="2:65" s="87" customFormat="1">
      <c r="B465" s="13"/>
      <c r="D465" s="208" t="s">
        <v>152</v>
      </c>
      <c r="F465" s="209" t="s">
        <v>651</v>
      </c>
      <c r="L465" s="13"/>
      <c r="M465" s="207"/>
      <c r="T465" s="29"/>
      <c r="AT465" s="4" t="s">
        <v>152</v>
      </c>
      <c r="AU465" s="4" t="s">
        <v>78</v>
      </c>
    </row>
    <row r="466" spans="2:65" s="182" customFormat="1" ht="22.7" customHeight="1">
      <c r="B466" s="181"/>
      <c r="D466" s="183" t="s">
        <v>68</v>
      </c>
      <c r="E466" s="191" t="s">
        <v>652</v>
      </c>
      <c r="F466" s="191" t="s">
        <v>653</v>
      </c>
      <c r="J466" s="192">
        <f>BK466</f>
        <v>0</v>
      </c>
      <c r="L466" s="181"/>
      <c r="M466" s="186"/>
      <c r="P466" s="187">
        <f>SUM(P467:P478)</f>
        <v>142.97515000000001</v>
      </c>
      <c r="R466" s="187">
        <f>SUM(R467:R478)</f>
        <v>0</v>
      </c>
      <c r="T466" s="188">
        <f>SUM(T467:T478)</f>
        <v>12.2775944</v>
      </c>
      <c r="AR466" s="183" t="s">
        <v>78</v>
      </c>
      <c r="AT466" s="189" t="s">
        <v>68</v>
      </c>
      <c r="AU466" s="189" t="s">
        <v>76</v>
      </c>
      <c r="AY466" s="183" t="s">
        <v>140</v>
      </c>
      <c r="BK466" s="190">
        <f>SUM(BK467:BK478)</f>
        <v>0</v>
      </c>
    </row>
    <row r="467" spans="2:65" s="87" customFormat="1" ht="21.75" customHeight="1">
      <c r="B467" s="13"/>
      <c r="C467" s="193" t="s">
        <v>654</v>
      </c>
      <c r="D467" s="193" t="s">
        <v>143</v>
      </c>
      <c r="E467" s="194" t="s">
        <v>655</v>
      </c>
      <c r="F467" s="195" t="s">
        <v>656</v>
      </c>
      <c r="G467" s="196" t="s">
        <v>146</v>
      </c>
      <c r="H467" s="197">
        <v>650.73</v>
      </c>
      <c r="I467" s="65"/>
      <c r="J467" s="198">
        <f>ROUND(I467*H467,2)</f>
        <v>0</v>
      </c>
      <c r="K467" s="195" t="s">
        <v>147</v>
      </c>
      <c r="L467" s="13"/>
      <c r="M467" s="199" t="s">
        <v>3</v>
      </c>
      <c r="N467" s="200" t="s">
        <v>40</v>
      </c>
      <c r="O467" s="201">
        <v>0.19500000000000001</v>
      </c>
      <c r="P467" s="201">
        <f>O467*H467</f>
        <v>126.89235000000001</v>
      </c>
      <c r="Q467" s="201">
        <v>0</v>
      </c>
      <c r="R467" s="201">
        <f>Q467*H467</f>
        <v>0</v>
      </c>
      <c r="S467" s="201">
        <v>1.7999999999999999E-2</v>
      </c>
      <c r="T467" s="202">
        <f>S467*H467</f>
        <v>11.713139999999999</v>
      </c>
      <c r="AR467" s="203" t="s">
        <v>276</v>
      </c>
      <c r="AT467" s="203" t="s">
        <v>143</v>
      </c>
      <c r="AU467" s="203" t="s">
        <v>78</v>
      </c>
      <c r="AY467" s="4" t="s">
        <v>140</v>
      </c>
      <c r="BE467" s="204">
        <f>IF(N467="základní",J467,0)</f>
        <v>0</v>
      </c>
      <c r="BF467" s="204">
        <f>IF(N467="snížená",J467,0)</f>
        <v>0</v>
      </c>
      <c r="BG467" s="204">
        <f>IF(N467="zákl. přenesená",J467,0)</f>
        <v>0</v>
      </c>
      <c r="BH467" s="204">
        <f>IF(N467="sníž. přenesená",J467,0)</f>
        <v>0</v>
      </c>
      <c r="BI467" s="204">
        <f>IF(N467="nulová",J467,0)</f>
        <v>0</v>
      </c>
      <c r="BJ467" s="4" t="s">
        <v>76</v>
      </c>
      <c r="BK467" s="204">
        <f>ROUND(I467*H467,2)</f>
        <v>0</v>
      </c>
      <c r="BL467" s="4" t="s">
        <v>276</v>
      </c>
      <c r="BM467" s="203" t="s">
        <v>657</v>
      </c>
    </row>
    <row r="468" spans="2:65" s="87" customFormat="1">
      <c r="B468" s="13"/>
      <c r="D468" s="205" t="s">
        <v>150</v>
      </c>
      <c r="F468" s="206" t="s">
        <v>658</v>
      </c>
      <c r="L468" s="13"/>
      <c r="M468" s="207"/>
      <c r="T468" s="29"/>
      <c r="AT468" s="4" t="s">
        <v>150</v>
      </c>
      <c r="AU468" s="4" t="s">
        <v>78</v>
      </c>
    </row>
    <row r="469" spans="2:65" s="87" customFormat="1">
      <c r="B469" s="13"/>
      <c r="D469" s="208" t="s">
        <v>152</v>
      </c>
      <c r="F469" s="209" t="s">
        <v>659</v>
      </c>
      <c r="L469" s="13"/>
      <c r="M469" s="207"/>
      <c r="T469" s="29"/>
      <c r="AT469" s="4" t="s">
        <v>152</v>
      </c>
      <c r="AU469" s="4" t="s">
        <v>78</v>
      </c>
    </row>
    <row r="470" spans="2:65" s="211" customFormat="1">
      <c r="B470" s="210"/>
      <c r="D470" s="205" t="s">
        <v>154</v>
      </c>
      <c r="E470" s="212" t="s">
        <v>3</v>
      </c>
      <c r="F470" s="213" t="s">
        <v>660</v>
      </c>
      <c r="H470" s="212" t="s">
        <v>3</v>
      </c>
      <c r="L470" s="210"/>
      <c r="M470" s="214"/>
      <c r="T470" s="215"/>
      <c r="AT470" s="212" t="s">
        <v>154</v>
      </c>
      <c r="AU470" s="212" t="s">
        <v>78</v>
      </c>
      <c r="AV470" s="211" t="s">
        <v>76</v>
      </c>
      <c r="AW470" s="211" t="s">
        <v>30</v>
      </c>
      <c r="AX470" s="211" t="s">
        <v>69</v>
      </c>
      <c r="AY470" s="212" t="s">
        <v>140</v>
      </c>
    </row>
    <row r="471" spans="2:65" s="217" customFormat="1">
      <c r="B471" s="216"/>
      <c r="D471" s="205" t="s">
        <v>154</v>
      </c>
      <c r="E471" s="218" t="s">
        <v>3</v>
      </c>
      <c r="F471" s="219" t="s">
        <v>661</v>
      </c>
      <c r="H471" s="220">
        <v>650.73</v>
      </c>
      <c r="L471" s="216"/>
      <c r="M471" s="221"/>
      <c r="T471" s="222"/>
      <c r="AT471" s="218" t="s">
        <v>154</v>
      </c>
      <c r="AU471" s="218" t="s">
        <v>78</v>
      </c>
      <c r="AV471" s="217" t="s">
        <v>78</v>
      </c>
      <c r="AW471" s="217" t="s">
        <v>30</v>
      </c>
      <c r="AX471" s="217" t="s">
        <v>76</v>
      </c>
      <c r="AY471" s="218" t="s">
        <v>140</v>
      </c>
    </row>
    <row r="472" spans="2:65" s="87" customFormat="1" ht="16.5" customHeight="1">
      <c r="B472" s="13"/>
      <c r="C472" s="193" t="s">
        <v>662</v>
      </c>
      <c r="D472" s="193" t="s">
        <v>143</v>
      </c>
      <c r="E472" s="194" t="s">
        <v>663</v>
      </c>
      <c r="F472" s="195" t="s">
        <v>664</v>
      </c>
      <c r="G472" s="196" t="s">
        <v>292</v>
      </c>
      <c r="H472" s="197">
        <v>103.76</v>
      </c>
      <c r="I472" s="65"/>
      <c r="J472" s="198">
        <f>ROUND(I472*H472,2)</f>
        <v>0</v>
      </c>
      <c r="K472" s="195" t="s">
        <v>147</v>
      </c>
      <c r="L472" s="13"/>
      <c r="M472" s="199" t="s">
        <v>3</v>
      </c>
      <c r="N472" s="200" t="s">
        <v>40</v>
      </c>
      <c r="O472" s="201">
        <v>0.155</v>
      </c>
      <c r="P472" s="201">
        <f>O472*H472</f>
        <v>16.082800000000002</v>
      </c>
      <c r="Q472" s="201">
        <v>0</v>
      </c>
      <c r="R472" s="201">
        <f>Q472*H472</f>
        <v>0</v>
      </c>
      <c r="S472" s="201">
        <v>5.4400000000000004E-3</v>
      </c>
      <c r="T472" s="202">
        <f>S472*H472</f>
        <v>0.56445440000000002</v>
      </c>
      <c r="AR472" s="203" t="s">
        <v>276</v>
      </c>
      <c r="AT472" s="203" t="s">
        <v>143</v>
      </c>
      <c r="AU472" s="203" t="s">
        <v>78</v>
      </c>
      <c r="AY472" s="4" t="s">
        <v>140</v>
      </c>
      <c r="BE472" s="204">
        <f>IF(N472="základní",J472,0)</f>
        <v>0</v>
      </c>
      <c r="BF472" s="204">
        <f>IF(N472="snížená",J472,0)</f>
        <v>0</v>
      </c>
      <c r="BG472" s="204">
        <f>IF(N472="zákl. přenesená",J472,0)</f>
        <v>0</v>
      </c>
      <c r="BH472" s="204">
        <f>IF(N472="sníž. přenesená",J472,0)</f>
        <v>0</v>
      </c>
      <c r="BI472" s="204">
        <f>IF(N472="nulová",J472,0)</f>
        <v>0</v>
      </c>
      <c r="BJ472" s="4" t="s">
        <v>76</v>
      </c>
      <c r="BK472" s="204">
        <f>ROUND(I472*H472,2)</f>
        <v>0</v>
      </c>
      <c r="BL472" s="4" t="s">
        <v>276</v>
      </c>
      <c r="BM472" s="203" t="s">
        <v>665</v>
      </c>
    </row>
    <row r="473" spans="2:65" s="87" customFormat="1">
      <c r="B473" s="13"/>
      <c r="D473" s="205" t="s">
        <v>150</v>
      </c>
      <c r="F473" s="206" t="s">
        <v>666</v>
      </c>
      <c r="L473" s="13"/>
      <c r="M473" s="207"/>
      <c r="T473" s="29"/>
      <c r="AT473" s="4" t="s">
        <v>150</v>
      </c>
      <c r="AU473" s="4" t="s">
        <v>78</v>
      </c>
    </row>
    <row r="474" spans="2:65" s="87" customFormat="1">
      <c r="B474" s="13"/>
      <c r="D474" s="208" t="s">
        <v>152</v>
      </c>
      <c r="F474" s="209" t="s">
        <v>667</v>
      </c>
      <c r="L474" s="13"/>
      <c r="M474" s="207"/>
      <c r="T474" s="29"/>
      <c r="AT474" s="4" t="s">
        <v>152</v>
      </c>
      <c r="AU474" s="4" t="s">
        <v>78</v>
      </c>
    </row>
    <row r="475" spans="2:65" s="211" customFormat="1">
      <c r="B475" s="210"/>
      <c r="D475" s="205" t="s">
        <v>154</v>
      </c>
      <c r="E475" s="212" t="s">
        <v>3</v>
      </c>
      <c r="F475" s="213" t="s">
        <v>328</v>
      </c>
      <c r="H475" s="212" t="s">
        <v>3</v>
      </c>
      <c r="L475" s="210"/>
      <c r="M475" s="214"/>
      <c r="T475" s="215"/>
      <c r="AT475" s="212" t="s">
        <v>154</v>
      </c>
      <c r="AU475" s="212" t="s">
        <v>78</v>
      </c>
      <c r="AV475" s="211" t="s">
        <v>76</v>
      </c>
      <c r="AW475" s="211" t="s">
        <v>30</v>
      </c>
      <c r="AX475" s="211" t="s">
        <v>69</v>
      </c>
      <c r="AY475" s="212" t="s">
        <v>140</v>
      </c>
    </row>
    <row r="476" spans="2:65" s="217" customFormat="1">
      <c r="B476" s="216"/>
      <c r="D476" s="205" t="s">
        <v>154</v>
      </c>
      <c r="E476" s="218" t="s">
        <v>3</v>
      </c>
      <c r="F476" s="219" t="s">
        <v>668</v>
      </c>
      <c r="H476" s="220">
        <v>50.302</v>
      </c>
      <c r="L476" s="216"/>
      <c r="M476" s="221"/>
      <c r="T476" s="222"/>
      <c r="AT476" s="218" t="s">
        <v>154</v>
      </c>
      <c r="AU476" s="218" t="s">
        <v>78</v>
      </c>
      <c r="AV476" s="217" t="s">
        <v>78</v>
      </c>
      <c r="AW476" s="217" t="s">
        <v>30</v>
      </c>
      <c r="AX476" s="217" t="s">
        <v>69</v>
      </c>
      <c r="AY476" s="218" t="s">
        <v>140</v>
      </c>
    </row>
    <row r="477" spans="2:65" s="217" customFormat="1">
      <c r="B477" s="216"/>
      <c r="D477" s="205" t="s">
        <v>154</v>
      </c>
      <c r="E477" s="218" t="s">
        <v>3</v>
      </c>
      <c r="F477" s="219" t="s">
        <v>669</v>
      </c>
      <c r="H477" s="220">
        <v>53.457999999999998</v>
      </c>
      <c r="L477" s="216"/>
      <c r="M477" s="221"/>
      <c r="T477" s="222"/>
      <c r="AT477" s="218" t="s">
        <v>154</v>
      </c>
      <c r="AU477" s="218" t="s">
        <v>78</v>
      </c>
      <c r="AV477" s="217" t="s">
        <v>78</v>
      </c>
      <c r="AW477" s="217" t="s">
        <v>30</v>
      </c>
      <c r="AX477" s="217" t="s">
        <v>69</v>
      </c>
      <c r="AY477" s="218" t="s">
        <v>140</v>
      </c>
    </row>
    <row r="478" spans="2:65" s="224" customFormat="1">
      <c r="B478" s="223"/>
      <c r="D478" s="205" t="s">
        <v>154</v>
      </c>
      <c r="E478" s="225" t="s">
        <v>3</v>
      </c>
      <c r="F478" s="226" t="s">
        <v>159</v>
      </c>
      <c r="H478" s="227">
        <v>103.76</v>
      </c>
      <c r="L478" s="223"/>
      <c r="M478" s="228"/>
      <c r="T478" s="229"/>
      <c r="AT478" s="225" t="s">
        <v>154</v>
      </c>
      <c r="AU478" s="225" t="s">
        <v>78</v>
      </c>
      <c r="AV478" s="224" t="s">
        <v>148</v>
      </c>
      <c r="AW478" s="224" t="s">
        <v>30</v>
      </c>
      <c r="AX478" s="224" t="s">
        <v>76</v>
      </c>
      <c r="AY478" s="225" t="s">
        <v>140</v>
      </c>
    </row>
    <row r="479" spans="2:65" s="182" customFormat="1" ht="22.7" customHeight="1">
      <c r="B479" s="181"/>
      <c r="D479" s="183" t="s">
        <v>68</v>
      </c>
      <c r="E479" s="191" t="s">
        <v>670</v>
      </c>
      <c r="F479" s="191" t="s">
        <v>671</v>
      </c>
      <c r="J479" s="192">
        <f>BK479</f>
        <v>0</v>
      </c>
      <c r="L479" s="181"/>
      <c r="M479" s="186"/>
      <c r="P479" s="187">
        <f>SUM(P480:P607)</f>
        <v>158001.33560200004</v>
      </c>
      <c r="R479" s="187">
        <f>SUM(R480:R607)</f>
        <v>40.551508500000011</v>
      </c>
      <c r="T479" s="188">
        <f>SUM(T480:T607)</f>
        <v>0.61231300000000011</v>
      </c>
      <c r="AR479" s="183" t="s">
        <v>78</v>
      </c>
      <c r="AT479" s="189" t="s">
        <v>68</v>
      </c>
      <c r="AU479" s="189" t="s">
        <v>76</v>
      </c>
      <c r="AY479" s="183" t="s">
        <v>140</v>
      </c>
      <c r="BK479" s="190">
        <f>SUM(BK480:BK607)</f>
        <v>0</v>
      </c>
    </row>
    <row r="480" spans="2:65" s="87" customFormat="1" ht="24.2" customHeight="1">
      <c r="B480" s="13"/>
      <c r="C480" s="193" t="s">
        <v>672</v>
      </c>
      <c r="D480" s="193" t="s">
        <v>143</v>
      </c>
      <c r="E480" s="194" t="s">
        <v>673</v>
      </c>
      <c r="F480" s="195" t="s">
        <v>674</v>
      </c>
      <c r="G480" s="196" t="s">
        <v>146</v>
      </c>
      <c r="H480" s="197">
        <v>27.23</v>
      </c>
      <c r="I480" s="65"/>
      <c r="J480" s="198">
        <f>ROUND(I480*H480,2)</f>
        <v>0</v>
      </c>
      <c r="K480" s="195" t="s">
        <v>147</v>
      </c>
      <c r="L480" s="13"/>
      <c r="M480" s="199" t="s">
        <v>3</v>
      </c>
      <c r="N480" s="200" t="s">
        <v>40</v>
      </c>
      <c r="O480" s="201">
        <v>0.999</v>
      </c>
      <c r="P480" s="201">
        <f>O480*H480</f>
        <v>27.202770000000001</v>
      </c>
      <c r="Q480" s="201">
        <v>2.5399999999999999E-2</v>
      </c>
      <c r="R480" s="201">
        <f>Q480*H480</f>
        <v>0.69164199999999998</v>
      </c>
      <c r="S480" s="201">
        <v>0</v>
      </c>
      <c r="T480" s="202">
        <f>S480*H480</f>
        <v>0</v>
      </c>
      <c r="AR480" s="203" t="s">
        <v>276</v>
      </c>
      <c r="AT480" s="203" t="s">
        <v>143</v>
      </c>
      <c r="AU480" s="203" t="s">
        <v>78</v>
      </c>
      <c r="AY480" s="4" t="s">
        <v>140</v>
      </c>
      <c r="BE480" s="204">
        <f>IF(N480="základní",J480,0)</f>
        <v>0</v>
      </c>
      <c r="BF480" s="204">
        <f>IF(N480="snížená",J480,0)</f>
        <v>0</v>
      </c>
      <c r="BG480" s="204">
        <f>IF(N480="zákl. přenesená",J480,0)</f>
        <v>0</v>
      </c>
      <c r="BH480" s="204">
        <f>IF(N480="sníž. přenesená",J480,0)</f>
        <v>0</v>
      </c>
      <c r="BI480" s="204">
        <f>IF(N480="nulová",J480,0)</f>
        <v>0</v>
      </c>
      <c r="BJ480" s="4" t="s">
        <v>76</v>
      </c>
      <c r="BK480" s="204">
        <f>ROUND(I480*H480,2)</f>
        <v>0</v>
      </c>
      <c r="BL480" s="4" t="s">
        <v>276</v>
      </c>
      <c r="BM480" s="203" t="s">
        <v>675</v>
      </c>
    </row>
    <row r="481" spans="2:65" s="87" customFormat="1" ht="39">
      <c r="B481" s="13"/>
      <c r="D481" s="205" t="s">
        <v>150</v>
      </c>
      <c r="F481" s="206" t="s">
        <v>676</v>
      </c>
      <c r="L481" s="13"/>
      <c r="M481" s="207"/>
      <c r="T481" s="29"/>
      <c r="AT481" s="4" t="s">
        <v>150</v>
      </c>
      <c r="AU481" s="4" t="s">
        <v>78</v>
      </c>
    </row>
    <row r="482" spans="2:65" s="87" customFormat="1">
      <c r="B482" s="13"/>
      <c r="D482" s="208" t="s">
        <v>152</v>
      </c>
      <c r="F482" s="209" t="s">
        <v>677</v>
      </c>
      <c r="L482" s="13"/>
      <c r="M482" s="207"/>
      <c r="T482" s="29"/>
      <c r="AT482" s="4" t="s">
        <v>152</v>
      </c>
      <c r="AU482" s="4" t="s">
        <v>78</v>
      </c>
    </row>
    <row r="483" spans="2:65" s="211" customFormat="1">
      <c r="B483" s="210"/>
      <c r="D483" s="205" t="s">
        <v>154</v>
      </c>
      <c r="E483" s="212" t="s">
        <v>3</v>
      </c>
      <c r="F483" s="213" t="s">
        <v>678</v>
      </c>
      <c r="H483" s="212" t="s">
        <v>3</v>
      </c>
      <c r="L483" s="210"/>
      <c r="M483" s="214"/>
      <c r="T483" s="215"/>
      <c r="AT483" s="212" t="s">
        <v>154</v>
      </c>
      <c r="AU483" s="212" t="s">
        <v>78</v>
      </c>
      <c r="AV483" s="211" t="s">
        <v>76</v>
      </c>
      <c r="AW483" s="211" t="s">
        <v>30</v>
      </c>
      <c r="AX483" s="211" t="s">
        <v>69</v>
      </c>
      <c r="AY483" s="212" t="s">
        <v>140</v>
      </c>
    </row>
    <row r="484" spans="2:65" s="217" customFormat="1">
      <c r="B484" s="216"/>
      <c r="D484" s="205" t="s">
        <v>154</v>
      </c>
      <c r="E484" s="218" t="s">
        <v>3</v>
      </c>
      <c r="F484" s="219" t="s">
        <v>679</v>
      </c>
      <c r="H484" s="220">
        <v>27.23</v>
      </c>
      <c r="L484" s="216"/>
      <c r="M484" s="221"/>
      <c r="T484" s="222"/>
      <c r="AT484" s="218" t="s">
        <v>154</v>
      </c>
      <c r="AU484" s="218" t="s">
        <v>78</v>
      </c>
      <c r="AV484" s="217" t="s">
        <v>78</v>
      </c>
      <c r="AW484" s="217" t="s">
        <v>30</v>
      </c>
      <c r="AX484" s="217" t="s">
        <v>76</v>
      </c>
      <c r="AY484" s="218" t="s">
        <v>140</v>
      </c>
    </row>
    <row r="485" spans="2:65" s="87" customFormat="1" ht="24.2" customHeight="1">
      <c r="B485" s="13"/>
      <c r="C485" s="193" t="s">
        <v>680</v>
      </c>
      <c r="D485" s="193" t="s">
        <v>143</v>
      </c>
      <c r="E485" s="194" t="s">
        <v>681</v>
      </c>
      <c r="F485" s="195" t="s">
        <v>682</v>
      </c>
      <c r="G485" s="196" t="s">
        <v>146</v>
      </c>
      <c r="H485" s="197">
        <v>7.8760000000000003</v>
      </c>
      <c r="I485" s="65"/>
      <c r="J485" s="198">
        <f>ROUND(I485*H485,2)</f>
        <v>0</v>
      </c>
      <c r="K485" s="195" t="s">
        <v>147</v>
      </c>
      <c r="L485" s="13"/>
      <c r="M485" s="199" t="s">
        <v>3</v>
      </c>
      <c r="N485" s="200" t="s">
        <v>40</v>
      </c>
      <c r="O485" s="201">
        <v>0.19800000000000001</v>
      </c>
      <c r="P485" s="201">
        <f>O485*H485</f>
        <v>1.5594480000000002</v>
      </c>
      <c r="Q485" s="201">
        <v>0</v>
      </c>
      <c r="R485" s="201">
        <f>Q485*H485</f>
        <v>0</v>
      </c>
      <c r="S485" s="201">
        <v>3.175E-2</v>
      </c>
      <c r="T485" s="202">
        <f>S485*H485</f>
        <v>0.25006300000000004</v>
      </c>
      <c r="AR485" s="203" t="s">
        <v>276</v>
      </c>
      <c r="AT485" s="203" t="s">
        <v>143</v>
      </c>
      <c r="AU485" s="203" t="s">
        <v>78</v>
      </c>
      <c r="AY485" s="4" t="s">
        <v>140</v>
      </c>
      <c r="BE485" s="204">
        <f>IF(N485="základní",J485,0)</f>
        <v>0</v>
      </c>
      <c r="BF485" s="204">
        <f>IF(N485="snížená",J485,0)</f>
        <v>0</v>
      </c>
      <c r="BG485" s="204">
        <f>IF(N485="zákl. přenesená",J485,0)</f>
        <v>0</v>
      </c>
      <c r="BH485" s="204">
        <f>IF(N485="sníž. přenesená",J485,0)</f>
        <v>0</v>
      </c>
      <c r="BI485" s="204">
        <f>IF(N485="nulová",J485,0)</f>
        <v>0</v>
      </c>
      <c r="BJ485" s="4" t="s">
        <v>76</v>
      </c>
      <c r="BK485" s="204">
        <f>ROUND(I485*H485,2)</f>
        <v>0</v>
      </c>
      <c r="BL485" s="4" t="s">
        <v>276</v>
      </c>
      <c r="BM485" s="203" t="s">
        <v>683</v>
      </c>
    </row>
    <row r="486" spans="2:65" s="87" customFormat="1" ht="19.5">
      <c r="B486" s="13"/>
      <c r="D486" s="205" t="s">
        <v>150</v>
      </c>
      <c r="F486" s="206" t="s">
        <v>684</v>
      </c>
      <c r="L486" s="13"/>
      <c r="M486" s="207"/>
      <c r="T486" s="29"/>
      <c r="AT486" s="4" t="s">
        <v>150</v>
      </c>
      <c r="AU486" s="4" t="s">
        <v>78</v>
      </c>
    </row>
    <row r="487" spans="2:65" s="87" customFormat="1">
      <c r="B487" s="13"/>
      <c r="D487" s="208" t="s">
        <v>152</v>
      </c>
      <c r="F487" s="209" t="s">
        <v>685</v>
      </c>
      <c r="L487" s="13"/>
      <c r="M487" s="207"/>
      <c r="T487" s="29"/>
      <c r="AT487" s="4" t="s">
        <v>152</v>
      </c>
      <c r="AU487" s="4" t="s">
        <v>78</v>
      </c>
    </row>
    <row r="488" spans="2:65" s="211" customFormat="1">
      <c r="B488" s="210"/>
      <c r="D488" s="205" t="s">
        <v>154</v>
      </c>
      <c r="E488" s="212" t="s">
        <v>3</v>
      </c>
      <c r="F488" s="213" t="s">
        <v>165</v>
      </c>
      <c r="H488" s="212" t="s">
        <v>3</v>
      </c>
      <c r="L488" s="210"/>
      <c r="M488" s="214"/>
      <c r="T488" s="215"/>
      <c r="AT488" s="212" t="s">
        <v>154</v>
      </c>
      <c r="AU488" s="212" t="s">
        <v>78</v>
      </c>
      <c r="AV488" s="211" t="s">
        <v>76</v>
      </c>
      <c r="AW488" s="211" t="s">
        <v>30</v>
      </c>
      <c r="AX488" s="211" t="s">
        <v>69</v>
      </c>
      <c r="AY488" s="212" t="s">
        <v>140</v>
      </c>
    </row>
    <row r="489" spans="2:65" s="217" customFormat="1">
      <c r="B489" s="216"/>
      <c r="D489" s="205" t="s">
        <v>154</v>
      </c>
      <c r="E489" s="218" t="s">
        <v>3</v>
      </c>
      <c r="F489" s="219" t="s">
        <v>686</v>
      </c>
      <c r="H489" s="220">
        <v>7.8760000000000003</v>
      </c>
      <c r="L489" s="216"/>
      <c r="M489" s="221"/>
      <c r="T489" s="222"/>
      <c r="AT489" s="218" t="s">
        <v>154</v>
      </c>
      <c r="AU489" s="218" t="s">
        <v>78</v>
      </c>
      <c r="AV489" s="217" t="s">
        <v>78</v>
      </c>
      <c r="AW489" s="217" t="s">
        <v>30</v>
      </c>
      <c r="AX489" s="217" t="s">
        <v>76</v>
      </c>
      <c r="AY489" s="218" t="s">
        <v>140</v>
      </c>
    </row>
    <row r="490" spans="2:65" s="87" customFormat="1" ht="37.700000000000003" customHeight="1">
      <c r="B490" s="13"/>
      <c r="C490" s="193" t="s">
        <v>687</v>
      </c>
      <c r="D490" s="193" t="s">
        <v>143</v>
      </c>
      <c r="E490" s="194" t="s">
        <v>688</v>
      </c>
      <c r="F490" s="195" t="s">
        <v>689</v>
      </c>
      <c r="G490" s="196" t="s">
        <v>146</v>
      </c>
      <c r="H490" s="197">
        <v>388.52300000000002</v>
      </c>
      <c r="I490" s="65"/>
      <c r="J490" s="198">
        <f>ROUND(I490*H490,2)</f>
        <v>0</v>
      </c>
      <c r="K490" s="195" t="s">
        <v>147</v>
      </c>
      <c r="L490" s="13"/>
      <c r="M490" s="199" t="s">
        <v>3</v>
      </c>
      <c r="N490" s="200" t="s">
        <v>40</v>
      </c>
      <c r="O490" s="201">
        <v>1.6819999999999999</v>
      </c>
      <c r="P490" s="201">
        <f>O490*H490</f>
        <v>653.49568599999998</v>
      </c>
      <c r="Q490" s="201">
        <v>4.8259999999999997E-2</v>
      </c>
      <c r="R490" s="201">
        <f>Q490*H490</f>
        <v>18.750119980000001</v>
      </c>
      <c r="S490" s="201">
        <v>0</v>
      </c>
      <c r="T490" s="202">
        <f>S490*H490</f>
        <v>0</v>
      </c>
      <c r="AR490" s="203" t="s">
        <v>276</v>
      </c>
      <c r="AT490" s="203" t="s">
        <v>143</v>
      </c>
      <c r="AU490" s="203" t="s">
        <v>78</v>
      </c>
      <c r="AY490" s="4" t="s">
        <v>140</v>
      </c>
      <c r="BE490" s="204">
        <f>IF(N490="základní",J490,0)</f>
        <v>0</v>
      </c>
      <c r="BF490" s="204">
        <f>IF(N490="snížená",J490,0)</f>
        <v>0</v>
      </c>
      <c r="BG490" s="204">
        <f>IF(N490="zákl. přenesená",J490,0)</f>
        <v>0</v>
      </c>
      <c r="BH490" s="204">
        <f>IF(N490="sníž. přenesená",J490,0)</f>
        <v>0</v>
      </c>
      <c r="BI490" s="204">
        <f>IF(N490="nulová",J490,0)</f>
        <v>0</v>
      </c>
      <c r="BJ490" s="4" t="s">
        <v>76</v>
      </c>
      <c r="BK490" s="204">
        <f>ROUND(I490*H490,2)</f>
        <v>0</v>
      </c>
      <c r="BL490" s="4" t="s">
        <v>276</v>
      </c>
      <c r="BM490" s="203" t="s">
        <v>690</v>
      </c>
    </row>
    <row r="491" spans="2:65" s="87" customFormat="1" ht="39">
      <c r="B491" s="13"/>
      <c r="D491" s="205" t="s">
        <v>150</v>
      </c>
      <c r="F491" s="206" t="s">
        <v>691</v>
      </c>
      <c r="L491" s="13"/>
      <c r="M491" s="207"/>
      <c r="T491" s="29"/>
      <c r="AT491" s="4" t="s">
        <v>150</v>
      </c>
      <c r="AU491" s="4" t="s">
        <v>78</v>
      </c>
    </row>
    <row r="492" spans="2:65" s="87" customFormat="1">
      <c r="B492" s="13"/>
      <c r="D492" s="208" t="s">
        <v>152</v>
      </c>
      <c r="F492" s="209" t="s">
        <v>692</v>
      </c>
      <c r="L492" s="13"/>
      <c r="M492" s="207"/>
      <c r="T492" s="29"/>
      <c r="AT492" s="4" t="s">
        <v>152</v>
      </c>
      <c r="AU492" s="4" t="s">
        <v>78</v>
      </c>
    </row>
    <row r="493" spans="2:65" s="211" customFormat="1">
      <c r="B493" s="210"/>
      <c r="D493" s="205" t="s">
        <v>154</v>
      </c>
      <c r="E493" s="212" t="s">
        <v>3</v>
      </c>
      <c r="F493" s="213" t="s">
        <v>165</v>
      </c>
      <c r="H493" s="212" t="s">
        <v>3</v>
      </c>
      <c r="L493" s="210"/>
      <c r="M493" s="214"/>
      <c r="T493" s="215"/>
      <c r="AT493" s="212" t="s">
        <v>154</v>
      </c>
      <c r="AU493" s="212" t="s">
        <v>78</v>
      </c>
      <c r="AV493" s="211" t="s">
        <v>76</v>
      </c>
      <c r="AW493" s="211" t="s">
        <v>30</v>
      </c>
      <c r="AX493" s="211" t="s">
        <v>69</v>
      </c>
      <c r="AY493" s="212" t="s">
        <v>140</v>
      </c>
    </row>
    <row r="494" spans="2:65" s="217" customFormat="1">
      <c r="B494" s="216"/>
      <c r="D494" s="205" t="s">
        <v>154</v>
      </c>
      <c r="E494" s="218" t="s">
        <v>3</v>
      </c>
      <c r="F494" s="219" t="s">
        <v>693</v>
      </c>
      <c r="H494" s="220">
        <v>328.315</v>
      </c>
      <c r="L494" s="216"/>
      <c r="M494" s="221"/>
      <c r="T494" s="222"/>
      <c r="AT494" s="218" t="s">
        <v>154</v>
      </c>
      <c r="AU494" s="218" t="s">
        <v>78</v>
      </c>
      <c r="AV494" s="217" t="s">
        <v>78</v>
      </c>
      <c r="AW494" s="217" t="s">
        <v>30</v>
      </c>
      <c r="AX494" s="217" t="s">
        <v>69</v>
      </c>
      <c r="AY494" s="218" t="s">
        <v>140</v>
      </c>
    </row>
    <row r="495" spans="2:65" s="211" customFormat="1">
      <c r="B495" s="210"/>
      <c r="D495" s="205" t="s">
        <v>154</v>
      </c>
      <c r="E495" s="212" t="s">
        <v>3</v>
      </c>
      <c r="F495" s="213" t="s">
        <v>197</v>
      </c>
      <c r="H495" s="212" t="s">
        <v>3</v>
      </c>
      <c r="L495" s="210"/>
      <c r="M495" s="214"/>
      <c r="T495" s="215"/>
      <c r="AT495" s="212" t="s">
        <v>154</v>
      </c>
      <c r="AU495" s="212" t="s">
        <v>78</v>
      </c>
      <c r="AV495" s="211" t="s">
        <v>76</v>
      </c>
      <c r="AW495" s="211" t="s">
        <v>30</v>
      </c>
      <c r="AX495" s="211" t="s">
        <v>69</v>
      </c>
      <c r="AY495" s="212" t="s">
        <v>140</v>
      </c>
    </row>
    <row r="496" spans="2:65" s="217" customFormat="1">
      <c r="B496" s="216"/>
      <c r="D496" s="205" t="s">
        <v>154</v>
      </c>
      <c r="E496" s="218" t="s">
        <v>3</v>
      </c>
      <c r="F496" s="219" t="s">
        <v>694</v>
      </c>
      <c r="H496" s="220">
        <v>60.207999999999998</v>
      </c>
      <c r="L496" s="216"/>
      <c r="M496" s="221"/>
      <c r="T496" s="222"/>
      <c r="AT496" s="218" t="s">
        <v>154</v>
      </c>
      <c r="AU496" s="218" t="s">
        <v>78</v>
      </c>
      <c r="AV496" s="217" t="s">
        <v>78</v>
      </c>
      <c r="AW496" s="217" t="s">
        <v>30</v>
      </c>
      <c r="AX496" s="217" t="s">
        <v>69</v>
      </c>
      <c r="AY496" s="218" t="s">
        <v>140</v>
      </c>
    </row>
    <row r="497" spans="2:65" s="224" customFormat="1">
      <c r="B497" s="223"/>
      <c r="D497" s="205" t="s">
        <v>154</v>
      </c>
      <c r="E497" s="225" t="s">
        <v>3</v>
      </c>
      <c r="F497" s="226" t="s">
        <v>159</v>
      </c>
      <c r="H497" s="227">
        <v>388.52300000000002</v>
      </c>
      <c r="L497" s="223"/>
      <c r="M497" s="228"/>
      <c r="T497" s="229"/>
      <c r="AT497" s="225" t="s">
        <v>154</v>
      </c>
      <c r="AU497" s="225" t="s">
        <v>78</v>
      </c>
      <c r="AV497" s="224" t="s">
        <v>148</v>
      </c>
      <c r="AW497" s="224" t="s">
        <v>30</v>
      </c>
      <c r="AX497" s="224" t="s">
        <v>76</v>
      </c>
      <c r="AY497" s="225" t="s">
        <v>140</v>
      </c>
    </row>
    <row r="498" spans="2:65" s="87" customFormat="1" ht="24.2" customHeight="1">
      <c r="B498" s="13"/>
      <c r="C498" s="193" t="s">
        <v>695</v>
      </c>
      <c r="D498" s="193" t="s">
        <v>143</v>
      </c>
      <c r="E498" s="194" t="s">
        <v>696</v>
      </c>
      <c r="F498" s="195" t="s">
        <v>697</v>
      </c>
      <c r="G498" s="196" t="s">
        <v>146</v>
      </c>
      <c r="H498" s="197">
        <v>858.14499999999998</v>
      </c>
      <c r="I498" s="65"/>
      <c r="J498" s="198">
        <f>ROUND(I498*H498,2)</f>
        <v>0</v>
      </c>
      <c r="K498" s="195" t="s">
        <v>147</v>
      </c>
      <c r="L498" s="13"/>
      <c r="M498" s="199" t="s">
        <v>3</v>
      </c>
      <c r="N498" s="200" t="s">
        <v>40</v>
      </c>
      <c r="O498" s="201">
        <v>0.65900000000000003</v>
      </c>
      <c r="P498" s="201">
        <f>O498*H498</f>
        <v>565.51755500000002</v>
      </c>
      <c r="Q498" s="201">
        <v>1.4880000000000001E-2</v>
      </c>
      <c r="R498" s="201">
        <f>Q498*H498</f>
        <v>12.7691976</v>
      </c>
      <c r="S498" s="201">
        <v>0</v>
      </c>
      <c r="T498" s="202">
        <f>S498*H498</f>
        <v>0</v>
      </c>
      <c r="AR498" s="203" t="s">
        <v>276</v>
      </c>
      <c r="AT498" s="203" t="s">
        <v>143</v>
      </c>
      <c r="AU498" s="203" t="s">
        <v>78</v>
      </c>
      <c r="AY498" s="4" t="s">
        <v>140</v>
      </c>
      <c r="BE498" s="204">
        <f>IF(N498="základní",J498,0)</f>
        <v>0</v>
      </c>
      <c r="BF498" s="204">
        <f>IF(N498="snížená",J498,0)</f>
        <v>0</v>
      </c>
      <c r="BG498" s="204">
        <f>IF(N498="zákl. přenesená",J498,0)</f>
        <v>0</v>
      </c>
      <c r="BH498" s="204">
        <f>IF(N498="sníž. přenesená",J498,0)</f>
        <v>0</v>
      </c>
      <c r="BI498" s="204">
        <f>IF(N498="nulová",J498,0)</f>
        <v>0</v>
      </c>
      <c r="BJ498" s="4" t="s">
        <v>76</v>
      </c>
      <c r="BK498" s="204">
        <f>ROUND(I498*H498,2)</f>
        <v>0</v>
      </c>
      <c r="BL498" s="4" t="s">
        <v>276</v>
      </c>
      <c r="BM498" s="203" t="s">
        <v>698</v>
      </c>
    </row>
    <row r="499" spans="2:65" s="87" customFormat="1" ht="29.25">
      <c r="B499" s="13"/>
      <c r="D499" s="205" t="s">
        <v>150</v>
      </c>
      <c r="F499" s="206" t="s">
        <v>699</v>
      </c>
      <c r="L499" s="13"/>
      <c r="M499" s="207"/>
      <c r="T499" s="29"/>
      <c r="AT499" s="4" t="s">
        <v>150</v>
      </c>
      <c r="AU499" s="4" t="s">
        <v>78</v>
      </c>
    </row>
    <row r="500" spans="2:65" s="87" customFormat="1">
      <c r="B500" s="13"/>
      <c r="D500" s="208" t="s">
        <v>152</v>
      </c>
      <c r="F500" s="209" t="s">
        <v>700</v>
      </c>
      <c r="L500" s="13"/>
      <c r="M500" s="207"/>
      <c r="T500" s="29"/>
      <c r="AT500" s="4" t="s">
        <v>152</v>
      </c>
      <c r="AU500" s="4" t="s">
        <v>78</v>
      </c>
    </row>
    <row r="501" spans="2:65" s="211" customFormat="1">
      <c r="B501" s="210"/>
      <c r="D501" s="205" t="s">
        <v>154</v>
      </c>
      <c r="E501" s="212" t="s">
        <v>3</v>
      </c>
      <c r="F501" s="213" t="s">
        <v>165</v>
      </c>
      <c r="H501" s="212" t="s">
        <v>3</v>
      </c>
      <c r="L501" s="210"/>
      <c r="M501" s="214"/>
      <c r="T501" s="215"/>
      <c r="AT501" s="212" t="s">
        <v>154</v>
      </c>
      <c r="AU501" s="212" t="s">
        <v>78</v>
      </c>
      <c r="AV501" s="211" t="s">
        <v>76</v>
      </c>
      <c r="AW501" s="211" t="s">
        <v>30</v>
      </c>
      <c r="AX501" s="211" t="s">
        <v>69</v>
      </c>
      <c r="AY501" s="212" t="s">
        <v>140</v>
      </c>
    </row>
    <row r="502" spans="2:65" s="217" customFormat="1" ht="22.5">
      <c r="B502" s="216"/>
      <c r="D502" s="205" t="s">
        <v>154</v>
      </c>
      <c r="E502" s="218" t="s">
        <v>3</v>
      </c>
      <c r="F502" s="219" t="s">
        <v>701</v>
      </c>
      <c r="H502" s="220">
        <v>270.83800000000002</v>
      </c>
      <c r="L502" s="216"/>
      <c r="M502" s="221"/>
      <c r="T502" s="222"/>
      <c r="AT502" s="218" t="s">
        <v>154</v>
      </c>
      <c r="AU502" s="218" t="s">
        <v>78</v>
      </c>
      <c r="AV502" s="217" t="s">
        <v>78</v>
      </c>
      <c r="AW502" s="217" t="s">
        <v>30</v>
      </c>
      <c r="AX502" s="217" t="s">
        <v>69</v>
      </c>
      <c r="AY502" s="218" t="s">
        <v>140</v>
      </c>
    </row>
    <row r="503" spans="2:65" s="217" customFormat="1">
      <c r="B503" s="216"/>
      <c r="D503" s="205" t="s">
        <v>154</v>
      </c>
      <c r="E503" s="218" t="s">
        <v>3</v>
      </c>
      <c r="F503" s="219" t="s">
        <v>702</v>
      </c>
      <c r="H503" s="220">
        <v>154.22499999999999</v>
      </c>
      <c r="L503" s="216"/>
      <c r="M503" s="221"/>
      <c r="T503" s="222"/>
      <c r="AT503" s="218" t="s">
        <v>154</v>
      </c>
      <c r="AU503" s="218" t="s">
        <v>78</v>
      </c>
      <c r="AV503" s="217" t="s">
        <v>78</v>
      </c>
      <c r="AW503" s="217" t="s">
        <v>30</v>
      </c>
      <c r="AX503" s="217" t="s">
        <v>69</v>
      </c>
      <c r="AY503" s="218" t="s">
        <v>140</v>
      </c>
    </row>
    <row r="504" spans="2:65" s="217" customFormat="1">
      <c r="B504" s="216"/>
      <c r="D504" s="205" t="s">
        <v>154</v>
      </c>
      <c r="E504" s="218" t="s">
        <v>3</v>
      </c>
      <c r="F504" s="219" t="s">
        <v>703</v>
      </c>
      <c r="H504" s="220">
        <v>-27.86</v>
      </c>
      <c r="L504" s="216"/>
      <c r="M504" s="221"/>
      <c r="T504" s="222"/>
      <c r="AT504" s="218" t="s">
        <v>154</v>
      </c>
      <c r="AU504" s="218" t="s">
        <v>78</v>
      </c>
      <c r="AV504" s="217" t="s">
        <v>78</v>
      </c>
      <c r="AW504" s="217" t="s">
        <v>30</v>
      </c>
      <c r="AX504" s="217" t="s">
        <v>69</v>
      </c>
      <c r="AY504" s="218" t="s">
        <v>140</v>
      </c>
    </row>
    <row r="505" spans="2:65" s="217" customFormat="1">
      <c r="B505" s="216"/>
      <c r="D505" s="205" t="s">
        <v>154</v>
      </c>
      <c r="E505" s="218" t="s">
        <v>3</v>
      </c>
      <c r="F505" s="219" t="s">
        <v>704</v>
      </c>
      <c r="H505" s="220">
        <v>11.388</v>
      </c>
      <c r="L505" s="216"/>
      <c r="M505" s="221"/>
      <c r="T505" s="222"/>
      <c r="AT505" s="218" t="s">
        <v>154</v>
      </c>
      <c r="AU505" s="218" t="s">
        <v>78</v>
      </c>
      <c r="AV505" s="217" t="s">
        <v>78</v>
      </c>
      <c r="AW505" s="217" t="s">
        <v>30</v>
      </c>
      <c r="AX505" s="217" t="s">
        <v>69</v>
      </c>
      <c r="AY505" s="218" t="s">
        <v>140</v>
      </c>
    </row>
    <row r="506" spans="2:65" s="217" customFormat="1">
      <c r="B506" s="216"/>
      <c r="D506" s="205" t="s">
        <v>154</v>
      </c>
      <c r="E506" s="218" t="s">
        <v>3</v>
      </c>
      <c r="F506" s="219" t="s">
        <v>705</v>
      </c>
      <c r="H506" s="220">
        <v>22.873000000000001</v>
      </c>
      <c r="L506" s="216"/>
      <c r="M506" s="221"/>
      <c r="T506" s="222"/>
      <c r="AT506" s="218" t="s">
        <v>154</v>
      </c>
      <c r="AU506" s="218" t="s">
        <v>78</v>
      </c>
      <c r="AV506" s="217" t="s">
        <v>78</v>
      </c>
      <c r="AW506" s="217" t="s">
        <v>30</v>
      </c>
      <c r="AX506" s="217" t="s">
        <v>69</v>
      </c>
      <c r="AY506" s="218" t="s">
        <v>140</v>
      </c>
    </row>
    <row r="507" spans="2:65" s="217" customFormat="1">
      <c r="B507" s="216"/>
      <c r="D507" s="205" t="s">
        <v>154</v>
      </c>
      <c r="E507" s="218" t="s">
        <v>3</v>
      </c>
      <c r="F507" s="219" t="s">
        <v>706</v>
      </c>
      <c r="H507" s="220">
        <v>95.721999999999994</v>
      </c>
      <c r="L507" s="216"/>
      <c r="M507" s="221"/>
      <c r="T507" s="222"/>
      <c r="AT507" s="218" t="s">
        <v>154</v>
      </c>
      <c r="AU507" s="218" t="s">
        <v>78</v>
      </c>
      <c r="AV507" s="217" t="s">
        <v>78</v>
      </c>
      <c r="AW507" s="217" t="s">
        <v>30</v>
      </c>
      <c r="AX507" s="217" t="s">
        <v>69</v>
      </c>
      <c r="AY507" s="218" t="s">
        <v>140</v>
      </c>
    </row>
    <row r="508" spans="2:65" s="217" customFormat="1" ht="22.5">
      <c r="B508" s="216"/>
      <c r="D508" s="205" t="s">
        <v>154</v>
      </c>
      <c r="E508" s="218" t="s">
        <v>3</v>
      </c>
      <c r="F508" s="219" t="s">
        <v>707</v>
      </c>
      <c r="H508" s="220">
        <v>206.08799999999999</v>
      </c>
      <c r="L508" s="216"/>
      <c r="M508" s="221"/>
      <c r="T508" s="222"/>
      <c r="AT508" s="218" t="s">
        <v>154</v>
      </c>
      <c r="AU508" s="218" t="s">
        <v>78</v>
      </c>
      <c r="AV508" s="217" t="s">
        <v>78</v>
      </c>
      <c r="AW508" s="217" t="s">
        <v>30</v>
      </c>
      <c r="AX508" s="217" t="s">
        <v>69</v>
      </c>
      <c r="AY508" s="218" t="s">
        <v>140</v>
      </c>
    </row>
    <row r="509" spans="2:65" s="217" customFormat="1">
      <c r="B509" s="216"/>
      <c r="D509" s="205" t="s">
        <v>154</v>
      </c>
      <c r="E509" s="218" t="s">
        <v>3</v>
      </c>
      <c r="F509" s="219" t="s">
        <v>708</v>
      </c>
      <c r="H509" s="220">
        <v>-16.648</v>
      </c>
      <c r="L509" s="216"/>
      <c r="M509" s="221"/>
      <c r="T509" s="222"/>
      <c r="AT509" s="218" t="s">
        <v>154</v>
      </c>
      <c r="AU509" s="218" t="s">
        <v>78</v>
      </c>
      <c r="AV509" s="217" t="s">
        <v>78</v>
      </c>
      <c r="AW509" s="217" t="s">
        <v>30</v>
      </c>
      <c r="AX509" s="217" t="s">
        <v>69</v>
      </c>
      <c r="AY509" s="218" t="s">
        <v>140</v>
      </c>
    </row>
    <row r="510" spans="2:65" s="217" customFormat="1">
      <c r="B510" s="216"/>
      <c r="D510" s="205" t="s">
        <v>154</v>
      </c>
      <c r="E510" s="218" t="s">
        <v>3</v>
      </c>
      <c r="F510" s="219" t="s">
        <v>709</v>
      </c>
      <c r="H510" s="220">
        <v>10.932</v>
      </c>
      <c r="L510" s="216"/>
      <c r="M510" s="221"/>
      <c r="T510" s="222"/>
      <c r="AT510" s="218" t="s">
        <v>154</v>
      </c>
      <c r="AU510" s="218" t="s">
        <v>78</v>
      </c>
      <c r="AV510" s="217" t="s">
        <v>78</v>
      </c>
      <c r="AW510" s="217" t="s">
        <v>30</v>
      </c>
      <c r="AX510" s="217" t="s">
        <v>69</v>
      </c>
      <c r="AY510" s="218" t="s">
        <v>140</v>
      </c>
    </row>
    <row r="511" spans="2:65" s="231" customFormat="1">
      <c r="B511" s="230"/>
      <c r="D511" s="205" t="s">
        <v>154</v>
      </c>
      <c r="E511" s="232" t="s">
        <v>3</v>
      </c>
      <c r="F511" s="233" t="s">
        <v>196</v>
      </c>
      <c r="H511" s="234">
        <v>727.55799999999999</v>
      </c>
      <c r="L511" s="230"/>
      <c r="M511" s="235"/>
      <c r="T511" s="236"/>
      <c r="AT511" s="232" t="s">
        <v>154</v>
      </c>
      <c r="AU511" s="232" t="s">
        <v>78</v>
      </c>
      <c r="AV511" s="231" t="s">
        <v>141</v>
      </c>
      <c r="AW511" s="231" t="s">
        <v>30</v>
      </c>
      <c r="AX511" s="231" t="s">
        <v>69</v>
      </c>
      <c r="AY511" s="232" t="s">
        <v>140</v>
      </c>
    </row>
    <row r="512" spans="2:65" s="211" customFormat="1">
      <c r="B512" s="210"/>
      <c r="D512" s="205" t="s">
        <v>154</v>
      </c>
      <c r="E512" s="212" t="s">
        <v>3</v>
      </c>
      <c r="F512" s="213" t="s">
        <v>197</v>
      </c>
      <c r="H512" s="212" t="s">
        <v>3</v>
      </c>
      <c r="L512" s="210"/>
      <c r="M512" s="214"/>
      <c r="T512" s="215"/>
      <c r="AT512" s="212" t="s">
        <v>154</v>
      </c>
      <c r="AU512" s="212" t="s">
        <v>78</v>
      </c>
      <c r="AV512" s="211" t="s">
        <v>76</v>
      </c>
      <c r="AW512" s="211" t="s">
        <v>30</v>
      </c>
      <c r="AX512" s="211" t="s">
        <v>69</v>
      </c>
      <c r="AY512" s="212" t="s">
        <v>140</v>
      </c>
    </row>
    <row r="513" spans="2:65" s="217" customFormat="1">
      <c r="B513" s="216"/>
      <c r="D513" s="205" t="s">
        <v>154</v>
      </c>
      <c r="E513" s="218" t="s">
        <v>3</v>
      </c>
      <c r="F513" s="219" t="s">
        <v>710</v>
      </c>
      <c r="H513" s="220">
        <v>132.875</v>
      </c>
      <c r="L513" s="216"/>
      <c r="M513" s="221"/>
      <c r="T513" s="222"/>
      <c r="AT513" s="218" t="s">
        <v>154</v>
      </c>
      <c r="AU513" s="218" t="s">
        <v>78</v>
      </c>
      <c r="AV513" s="217" t="s">
        <v>78</v>
      </c>
      <c r="AW513" s="217" t="s">
        <v>30</v>
      </c>
      <c r="AX513" s="217" t="s">
        <v>69</v>
      </c>
      <c r="AY513" s="218" t="s">
        <v>140</v>
      </c>
    </row>
    <row r="514" spans="2:65" s="217" customFormat="1" ht="33.75">
      <c r="B514" s="216"/>
      <c r="D514" s="205" t="s">
        <v>154</v>
      </c>
      <c r="E514" s="218" t="s">
        <v>3</v>
      </c>
      <c r="F514" s="219" t="s">
        <v>711</v>
      </c>
      <c r="H514" s="220">
        <v>-1.8839999999999999</v>
      </c>
      <c r="L514" s="216"/>
      <c r="M514" s="221"/>
      <c r="T514" s="222"/>
      <c r="AT514" s="218" t="s">
        <v>154</v>
      </c>
      <c r="AU514" s="218" t="s">
        <v>78</v>
      </c>
      <c r="AV514" s="217" t="s">
        <v>78</v>
      </c>
      <c r="AW514" s="217" t="s">
        <v>30</v>
      </c>
      <c r="AX514" s="217" t="s">
        <v>69</v>
      </c>
      <c r="AY514" s="218" t="s">
        <v>140</v>
      </c>
    </row>
    <row r="515" spans="2:65" s="217" customFormat="1">
      <c r="B515" s="216"/>
      <c r="D515" s="205" t="s">
        <v>154</v>
      </c>
      <c r="E515" s="218" t="s">
        <v>3</v>
      </c>
      <c r="F515" s="219" t="s">
        <v>712</v>
      </c>
      <c r="H515" s="220">
        <v>-0.40400000000000003</v>
      </c>
      <c r="L515" s="216"/>
      <c r="M515" s="221"/>
      <c r="T515" s="222"/>
      <c r="AT515" s="218" t="s">
        <v>154</v>
      </c>
      <c r="AU515" s="218" t="s">
        <v>78</v>
      </c>
      <c r="AV515" s="217" t="s">
        <v>78</v>
      </c>
      <c r="AW515" s="217" t="s">
        <v>30</v>
      </c>
      <c r="AX515" s="217" t="s">
        <v>69</v>
      </c>
      <c r="AY515" s="218" t="s">
        <v>140</v>
      </c>
    </row>
    <row r="516" spans="2:65" s="231" customFormat="1">
      <c r="B516" s="230"/>
      <c r="D516" s="205" t="s">
        <v>154</v>
      </c>
      <c r="E516" s="232" t="s">
        <v>3</v>
      </c>
      <c r="F516" s="233" t="s">
        <v>196</v>
      </c>
      <c r="H516" s="234">
        <v>130.58699999999999</v>
      </c>
      <c r="L516" s="230"/>
      <c r="M516" s="235"/>
      <c r="T516" s="236"/>
      <c r="AT516" s="232" t="s">
        <v>154</v>
      </c>
      <c r="AU516" s="232" t="s">
        <v>78</v>
      </c>
      <c r="AV516" s="231" t="s">
        <v>141</v>
      </c>
      <c r="AW516" s="231" t="s">
        <v>30</v>
      </c>
      <c r="AX516" s="231" t="s">
        <v>69</v>
      </c>
      <c r="AY516" s="232" t="s">
        <v>140</v>
      </c>
    </row>
    <row r="517" spans="2:65" s="224" customFormat="1">
      <c r="B517" s="223"/>
      <c r="D517" s="205" t="s">
        <v>154</v>
      </c>
      <c r="E517" s="225" t="s">
        <v>3</v>
      </c>
      <c r="F517" s="226" t="s">
        <v>159</v>
      </c>
      <c r="H517" s="227">
        <v>858.14499999999998</v>
      </c>
      <c r="L517" s="223"/>
      <c r="M517" s="228"/>
      <c r="T517" s="229"/>
      <c r="AT517" s="225" t="s">
        <v>154</v>
      </c>
      <c r="AU517" s="225" t="s">
        <v>78</v>
      </c>
      <c r="AV517" s="224" t="s">
        <v>148</v>
      </c>
      <c r="AW517" s="224" t="s">
        <v>30</v>
      </c>
      <c r="AX517" s="224" t="s">
        <v>76</v>
      </c>
      <c r="AY517" s="225" t="s">
        <v>140</v>
      </c>
    </row>
    <row r="518" spans="2:65" s="87" customFormat="1" ht="24.2" customHeight="1">
      <c r="B518" s="13"/>
      <c r="C518" s="193" t="s">
        <v>713</v>
      </c>
      <c r="D518" s="193" t="s">
        <v>143</v>
      </c>
      <c r="E518" s="194" t="s">
        <v>714</v>
      </c>
      <c r="F518" s="195" t="s">
        <v>697</v>
      </c>
      <c r="G518" s="196" t="s">
        <v>146</v>
      </c>
      <c r="H518" s="197">
        <v>98.802000000000007</v>
      </c>
      <c r="I518" s="65"/>
      <c r="J518" s="198">
        <f>ROUND(I518*H518,2)</f>
        <v>0</v>
      </c>
      <c r="K518" s="195" t="s">
        <v>530</v>
      </c>
      <c r="L518" s="13"/>
      <c r="M518" s="199" t="s">
        <v>3</v>
      </c>
      <c r="N518" s="200" t="s">
        <v>40</v>
      </c>
      <c r="O518" s="201">
        <v>0.65900000000000003</v>
      </c>
      <c r="P518" s="201">
        <f>O518*H518</f>
        <v>65.110518000000013</v>
      </c>
      <c r="Q518" s="201">
        <v>1.4880000000000001E-2</v>
      </c>
      <c r="R518" s="201">
        <f>Q518*H518</f>
        <v>1.4701737600000002</v>
      </c>
      <c r="S518" s="201">
        <v>0</v>
      </c>
      <c r="T518" s="202">
        <f>S518*H518</f>
        <v>0</v>
      </c>
      <c r="AR518" s="203" t="s">
        <v>276</v>
      </c>
      <c r="AT518" s="203" t="s">
        <v>143</v>
      </c>
      <c r="AU518" s="203" t="s">
        <v>78</v>
      </c>
      <c r="AY518" s="4" t="s">
        <v>140</v>
      </c>
      <c r="BE518" s="204">
        <f>IF(N518="základní",J518,0)</f>
        <v>0</v>
      </c>
      <c r="BF518" s="204">
        <f>IF(N518="snížená",J518,0)</f>
        <v>0</v>
      </c>
      <c r="BG518" s="204">
        <f>IF(N518="zákl. přenesená",J518,0)</f>
        <v>0</v>
      </c>
      <c r="BH518" s="204">
        <f>IF(N518="sníž. přenesená",J518,0)</f>
        <v>0</v>
      </c>
      <c r="BI518" s="204">
        <f>IF(N518="nulová",J518,0)</f>
        <v>0</v>
      </c>
      <c r="BJ518" s="4" t="s">
        <v>76</v>
      </c>
      <c r="BK518" s="204">
        <f>ROUND(I518*H518,2)</f>
        <v>0</v>
      </c>
      <c r="BL518" s="4" t="s">
        <v>276</v>
      </c>
      <c r="BM518" s="203" t="s">
        <v>715</v>
      </c>
    </row>
    <row r="519" spans="2:65" s="87" customFormat="1" ht="29.25">
      <c r="B519" s="13"/>
      <c r="D519" s="205" t="s">
        <v>150</v>
      </c>
      <c r="F519" s="206" t="s">
        <v>716</v>
      </c>
      <c r="L519" s="13"/>
      <c r="M519" s="207"/>
      <c r="T519" s="29"/>
      <c r="AT519" s="4" t="s">
        <v>150</v>
      </c>
      <c r="AU519" s="4" t="s">
        <v>78</v>
      </c>
    </row>
    <row r="520" spans="2:65" s="211" customFormat="1">
      <c r="B520" s="210"/>
      <c r="D520" s="205" t="s">
        <v>154</v>
      </c>
      <c r="E520" s="212" t="s">
        <v>3</v>
      </c>
      <c r="F520" s="213" t="s">
        <v>165</v>
      </c>
      <c r="H520" s="212" t="s">
        <v>3</v>
      </c>
      <c r="L520" s="210"/>
      <c r="M520" s="214"/>
      <c r="T520" s="215"/>
      <c r="AT520" s="212" t="s">
        <v>154</v>
      </c>
      <c r="AU520" s="212" t="s">
        <v>78</v>
      </c>
      <c r="AV520" s="211" t="s">
        <v>76</v>
      </c>
      <c r="AW520" s="211" t="s">
        <v>30</v>
      </c>
      <c r="AX520" s="211" t="s">
        <v>69</v>
      </c>
      <c r="AY520" s="212" t="s">
        <v>140</v>
      </c>
    </row>
    <row r="521" spans="2:65" s="217" customFormat="1">
      <c r="B521" s="216"/>
      <c r="D521" s="205" t="s">
        <v>154</v>
      </c>
      <c r="E521" s="218" t="s">
        <v>3</v>
      </c>
      <c r="F521" s="219" t="s">
        <v>717</v>
      </c>
      <c r="H521" s="220">
        <v>48.366</v>
      </c>
      <c r="L521" s="216"/>
      <c r="M521" s="221"/>
      <c r="T521" s="222"/>
      <c r="AT521" s="218" t="s">
        <v>154</v>
      </c>
      <c r="AU521" s="218" t="s">
        <v>78</v>
      </c>
      <c r="AV521" s="217" t="s">
        <v>78</v>
      </c>
      <c r="AW521" s="217" t="s">
        <v>30</v>
      </c>
      <c r="AX521" s="217" t="s">
        <v>69</v>
      </c>
      <c r="AY521" s="218" t="s">
        <v>140</v>
      </c>
    </row>
    <row r="522" spans="2:65" s="217" customFormat="1">
      <c r="B522" s="216"/>
      <c r="D522" s="205" t="s">
        <v>154</v>
      </c>
      <c r="E522" s="218" t="s">
        <v>3</v>
      </c>
      <c r="F522" s="219" t="s">
        <v>718</v>
      </c>
      <c r="H522" s="220">
        <v>0.52</v>
      </c>
      <c r="L522" s="216"/>
      <c r="M522" s="221"/>
      <c r="T522" s="222"/>
      <c r="AT522" s="218" t="s">
        <v>154</v>
      </c>
      <c r="AU522" s="218" t="s">
        <v>78</v>
      </c>
      <c r="AV522" s="217" t="s">
        <v>78</v>
      </c>
      <c r="AW522" s="217" t="s">
        <v>30</v>
      </c>
      <c r="AX522" s="217" t="s">
        <v>69</v>
      </c>
      <c r="AY522" s="218" t="s">
        <v>140</v>
      </c>
    </row>
    <row r="523" spans="2:65" s="211" customFormat="1">
      <c r="B523" s="210"/>
      <c r="D523" s="205" t="s">
        <v>154</v>
      </c>
      <c r="E523" s="212" t="s">
        <v>3</v>
      </c>
      <c r="F523" s="213" t="s">
        <v>197</v>
      </c>
      <c r="H523" s="212" t="s">
        <v>3</v>
      </c>
      <c r="L523" s="210"/>
      <c r="M523" s="214"/>
      <c r="T523" s="215"/>
      <c r="AT523" s="212" t="s">
        <v>154</v>
      </c>
      <c r="AU523" s="212" t="s">
        <v>78</v>
      </c>
      <c r="AV523" s="211" t="s">
        <v>76</v>
      </c>
      <c r="AW523" s="211" t="s">
        <v>30</v>
      </c>
      <c r="AX523" s="211" t="s">
        <v>69</v>
      </c>
      <c r="AY523" s="212" t="s">
        <v>140</v>
      </c>
    </row>
    <row r="524" spans="2:65" s="217" customFormat="1">
      <c r="B524" s="216"/>
      <c r="D524" s="205" t="s">
        <v>154</v>
      </c>
      <c r="E524" s="218" t="s">
        <v>3</v>
      </c>
      <c r="F524" s="219" t="s">
        <v>719</v>
      </c>
      <c r="H524" s="220">
        <v>49.408000000000001</v>
      </c>
      <c r="L524" s="216"/>
      <c r="M524" s="221"/>
      <c r="T524" s="222"/>
      <c r="AT524" s="218" t="s">
        <v>154</v>
      </c>
      <c r="AU524" s="218" t="s">
        <v>78</v>
      </c>
      <c r="AV524" s="217" t="s">
        <v>78</v>
      </c>
      <c r="AW524" s="217" t="s">
        <v>30</v>
      </c>
      <c r="AX524" s="217" t="s">
        <v>69</v>
      </c>
      <c r="AY524" s="218" t="s">
        <v>140</v>
      </c>
    </row>
    <row r="525" spans="2:65" s="217" customFormat="1">
      <c r="B525" s="216"/>
      <c r="D525" s="205" t="s">
        <v>154</v>
      </c>
      <c r="E525" s="218" t="s">
        <v>3</v>
      </c>
      <c r="F525" s="219" t="s">
        <v>720</v>
      </c>
      <c r="H525" s="220">
        <v>0.50800000000000001</v>
      </c>
      <c r="L525" s="216"/>
      <c r="M525" s="221"/>
      <c r="T525" s="222"/>
      <c r="AT525" s="218" t="s">
        <v>154</v>
      </c>
      <c r="AU525" s="218" t="s">
        <v>78</v>
      </c>
      <c r="AV525" s="217" t="s">
        <v>78</v>
      </c>
      <c r="AW525" s="217" t="s">
        <v>30</v>
      </c>
      <c r="AX525" s="217" t="s">
        <v>69</v>
      </c>
      <c r="AY525" s="218" t="s">
        <v>140</v>
      </c>
    </row>
    <row r="526" spans="2:65" s="224" customFormat="1">
      <c r="B526" s="223"/>
      <c r="D526" s="205" t="s">
        <v>154</v>
      </c>
      <c r="E526" s="225" t="s">
        <v>3</v>
      </c>
      <c r="F526" s="226" t="s">
        <v>159</v>
      </c>
      <c r="H526" s="227">
        <v>98.802000000000007</v>
      </c>
      <c r="L526" s="223"/>
      <c r="M526" s="228"/>
      <c r="T526" s="229"/>
      <c r="AT526" s="225" t="s">
        <v>154</v>
      </c>
      <c r="AU526" s="225" t="s">
        <v>78</v>
      </c>
      <c r="AV526" s="224" t="s">
        <v>148</v>
      </c>
      <c r="AW526" s="224" t="s">
        <v>30</v>
      </c>
      <c r="AX526" s="224" t="s">
        <v>76</v>
      </c>
      <c r="AY526" s="225" t="s">
        <v>140</v>
      </c>
    </row>
    <row r="527" spans="2:65" s="87" customFormat="1" ht="33" customHeight="1">
      <c r="B527" s="13"/>
      <c r="C527" s="193" t="s">
        <v>721</v>
      </c>
      <c r="D527" s="193" t="s">
        <v>143</v>
      </c>
      <c r="E527" s="194" t="s">
        <v>722</v>
      </c>
      <c r="F527" s="195" t="s">
        <v>723</v>
      </c>
      <c r="G527" s="196" t="s">
        <v>146</v>
      </c>
      <c r="H527" s="197">
        <v>296.41800000000001</v>
      </c>
      <c r="I527" s="65"/>
      <c r="J527" s="198">
        <f>ROUND(I527*H527,2)</f>
        <v>0</v>
      </c>
      <c r="K527" s="195" t="s">
        <v>530</v>
      </c>
      <c r="L527" s="13"/>
      <c r="M527" s="199" t="s">
        <v>3</v>
      </c>
      <c r="N527" s="200" t="s">
        <v>40</v>
      </c>
      <c r="O527" s="201">
        <v>0.69899999999999995</v>
      </c>
      <c r="P527" s="201">
        <f>O527*H527</f>
        <v>207.19618199999999</v>
      </c>
      <c r="Q527" s="201">
        <v>1.1820000000000001E-2</v>
      </c>
      <c r="R527" s="201">
        <f>Q527*H527</f>
        <v>3.5036607600000003</v>
      </c>
      <c r="S527" s="201">
        <v>0</v>
      </c>
      <c r="T527" s="202">
        <f>S527*H527</f>
        <v>0</v>
      </c>
      <c r="AR527" s="203" t="s">
        <v>276</v>
      </c>
      <c r="AT527" s="203" t="s">
        <v>143</v>
      </c>
      <c r="AU527" s="203" t="s">
        <v>78</v>
      </c>
      <c r="AY527" s="4" t="s">
        <v>140</v>
      </c>
      <c r="BE527" s="204">
        <f>IF(N527="základní",J527,0)</f>
        <v>0</v>
      </c>
      <c r="BF527" s="204">
        <f>IF(N527="snížená",J527,0)</f>
        <v>0</v>
      </c>
      <c r="BG527" s="204">
        <f>IF(N527="zákl. přenesená",J527,0)</f>
        <v>0</v>
      </c>
      <c r="BH527" s="204">
        <f>IF(N527="sníž. přenesená",J527,0)</f>
        <v>0</v>
      </c>
      <c r="BI527" s="204">
        <f>IF(N527="nulová",J527,0)</f>
        <v>0</v>
      </c>
      <c r="BJ527" s="4" t="s">
        <v>76</v>
      </c>
      <c r="BK527" s="204">
        <f>ROUND(I527*H527,2)</f>
        <v>0</v>
      </c>
      <c r="BL527" s="4" t="s">
        <v>276</v>
      </c>
      <c r="BM527" s="203" t="s">
        <v>724</v>
      </c>
    </row>
    <row r="528" spans="2:65" s="87" customFormat="1" ht="29.25">
      <c r="B528" s="13"/>
      <c r="D528" s="205" t="s">
        <v>150</v>
      </c>
      <c r="F528" s="206" t="s">
        <v>725</v>
      </c>
      <c r="L528" s="13"/>
      <c r="M528" s="207"/>
      <c r="T528" s="29"/>
      <c r="AT528" s="4" t="s">
        <v>150</v>
      </c>
      <c r="AU528" s="4" t="s">
        <v>78</v>
      </c>
    </row>
    <row r="529" spans="2:65" s="211" customFormat="1">
      <c r="B529" s="210"/>
      <c r="D529" s="205" t="s">
        <v>154</v>
      </c>
      <c r="E529" s="212" t="s">
        <v>3</v>
      </c>
      <c r="F529" s="213" t="s">
        <v>165</v>
      </c>
      <c r="H529" s="212" t="s">
        <v>3</v>
      </c>
      <c r="L529" s="210"/>
      <c r="M529" s="214"/>
      <c r="T529" s="215"/>
      <c r="AT529" s="212" t="s">
        <v>154</v>
      </c>
      <c r="AU529" s="212" t="s">
        <v>78</v>
      </c>
      <c r="AV529" s="211" t="s">
        <v>76</v>
      </c>
      <c r="AW529" s="211" t="s">
        <v>30</v>
      </c>
      <c r="AX529" s="211" t="s">
        <v>69</v>
      </c>
      <c r="AY529" s="212" t="s">
        <v>140</v>
      </c>
    </row>
    <row r="530" spans="2:65" s="217" customFormat="1" ht="22.5">
      <c r="B530" s="216"/>
      <c r="D530" s="205" t="s">
        <v>154</v>
      </c>
      <c r="E530" s="218" t="s">
        <v>3</v>
      </c>
      <c r="F530" s="219" t="s">
        <v>726</v>
      </c>
      <c r="H530" s="220">
        <v>156.50399999999999</v>
      </c>
      <c r="L530" s="216"/>
      <c r="M530" s="221"/>
      <c r="T530" s="222"/>
      <c r="AT530" s="218" t="s">
        <v>154</v>
      </c>
      <c r="AU530" s="218" t="s">
        <v>78</v>
      </c>
      <c r="AV530" s="217" t="s">
        <v>78</v>
      </c>
      <c r="AW530" s="217" t="s">
        <v>30</v>
      </c>
      <c r="AX530" s="217" t="s">
        <v>69</v>
      </c>
      <c r="AY530" s="218" t="s">
        <v>140</v>
      </c>
    </row>
    <row r="531" spans="2:65" s="217" customFormat="1">
      <c r="B531" s="216"/>
      <c r="D531" s="205" t="s">
        <v>154</v>
      </c>
      <c r="E531" s="218" t="s">
        <v>3</v>
      </c>
      <c r="F531" s="219" t="s">
        <v>727</v>
      </c>
      <c r="H531" s="220">
        <v>-1.4690000000000001</v>
      </c>
      <c r="L531" s="216"/>
      <c r="M531" s="221"/>
      <c r="T531" s="222"/>
      <c r="AT531" s="218" t="s">
        <v>154</v>
      </c>
      <c r="AU531" s="218" t="s">
        <v>78</v>
      </c>
      <c r="AV531" s="217" t="s">
        <v>78</v>
      </c>
      <c r="AW531" s="217" t="s">
        <v>30</v>
      </c>
      <c r="AX531" s="217" t="s">
        <v>69</v>
      </c>
      <c r="AY531" s="218" t="s">
        <v>140</v>
      </c>
    </row>
    <row r="532" spans="2:65" s="217" customFormat="1">
      <c r="B532" s="216"/>
      <c r="D532" s="205" t="s">
        <v>154</v>
      </c>
      <c r="E532" s="218" t="s">
        <v>3</v>
      </c>
      <c r="F532" s="219" t="s">
        <v>728</v>
      </c>
      <c r="H532" s="220">
        <v>-53.661000000000001</v>
      </c>
      <c r="L532" s="216"/>
      <c r="M532" s="221"/>
      <c r="T532" s="222"/>
      <c r="AT532" s="218" t="s">
        <v>154</v>
      </c>
      <c r="AU532" s="218" t="s">
        <v>78</v>
      </c>
      <c r="AV532" s="217" t="s">
        <v>78</v>
      </c>
      <c r="AW532" s="217" t="s">
        <v>30</v>
      </c>
      <c r="AX532" s="217" t="s">
        <v>69</v>
      </c>
      <c r="AY532" s="218" t="s">
        <v>140</v>
      </c>
    </row>
    <row r="533" spans="2:65" s="231" customFormat="1">
      <c r="B533" s="230"/>
      <c r="D533" s="205" t="s">
        <v>154</v>
      </c>
      <c r="E533" s="232" t="s">
        <v>3</v>
      </c>
      <c r="F533" s="233" t="s">
        <v>196</v>
      </c>
      <c r="H533" s="234">
        <v>101.374</v>
      </c>
      <c r="L533" s="230"/>
      <c r="M533" s="235"/>
      <c r="T533" s="236"/>
      <c r="AT533" s="232" t="s">
        <v>154</v>
      </c>
      <c r="AU533" s="232" t="s">
        <v>78</v>
      </c>
      <c r="AV533" s="231" t="s">
        <v>141</v>
      </c>
      <c r="AW533" s="231" t="s">
        <v>30</v>
      </c>
      <c r="AX533" s="231" t="s">
        <v>69</v>
      </c>
      <c r="AY533" s="232" t="s">
        <v>140</v>
      </c>
    </row>
    <row r="534" spans="2:65" s="211" customFormat="1">
      <c r="B534" s="210"/>
      <c r="D534" s="205" t="s">
        <v>154</v>
      </c>
      <c r="E534" s="212" t="s">
        <v>3</v>
      </c>
      <c r="F534" s="213" t="s">
        <v>197</v>
      </c>
      <c r="H534" s="212" t="s">
        <v>3</v>
      </c>
      <c r="L534" s="210"/>
      <c r="M534" s="214"/>
      <c r="T534" s="215"/>
      <c r="AT534" s="212" t="s">
        <v>154</v>
      </c>
      <c r="AU534" s="212" t="s">
        <v>78</v>
      </c>
      <c r="AV534" s="211" t="s">
        <v>76</v>
      </c>
      <c r="AW534" s="211" t="s">
        <v>30</v>
      </c>
      <c r="AX534" s="211" t="s">
        <v>69</v>
      </c>
      <c r="AY534" s="212" t="s">
        <v>140</v>
      </c>
    </row>
    <row r="535" spans="2:65" s="217" customFormat="1" ht="22.5">
      <c r="B535" s="216"/>
      <c r="D535" s="205" t="s">
        <v>154</v>
      </c>
      <c r="E535" s="218" t="s">
        <v>3</v>
      </c>
      <c r="F535" s="219" t="s">
        <v>729</v>
      </c>
      <c r="H535" s="220">
        <v>202.905</v>
      </c>
      <c r="L535" s="216"/>
      <c r="M535" s="221"/>
      <c r="T535" s="222"/>
      <c r="AT535" s="218" t="s">
        <v>154</v>
      </c>
      <c r="AU535" s="218" t="s">
        <v>78</v>
      </c>
      <c r="AV535" s="217" t="s">
        <v>78</v>
      </c>
      <c r="AW535" s="217" t="s">
        <v>30</v>
      </c>
      <c r="AX535" s="217" t="s">
        <v>69</v>
      </c>
      <c r="AY535" s="218" t="s">
        <v>140</v>
      </c>
    </row>
    <row r="536" spans="2:65" s="217" customFormat="1" ht="33.75">
      <c r="B536" s="216"/>
      <c r="D536" s="205" t="s">
        <v>154</v>
      </c>
      <c r="E536" s="218" t="s">
        <v>3</v>
      </c>
      <c r="F536" s="219" t="s">
        <v>730</v>
      </c>
      <c r="H536" s="220">
        <v>-3.3079999999999998</v>
      </c>
      <c r="L536" s="216"/>
      <c r="M536" s="221"/>
      <c r="T536" s="222"/>
      <c r="AT536" s="218" t="s">
        <v>154</v>
      </c>
      <c r="AU536" s="218" t="s">
        <v>78</v>
      </c>
      <c r="AV536" s="217" t="s">
        <v>78</v>
      </c>
      <c r="AW536" s="217" t="s">
        <v>30</v>
      </c>
      <c r="AX536" s="217" t="s">
        <v>69</v>
      </c>
      <c r="AY536" s="218" t="s">
        <v>140</v>
      </c>
    </row>
    <row r="537" spans="2:65" s="217" customFormat="1">
      <c r="B537" s="216"/>
      <c r="D537" s="205" t="s">
        <v>154</v>
      </c>
      <c r="E537" s="218" t="s">
        <v>3</v>
      </c>
      <c r="F537" s="219" t="s">
        <v>731</v>
      </c>
      <c r="H537" s="220">
        <v>-4.5529999999999999</v>
      </c>
      <c r="L537" s="216"/>
      <c r="M537" s="221"/>
      <c r="T537" s="222"/>
      <c r="AT537" s="218" t="s">
        <v>154</v>
      </c>
      <c r="AU537" s="218" t="s">
        <v>78</v>
      </c>
      <c r="AV537" s="217" t="s">
        <v>78</v>
      </c>
      <c r="AW537" s="217" t="s">
        <v>30</v>
      </c>
      <c r="AX537" s="217" t="s">
        <v>69</v>
      </c>
      <c r="AY537" s="218" t="s">
        <v>140</v>
      </c>
    </row>
    <row r="538" spans="2:65" s="231" customFormat="1">
      <c r="B538" s="230"/>
      <c r="D538" s="205" t="s">
        <v>154</v>
      </c>
      <c r="E538" s="232" t="s">
        <v>3</v>
      </c>
      <c r="F538" s="233" t="s">
        <v>196</v>
      </c>
      <c r="H538" s="234">
        <v>195.04400000000001</v>
      </c>
      <c r="L538" s="230"/>
      <c r="M538" s="235"/>
      <c r="T538" s="236"/>
      <c r="AT538" s="232" t="s">
        <v>154</v>
      </c>
      <c r="AU538" s="232" t="s">
        <v>78</v>
      </c>
      <c r="AV538" s="231" t="s">
        <v>141</v>
      </c>
      <c r="AW538" s="231" t="s">
        <v>30</v>
      </c>
      <c r="AX538" s="231" t="s">
        <v>69</v>
      </c>
      <c r="AY538" s="232" t="s">
        <v>140</v>
      </c>
    </row>
    <row r="539" spans="2:65" s="224" customFormat="1">
      <c r="B539" s="223"/>
      <c r="D539" s="205" t="s">
        <v>154</v>
      </c>
      <c r="E539" s="225" t="s">
        <v>3</v>
      </c>
      <c r="F539" s="226" t="s">
        <v>159</v>
      </c>
      <c r="H539" s="227">
        <v>296.41800000000001</v>
      </c>
      <c r="L539" s="223"/>
      <c r="M539" s="228"/>
      <c r="T539" s="229"/>
      <c r="AT539" s="225" t="s">
        <v>154</v>
      </c>
      <c r="AU539" s="225" t="s">
        <v>78</v>
      </c>
      <c r="AV539" s="224" t="s">
        <v>148</v>
      </c>
      <c r="AW539" s="224" t="s">
        <v>30</v>
      </c>
      <c r="AX539" s="224" t="s">
        <v>76</v>
      </c>
      <c r="AY539" s="225" t="s">
        <v>140</v>
      </c>
    </row>
    <row r="540" spans="2:65" s="87" customFormat="1" ht="33" customHeight="1">
      <c r="B540" s="13"/>
      <c r="C540" s="193" t="s">
        <v>732</v>
      </c>
      <c r="D540" s="193" t="s">
        <v>143</v>
      </c>
      <c r="E540" s="194" t="s">
        <v>733</v>
      </c>
      <c r="F540" s="195" t="s">
        <v>734</v>
      </c>
      <c r="G540" s="196" t="s">
        <v>146</v>
      </c>
      <c r="H540" s="197">
        <v>1.9690000000000001</v>
      </c>
      <c r="I540" s="65"/>
      <c r="J540" s="198">
        <f>ROUND(I540*H540,2)</f>
        <v>0</v>
      </c>
      <c r="K540" s="195" t="s">
        <v>147</v>
      </c>
      <c r="L540" s="13"/>
      <c r="M540" s="199" t="s">
        <v>3</v>
      </c>
      <c r="N540" s="200" t="s">
        <v>40</v>
      </c>
      <c r="O540" s="201">
        <v>0.69899999999999995</v>
      </c>
      <c r="P540" s="201">
        <f>O540*H540</f>
        <v>1.376331</v>
      </c>
      <c r="Q540" s="201">
        <v>1.214E-2</v>
      </c>
      <c r="R540" s="201">
        <f>Q540*H540</f>
        <v>2.390366E-2</v>
      </c>
      <c r="S540" s="201">
        <v>0</v>
      </c>
      <c r="T540" s="202">
        <f>S540*H540</f>
        <v>0</v>
      </c>
      <c r="AR540" s="203" t="s">
        <v>276</v>
      </c>
      <c r="AT540" s="203" t="s">
        <v>143</v>
      </c>
      <c r="AU540" s="203" t="s">
        <v>78</v>
      </c>
      <c r="AY540" s="4" t="s">
        <v>140</v>
      </c>
      <c r="BE540" s="204">
        <f>IF(N540="základní",J540,0)</f>
        <v>0</v>
      </c>
      <c r="BF540" s="204">
        <f>IF(N540="snížená",J540,0)</f>
        <v>0</v>
      </c>
      <c r="BG540" s="204">
        <f>IF(N540="zákl. přenesená",J540,0)</f>
        <v>0</v>
      </c>
      <c r="BH540" s="204">
        <f>IF(N540="sníž. přenesená",J540,0)</f>
        <v>0</v>
      </c>
      <c r="BI540" s="204">
        <f>IF(N540="nulová",J540,0)</f>
        <v>0</v>
      </c>
      <c r="BJ540" s="4" t="s">
        <v>76</v>
      </c>
      <c r="BK540" s="204">
        <f>ROUND(I540*H540,2)</f>
        <v>0</v>
      </c>
      <c r="BL540" s="4" t="s">
        <v>276</v>
      </c>
      <c r="BM540" s="203" t="s">
        <v>735</v>
      </c>
    </row>
    <row r="541" spans="2:65" s="87" customFormat="1" ht="39">
      <c r="B541" s="13"/>
      <c r="D541" s="205" t="s">
        <v>150</v>
      </c>
      <c r="F541" s="206" t="s">
        <v>736</v>
      </c>
      <c r="L541" s="13"/>
      <c r="M541" s="207"/>
      <c r="T541" s="29"/>
      <c r="AT541" s="4" t="s">
        <v>150</v>
      </c>
      <c r="AU541" s="4" t="s">
        <v>78</v>
      </c>
    </row>
    <row r="542" spans="2:65" s="87" customFormat="1">
      <c r="B542" s="13"/>
      <c r="D542" s="208" t="s">
        <v>152</v>
      </c>
      <c r="F542" s="209" t="s">
        <v>737</v>
      </c>
      <c r="L542" s="13"/>
      <c r="M542" s="207"/>
      <c r="T542" s="29"/>
      <c r="AT542" s="4" t="s">
        <v>152</v>
      </c>
      <c r="AU542" s="4" t="s">
        <v>78</v>
      </c>
    </row>
    <row r="543" spans="2:65" s="211" customFormat="1">
      <c r="B543" s="210"/>
      <c r="D543" s="205" t="s">
        <v>154</v>
      </c>
      <c r="E543" s="212" t="s">
        <v>3</v>
      </c>
      <c r="F543" s="213" t="s">
        <v>738</v>
      </c>
      <c r="H543" s="212" t="s">
        <v>3</v>
      </c>
      <c r="L543" s="210"/>
      <c r="M543" s="214"/>
      <c r="T543" s="215"/>
      <c r="AT543" s="212" t="s">
        <v>154</v>
      </c>
      <c r="AU543" s="212" t="s">
        <v>78</v>
      </c>
      <c r="AV543" s="211" t="s">
        <v>76</v>
      </c>
      <c r="AW543" s="211" t="s">
        <v>30</v>
      </c>
      <c r="AX543" s="211" t="s">
        <v>69</v>
      </c>
      <c r="AY543" s="212" t="s">
        <v>140</v>
      </c>
    </row>
    <row r="544" spans="2:65" s="217" customFormat="1">
      <c r="B544" s="216"/>
      <c r="D544" s="205" t="s">
        <v>154</v>
      </c>
      <c r="E544" s="218" t="s">
        <v>3</v>
      </c>
      <c r="F544" s="219" t="s">
        <v>739</v>
      </c>
      <c r="H544" s="220">
        <v>1.9690000000000001</v>
      </c>
      <c r="L544" s="216"/>
      <c r="M544" s="221"/>
      <c r="T544" s="222"/>
      <c r="AT544" s="218" t="s">
        <v>154</v>
      </c>
      <c r="AU544" s="218" t="s">
        <v>78</v>
      </c>
      <c r="AV544" s="217" t="s">
        <v>78</v>
      </c>
      <c r="AW544" s="217" t="s">
        <v>30</v>
      </c>
      <c r="AX544" s="217" t="s">
        <v>76</v>
      </c>
      <c r="AY544" s="218" t="s">
        <v>140</v>
      </c>
    </row>
    <row r="545" spans="2:65" s="87" customFormat="1" ht="24.2" customHeight="1">
      <c r="B545" s="13"/>
      <c r="C545" s="193" t="s">
        <v>740</v>
      </c>
      <c r="D545" s="193" t="s">
        <v>143</v>
      </c>
      <c r="E545" s="194" t="s">
        <v>741</v>
      </c>
      <c r="F545" s="195" t="s">
        <v>742</v>
      </c>
      <c r="G545" s="196" t="s">
        <v>146</v>
      </c>
      <c r="H545" s="197">
        <v>1131.941</v>
      </c>
      <c r="I545" s="65"/>
      <c r="J545" s="198">
        <f>ROUND(I545*H545,2)</f>
        <v>0</v>
      </c>
      <c r="K545" s="195" t="s">
        <v>147</v>
      </c>
      <c r="L545" s="13"/>
      <c r="M545" s="199" t="s">
        <v>3</v>
      </c>
      <c r="N545" s="200" t="s">
        <v>40</v>
      </c>
      <c r="O545" s="201">
        <v>0.1</v>
      </c>
      <c r="P545" s="201">
        <f>O545*H545</f>
        <v>113.19410000000001</v>
      </c>
      <c r="Q545" s="201">
        <v>6.9999999999999999E-4</v>
      </c>
      <c r="R545" s="201">
        <f>Q545*H545</f>
        <v>0.79235869999999997</v>
      </c>
      <c r="S545" s="201">
        <v>0</v>
      </c>
      <c r="T545" s="202">
        <f>S545*H545</f>
        <v>0</v>
      </c>
      <c r="AR545" s="203" t="s">
        <v>276</v>
      </c>
      <c r="AT545" s="203" t="s">
        <v>143</v>
      </c>
      <c r="AU545" s="203" t="s">
        <v>78</v>
      </c>
      <c r="AY545" s="4" t="s">
        <v>140</v>
      </c>
      <c r="BE545" s="204">
        <f>IF(N545="základní",J545,0)</f>
        <v>0</v>
      </c>
      <c r="BF545" s="204">
        <f>IF(N545="snížená",J545,0)</f>
        <v>0</v>
      </c>
      <c r="BG545" s="204">
        <f>IF(N545="zákl. přenesená",J545,0)</f>
        <v>0</v>
      </c>
      <c r="BH545" s="204">
        <f>IF(N545="sníž. přenesená",J545,0)</f>
        <v>0</v>
      </c>
      <c r="BI545" s="204">
        <f>IF(N545="nulová",J545,0)</f>
        <v>0</v>
      </c>
      <c r="BJ545" s="4" t="s">
        <v>76</v>
      </c>
      <c r="BK545" s="204">
        <f>ROUND(I545*H545,2)</f>
        <v>0</v>
      </c>
      <c r="BL545" s="4" t="s">
        <v>276</v>
      </c>
      <c r="BM545" s="203" t="s">
        <v>743</v>
      </c>
    </row>
    <row r="546" spans="2:65" s="87" customFormat="1" ht="19.5">
      <c r="B546" s="13"/>
      <c r="D546" s="205" t="s">
        <v>150</v>
      </c>
      <c r="F546" s="206" t="s">
        <v>744</v>
      </c>
      <c r="L546" s="13"/>
      <c r="M546" s="207"/>
      <c r="T546" s="29"/>
      <c r="AT546" s="4" t="s">
        <v>150</v>
      </c>
      <c r="AU546" s="4" t="s">
        <v>78</v>
      </c>
    </row>
    <row r="547" spans="2:65" s="87" customFormat="1">
      <c r="B547" s="13"/>
      <c r="D547" s="208" t="s">
        <v>152</v>
      </c>
      <c r="F547" s="209" t="s">
        <v>745</v>
      </c>
      <c r="L547" s="13"/>
      <c r="M547" s="207"/>
      <c r="T547" s="29"/>
      <c r="AT547" s="4" t="s">
        <v>152</v>
      </c>
      <c r="AU547" s="4" t="s">
        <v>78</v>
      </c>
    </row>
    <row r="548" spans="2:65" s="217" customFormat="1">
      <c r="B548" s="216"/>
      <c r="D548" s="205" t="s">
        <v>154</v>
      </c>
      <c r="E548" s="218" t="s">
        <v>3</v>
      </c>
      <c r="F548" s="219" t="s">
        <v>746</v>
      </c>
      <c r="H548" s="220">
        <v>1131.941</v>
      </c>
      <c r="L548" s="216"/>
      <c r="M548" s="221"/>
      <c r="T548" s="222"/>
      <c r="AT548" s="218" t="s">
        <v>154</v>
      </c>
      <c r="AU548" s="218" t="s">
        <v>78</v>
      </c>
      <c r="AV548" s="217" t="s">
        <v>78</v>
      </c>
      <c r="AW548" s="217" t="s">
        <v>30</v>
      </c>
      <c r="AX548" s="217" t="s">
        <v>76</v>
      </c>
      <c r="AY548" s="218" t="s">
        <v>140</v>
      </c>
    </row>
    <row r="549" spans="2:65" s="87" customFormat="1" ht="24.2" customHeight="1">
      <c r="B549" s="13"/>
      <c r="C549" s="193" t="s">
        <v>747</v>
      </c>
      <c r="D549" s="193" t="s">
        <v>143</v>
      </c>
      <c r="E549" s="194" t="s">
        <v>748</v>
      </c>
      <c r="F549" s="195" t="s">
        <v>749</v>
      </c>
      <c r="G549" s="196" t="s">
        <v>146</v>
      </c>
      <c r="H549" s="197">
        <v>21</v>
      </c>
      <c r="I549" s="65"/>
      <c r="J549" s="198">
        <f>ROUND(I549*H549,2)</f>
        <v>0</v>
      </c>
      <c r="K549" s="195" t="s">
        <v>147</v>
      </c>
      <c r="L549" s="13"/>
      <c r="M549" s="199" t="s">
        <v>3</v>
      </c>
      <c r="N549" s="200" t="s">
        <v>40</v>
      </c>
      <c r="O549" s="201">
        <v>0.16</v>
      </c>
      <c r="P549" s="201">
        <f>O549*H549</f>
        <v>3.36</v>
      </c>
      <c r="Q549" s="201">
        <v>0</v>
      </c>
      <c r="R549" s="201">
        <f>Q549*H549</f>
        <v>0</v>
      </c>
      <c r="S549" s="201">
        <v>1.7250000000000001E-2</v>
      </c>
      <c r="T549" s="202">
        <f>S549*H549</f>
        <v>0.36225000000000002</v>
      </c>
      <c r="AR549" s="203" t="s">
        <v>276</v>
      </c>
      <c r="AT549" s="203" t="s">
        <v>143</v>
      </c>
      <c r="AU549" s="203" t="s">
        <v>78</v>
      </c>
      <c r="AY549" s="4" t="s">
        <v>140</v>
      </c>
      <c r="BE549" s="204">
        <f>IF(N549="základní",J549,0)</f>
        <v>0</v>
      </c>
      <c r="BF549" s="204">
        <f>IF(N549="snížená",J549,0)</f>
        <v>0</v>
      </c>
      <c r="BG549" s="204">
        <f>IF(N549="zákl. přenesená",J549,0)</f>
        <v>0</v>
      </c>
      <c r="BH549" s="204">
        <f>IF(N549="sníž. přenesená",J549,0)</f>
        <v>0</v>
      </c>
      <c r="BI549" s="204">
        <f>IF(N549="nulová",J549,0)</f>
        <v>0</v>
      </c>
      <c r="BJ549" s="4" t="s">
        <v>76</v>
      </c>
      <c r="BK549" s="204">
        <f>ROUND(I549*H549,2)</f>
        <v>0</v>
      </c>
      <c r="BL549" s="4" t="s">
        <v>276</v>
      </c>
      <c r="BM549" s="203" t="s">
        <v>750</v>
      </c>
    </row>
    <row r="550" spans="2:65" s="87" customFormat="1" ht="29.25">
      <c r="B550" s="13"/>
      <c r="D550" s="205" t="s">
        <v>150</v>
      </c>
      <c r="F550" s="206" t="s">
        <v>751</v>
      </c>
      <c r="L550" s="13"/>
      <c r="M550" s="207"/>
      <c r="T550" s="29"/>
      <c r="AT550" s="4" t="s">
        <v>150</v>
      </c>
      <c r="AU550" s="4" t="s">
        <v>78</v>
      </c>
    </row>
    <row r="551" spans="2:65" s="87" customFormat="1">
      <c r="B551" s="13"/>
      <c r="D551" s="208" t="s">
        <v>152</v>
      </c>
      <c r="F551" s="209" t="s">
        <v>752</v>
      </c>
      <c r="L551" s="13"/>
      <c r="M551" s="207"/>
      <c r="T551" s="29"/>
      <c r="AT551" s="4" t="s">
        <v>152</v>
      </c>
      <c r="AU551" s="4" t="s">
        <v>78</v>
      </c>
    </row>
    <row r="552" spans="2:65" s="211" customFormat="1">
      <c r="B552" s="210"/>
      <c r="D552" s="205" t="s">
        <v>154</v>
      </c>
      <c r="E552" s="212" t="s">
        <v>3</v>
      </c>
      <c r="F552" s="213" t="s">
        <v>165</v>
      </c>
      <c r="H552" s="212" t="s">
        <v>3</v>
      </c>
      <c r="L552" s="210"/>
      <c r="M552" s="214"/>
      <c r="T552" s="215"/>
      <c r="AT552" s="212" t="s">
        <v>154</v>
      </c>
      <c r="AU552" s="212" t="s">
        <v>78</v>
      </c>
      <c r="AV552" s="211" t="s">
        <v>76</v>
      </c>
      <c r="AW552" s="211" t="s">
        <v>30</v>
      </c>
      <c r="AX552" s="211" t="s">
        <v>69</v>
      </c>
      <c r="AY552" s="212" t="s">
        <v>140</v>
      </c>
    </row>
    <row r="553" spans="2:65" s="217" customFormat="1">
      <c r="B553" s="216"/>
      <c r="D553" s="205" t="s">
        <v>154</v>
      </c>
      <c r="E553" s="218" t="s">
        <v>3</v>
      </c>
      <c r="F553" s="219" t="s">
        <v>753</v>
      </c>
      <c r="H553" s="220">
        <v>21</v>
      </c>
      <c r="L553" s="216"/>
      <c r="M553" s="221"/>
      <c r="T553" s="222"/>
      <c r="AT553" s="218" t="s">
        <v>154</v>
      </c>
      <c r="AU553" s="218" t="s">
        <v>78</v>
      </c>
      <c r="AV553" s="217" t="s">
        <v>78</v>
      </c>
      <c r="AW553" s="217" t="s">
        <v>30</v>
      </c>
      <c r="AX553" s="217" t="s">
        <v>76</v>
      </c>
      <c r="AY553" s="218" t="s">
        <v>140</v>
      </c>
    </row>
    <row r="554" spans="2:65" s="87" customFormat="1" ht="21.75" customHeight="1">
      <c r="B554" s="13"/>
      <c r="C554" s="193" t="s">
        <v>754</v>
      </c>
      <c r="D554" s="193" t="s">
        <v>143</v>
      </c>
      <c r="E554" s="194" t="s">
        <v>755</v>
      </c>
      <c r="F554" s="195" t="s">
        <v>756</v>
      </c>
      <c r="G554" s="196" t="s">
        <v>146</v>
      </c>
      <c r="H554" s="197">
        <v>664.35</v>
      </c>
      <c r="I554" s="65"/>
      <c r="J554" s="198">
        <f>ROUND(I554*H554,2)</f>
        <v>0</v>
      </c>
      <c r="K554" s="195" t="s">
        <v>147</v>
      </c>
      <c r="L554" s="13"/>
      <c r="M554" s="199" t="s">
        <v>3</v>
      </c>
      <c r="N554" s="200" t="s">
        <v>40</v>
      </c>
      <c r="O554" s="201">
        <v>0.12</v>
      </c>
      <c r="P554" s="201">
        <f>O554*H554</f>
        <v>79.721999999999994</v>
      </c>
      <c r="Q554" s="201">
        <v>6.9999999999999999E-4</v>
      </c>
      <c r="R554" s="201">
        <f>Q554*H554</f>
        <v>0.46504499999999999</v>
      </c>
      <c r="S554" s="201">
        <v>0</v>
      </c>
      <c r="T554" s="202">
        <f>S554*H554</f>
        <v>0</v>
      </c>
      <c r="AR554" s="203" t="s">
        <v>276</v>
      </c>
      <c r="AT554" s="203" t="s">
        <v>143</v>
      </c>
      <c r="AU554" s="203" t="s">
        <v>78</v>
      </c>
      <c r="AY554" s="4" t="s">
        <v>140</v>
      </c>
      <c r="BE554" s="204">
        <f>IF(N554="základní",J554,0)</f>
        <v>0</v>
      </c>
      <c r="BF554" s="204">
        <f>IF(N554="snížená",J554,0)</f>
        <v>0</v>
      </c>
      <c r="BG554" s="204">
        <f>IF(N554="zákl. přenesená",J554,0)</f>
        <v>0</v>
      </c>
      <c r="BH554" s="204">
        <f>IF(N554="sníž. přenesená",J554,0)</f>
        <v>0</v>
      </c>
      <c r="BI554" s="204">
        <f>IF(N554="nulová",J554,0)</f>
        <v>0</v>
      </c>
      <c r="BJ554" s="4" t="s">
        <v>76</v>
      </c>
      <c r="BK554" s="204">
        <f>ROUND(I554*H554,2)</f>
        <v>0</v>
      </c>
      <c r="BL554" s="4" t="s">
        <v>276</v>
      </c>
      <c r="BM554" s="203" t="s">
        <v>757</v>
      </c>
    </row>
    <row r="555" spans="2:65" s="87" customFormat="1" ht="19.5">
      <c r="B555" s="13"/>
      <c r="D555" s="205" t="s">
        <v>150</v>
      </c>
      <c r="F555" s="206" t="s">
        <v>758</v>
      </c>
      <c r="L555" s="13"/>
      <c r="M555" s="207"/>
      <c r="T555" s="29"/>
      <c r="AT555" s="4" t="s">
        <v>150</v>
      </c>
      <c r="AU555" s="4" t="s">
        <v>78</v>
      </c>
    </row>
    <row r="556" spans="2:65" s="87" customFormat="1">
      <c r="B556" s="13"/>
      <c r="D556" s="208" t="s">
        <v>152</v>
      </c>
      <c r="F556" s="209" t="s">
        <v>759</v>
      </c>
      <c r="L556" s="13"/>
      <c r="M556" s="207"/>
      <c r="T556" s="29"/>
      <c r="AT556" s="4" t="s">
        <v>152</v>
      </c>
      <c r="AU556" s="4" t="s">
        <v>78</v>
      </c>
    </row>
    <row r="557" spans="2:65" s="211" customFormat="1">
      <c r="B557" s="210"/>
      <c r="D557" s="205" t="s">
        <v>154</v>
      </c>
      <c r="E557" s="212" t="s">
        <v>3</v>
      </c>
      <c r="F557" s="213" t="s">
        <v>760</v>
      </c>
      <c r="H557" s="212" t="s">
        <v>3</v>
      </c>
      <c r="L557" s="210"/>
      <c r="M557" s="214"/>
      <c r="T557" s="215"/>
      <c r="AT557" s="212" t="s">
        <v>154</v>
      </c>
      <c r="AU557" s="212" t="s">
        <v>78</v>
      </c>
      <c r="AV557" s="211" t="s">
        <v>76</v>
      </c>
      <c r="AW557" s="211" t="s">
        <v>30</v>
      </c>
      <c r="AX557" s="211" t="s">
        <v>69</v>
      </c>
      <c r="AY557" s="212" t="s">
        <v>140</v>
      </c>
    </row>
    <row r="558" spans="2:65" s="211" customFormat="1">
      <c r="B558" s="210"/>
      <c r="D558" s="205" t="s">
        <v>154</v>
      </c>
      <c r="E558" s="212" t="s">
        <v>3</v>
      </c>
      <c r="F558" s="213" t="s">
        <v>761</v>
      </c>
      <c r="H558" s="212" t="s">
        <v>3</v>
      </c>
      <c r="L558" s="210"/>
      <c r="M558" s="214"/>
      <c r="T558" s="215"/>
      <c r="AT558" s="212" t="s">
        <v>154</v>
      </c>
      <c r="AU558" s="212" t="s">
        <v>78</v>
      </c>
      <c r="AV558" s="211" t="s">
        <v>76</v>
      </c>
      <c r="AW558" s="211" t="s">
        <v>30</v>
      </c>
      <c r="AX558" s="211" t="s">
        <v>69</v>
      </c>
      <c r="AY558" s="212" t="s">
        <v>140</v>
      </c>
    </row>
    <row r="559" spans="2:65" s="217" customFormat="1">
      <c r="B559" s="216"/>
      <c r="D559" s="205" t="s">
        <v>154</v>
      </c>
      <c r="E559" s="218" t="s">
        <v>3</v>
      </c>
      <c r="F559" s="219" t="s">
        <v>762</v>
      </c>
      <c r="H559" s="220">
        <v>534.47</v>
      </c>
      <c r="L559" s="216"/>
      <c r="M559" s="221"/>
      <c r="T559" s="222"/>
      <c r="AT559" s="218" t="s">
        <v>154</v>
      </c>
      <c r="AU559" s="218" t="s">
        <v>78</v>
      </c>
      <c r="AV559" s="217" t="s">
        <v>78</v>
      </c>
      <c r="AW559" s="217" t="s">
        <v>30</v>
      </c>
      <c r="AX559" s="217" t="s">
        <v>69</v>
      </c>
      <c r="AY559" s="218" t="s">
        <v>140</v>
      </c>
    </row>
    <row r="560" spans="2:65" s="211" customFormat="1">
      <c r="B560" s="210"/>
      <c r="D560" s="205" t="s">
        <v>154</v>
      </c>
      <c r="E560" s="212" t="s">
        <v>3</v>
      </c>
      <c r="F560" s="213" t="s">
        <v>763</v>
      </c>
      <c r="H560" s="212" t="s">
        <v>3</v>
      </c>
      <c r="L560" s="210"/>
      <c r="M560" s="214"/>
      <c r="T560" s="215"/>
      <c r="AT560" s="212" t="s">
        <v>154</v>
      </c>
      <c r="AU560" s="212" t="s">
        <v>78</v>
      </c>
      <c r="AV560" s="211" t="s">
        <v>76</v>
      </c>
      <c r="AW560" s="211" t="s">
        <v>30</v>
      </c>
      <c r="AX560" s="211" t="s">
        <v>69</v>
      </c>
      <c r="AY560" s="212" t="s">
        <v>140</v>
      </c>
    </row>
    <row r="561" spans="2:65" s="217" customFormat="1">
      <c r="B561" s="216"/>
      <c r="D561" s="205" t="s">
        <v>154</v>
      </c>
      <c r="E561" s="218" t="s">
        <v>3</v>
      </c>
      <c r="F561" s="219" t="s">
        <v>764</v>
      </c>
      <c r="H561" s="220">
        <v>25.78</v>
      </c>
      <c r="L561" s="216"/>
      <c r="M561" s="221"/>
      <c r="T561" s="222"/>
      <c r="AT561" s="218" t="s">
        <v>154</v>
      </c>
      <c r="AU561" s="218" t="s">
        <v>78</v>
      </c>
      <c r="AV561" s="217" t="s">
        <v>78</v>
      </c>
      <c r="AW561" s="217" t="s">
        <v>30</v>
      </c>
      <c r="AX561" s="217" t="s">
        <v>69</v>
      </c>
      <c r="AY561" s="218" t="s">
        <v>140</v>
      </c>
    </row>
    <row r="562" spans="2:65" s="211" customFormat="1">
      <c r="B562" s="210"/>
      <c r="D562" s="205" t="s">
        <v>154</v>
      </c>
      <c r="E562" s="212" t="s">
        <v>3</v>
      </c>
      <c r="F562" s="213" t="s">
        <v>765</v>
      </c>
      <c r="H562" s="212" t="s">
        <v>3</v>
      </c>
      <c r="L562" s="210"/>
      <c r="M562" s="214"/>
      <c r="T562" s="215"/>
      <c r="AT562" s="212" t="s">
        <v>154</v>
      </c>
      <c r="AU562" s="212" t="s">
        <v>78</v>
      </c>
      <c r="AV562" s="211" t="s">
        <v>76</v>
      </c>
      <c r="AW562" s="211" t="s">
        <v>30</v>
      </c>
      <c r="AX562" s="211" t="s">
        <v>69</v>
      </c>
      <c r="AY562" s="212" t="s">
        <v>140</v>
      </c>
    </row>
    <row r="563" spans="2:65" s="217" customFormat="1">
      <c r="B563" s="216"/>
      <c r="D563" s="205" t="s">
        <v>154</v>
      </c>
      <c r="E563" s="218" t="s">
        <v>3</v>
      </c>
      <c r="F563" s="219" t="s">
        <v>766</v>
      </c>
      <c r="H563" s="220">
        <v>104.1</v>
      </c>
      <c r="L563" s="216"/>
      <c r="M563" s="221"/>
      <c r="T563" s="222"/>
      <c r="AT563" s="218" t="s">
        <v>154</v>
      </c>
      <c r="AU563" s="218" t="s">
        <v>78</v>
      </c>
      <c r="AV563" s="217" t="s">
        <v>78</v>
      </c>
      <c r="AW563" s="217" t="s">
        <v>30</v>
      </c>
      <c r="AX563" s="217" t="s">
        <v>69</v>
      </c>
      <c r="AY563" s="218" t="s">
        <v>140</v>
      </c>
    </row>
    <row r="564" spans="2:65" s="224" customFormat="1">
      <c r="B564" s="223"/>
      <c r="D564" s="205" t="s">
        <v>154</v>
      </c>
      <c r="E564" s="225" t="s">
        <v>3</v>
      </c>
      <c r="F564" s="226" t="s">
        <v>159</v>
      </c>
      <c r="H564" s="227">
        <v>664.35</v>
      </c>
      <c r="L564" s="223"/>
      <c r="M564" s="228"/>
      <c r="T564" s="229"/>
      <c r="AT564" s="225" t="s">
        <v>154</v>
      </c>
      <c r="AU564" s="225" t="s">
        <v>78</v>
      </c>
      <c r="AV564" s="224" t="s">
        <v>148</v>
      </c>
      <c r="AW564" s="224" t="s">
        <v>30</v>
      </c>
      <c r="AX564" s="224" t="s">
        <v>76</v>
      </c>
      <c r="AY564" s="225" t="s">
        <v>140</v>
      </c>
    </row>
    <row r="565" spans="2:65" s="87" customFormat="1" ht="21.75" customHeight="1">
      <c r="B565" s="13"/>
      <c r="C565" s="193" t="s">
        <v>767</v>
      </c>
      <c r="D565" s="193" t="s">
        <v>143</v>
      </c>
      <c r="E565" s="194" t="s">
        <v>768</v>
      </c>
      <c r="F565" s="195" t="s">
        <v>769</v>
      </c>
      <c r="G565" s="196" t="s">
        <v>146</v>
      </c>
      <c r="H565" s="197">
        <v>78.575999999999993</v>
      </c>
      <c r="I565" s="65"/>
      <c r="J565" s="198">
        <f>ROUND(I565*H565,2)</f>
        <v>0</v>
      </c>
      <c r="K565" s="195" t="s">
        <v>147</v>
      </c>
      <c r="L565" s="13"/>
      <c r="M565" s="199" t="s">
        <v>3</v>
      </c>
      <c r="N565" s="200" t="s">
        <v>40</v>
      </c>
      <c r="O565" s="201">
        <v>1.2669999999999999</v>
      </c>
      <c r="P565" s="201">
        <f>O565*H565</f>
        <v>99.555791999999983</v>
      </c>
      <c r="Q565" s="201">
        <v>2.6540000000000001E-2</v>
      </c>
      <c r="R565" s="201">
        <f>Q565*H565</f>
        <v>2.0854070399999998</v>
      </c>
      <c r="S565" s="201">
        <v>0</v>
      </c>
      <c r="T565" s="202">
        <f>S565*H565</f>
        <v>0</v>
      </c>
      <c r="AR565" s="203" t="s">
        <v>276</v>
      </c>
      <c r="AT565" s="203" t="s">
        <v>143</v>
      </c>
      <c r="AU565" s="203" t="s">
        <v>78</v>
      </c>
      <c r="AY565" s="4" t="s">
        <v>140</v>
      </c>
      <c r="BE565" s="204">
        <f>IF(N565="základní",J565,0)</f>
        <v>0</v>
      </c>
      <c r="BF565" s="204">
        <f>IF(N565="snížená",J565,0)</f>
        <v>0</v>
      </c>
      <c r="BG565" s="204">
        <f>IF(N565="zákl. přenesená",J565,0)</f>
        <v>0</v>
      </c>
      <c r="BH565" s="204">
        <f>IF(N565="sníž. přenesená",J565,0)</f>
        <v>0</v>
      </c>
      <c r="BI565" s="204">
        <f>IF(N565="nulová",J565,0)</f>
        <v>0</v>
      </c>
      <c r="BJ565" s="4" t="s">
        <v>76</v>
      </c>
      <c r="BK565" s="204">
        <f>ROUND(I565*H565,2)</f>
        <v>0</v>
      </c>
      <c r="BL565" s="4" t="s">
        <v>276</v>
      </c>
      <c r="BM565" s="203" t="s">
        <v>770</v>
      </c>
    </row>
    <row r="566" spans="2:65" s="87" customFormat="1" ht="29.25">
      <c r="B566" s="13"/>
      <c r="D566" s="205" t="s">
        <v>150</v>
      </c>
      <c r="F566" s="206" t="s">
        <v>771</v>
      </c>
      <c r="L566" s="13"/>
      <c r="M566" s="207"/>
      <c r="T566" s="29"/>
      <c r="AT566" s="4" t="s">
        <v>150</v>
      </c>
      <c r="AU566" s="4" t="s">
        <v>78</v>
      </c>
    </row>
    <row r="567" spans="2:65" s="87" customFormat="1">
      <c r="B567" s="13"/>
      <c r="D567" s="208" t="s">
        <v>152</v>
      </c>
      <c r="F567" s="209" t="s">
        <v>772</v>
      </c>
      <c r="L567" s="13"/>
      <c r="M567" s="207"/>
      <c r="T567" s="29"/>
      <c r="AT567" s="4" t="s">
        <v>152</v>
      </c>
      <c r="AU567" s="4" t="s">
        <v>78</v>
      </c>
    </row>
    <row r="568" spans="2:65" s="211" customFormat="1">
      <c r="B568" s="210"/>
      <c r="D568" s="205" t="s">
        <v>154</v>
      </c>
      <c r="E568" s="212" t="s">
        <v>3</v>
      </c>
      <c r="F568" s="213" t="s">
        <v>165</v>
      </c>
      <c r="H568" s="212" t="s">
        <v>3</v>
      </c>
      <c r="L568" s="210"/>
      <c r="M568" s="214"/>
      <c r="T568" s="215"/>
      <c r="AT568" s="212" t="s">
        <v>154</v>
      </c>
      <c r="AU568" s="212" t="s">
        <v>78</v>
      </c>
      <c r="AV568" s="211" t="s">
        <v>76</v>
      </c>
      <c r="AW568" s="211" t="s">
        <v>30</v>
      </c>
      <c r="AX568" s="211" t="s">
        <v>69</v>
      </c>
      <c r="AY568" s="212" t="s">
        <v>140</v>
      </c>
    </row>
    <row r="569" spans="2:65" s="217" customFormat="1" ht="22.5">
      <c r="B569" s="216"/>
      <c r="D569" s="205" t="s">
        <v>154</v>
      </c>
      <c r="E569" s="218" t="s">
        <v>3</v>
      </c>
      <c r="F569" s="219" t="s">
        <v>773</v>
      </c>
      <c r="H569" s="220">
        <v>32.354999999999997</v>
      </c>
      <c r="L569" s="216"/>
      <c r="M569" s="221"/>
      <c r="T569" s="222"/>
      <c r="AT569" s="218" t="s">
        <v>154</v>
      </c>
      <c r="AU569" s="218" t="s">
        <v>78</v>
      </c>
      <c r="AV569" s="217" t="s">
        <v>78</v>
      </c>
      <c r="AW569" s="217" t="s">
        <v>30</v>
      </c>
      <c r="AX569" s="217" t="s">
        <v>69</v>
      </c>
      <c r="AY569" s="218" t="s">
        <v>140</v>
      </c>
    </row>
    <row r="570" spans="2:65" s="217" customFormat="1">
      <c r="B570" s="216"/>
      <c r="D570" s="205" t="s">
        <v>154</v>
      </c>
      <c r="E570" s="218" t="s">
        <v>3</v>
      </c>
      <c r="F570" s="219" t="s">
        <v>774</v>
      </c>
      <c r="H570" s="220">
        <v>6.3079999999999998</v>
      </c>
      <c r="L570" s="216"/>
      <c r="M570" s="221"/>
      <c r="T570" s="222"/>
      <c r="AT570" s="218" t="s">
        <v>154</v>
      </c>
      <c r="AU570" s="218" t="s">
        <v>78</v>
      </c>
      <c r="AV570" s="217" t="s">
        <v>78</v>
      </c>
      <c r="AW570" s="217" t="s">
        <v>30</v>
      </c>
      <c r="AX570" s="217" t="s">
        <v>69</v>
      </c>
      <c r="AY570" s="218" t="s">
        <v>140</v>
      </c>
    </row>
    <row r="571" spans="2:65" s="231" customFormat="1">
      <c r="B571" s="230"/>
      <c r="D571" s="205" t="s">
        <v>154</v>
      </c>
      <c r="E571" s="232" t="s">
        <v>3</v>
      </c>
      <c r="F571" s="233" t="s">
        <v>196</v>
      </c>
      <c r="H571" s="234">
        <v>38.662999999999997</v>
      </c>
      <c r="L571" s="230"/>
      <c r="M571" s="235"/>
      <c r="T571" s="236"/>
      <c r="AT571" s="232" t="s">
        <v>154</v>
      </c>
      <c r="AU571" s="232" t="s">
        <v>78</v>
      </c>
      <c r="AV571" s="231" t="s">
        <v>141</v>
      </c>
      <c r="AW571" s="231" t="s">
        <v>30</v>
      </c>
      <c r="AX571" s="231" t="s">
        <v>69</v>
      </c>
      <c r="AY571" s="232" t="s">
        <v>140</v>
      </c>
    </row>
    <row r="572" spans="2:65" s="211" customFormat="1">
      <c r="B572" s="210"/>
      <c r="D572" s="205" t="s">
        <v>154</v>
      </c>
      <c r="E572" s="212" t="s">
        <v>3</v>
      </c>
      <c r="F572" s="213" t="s">
        <v>197</v>
      </c>
      <c r="H572" s="212" t="s">
        <v>3</v>
      </c>
      <c r="L572" s="210"/>
      <c r="M572" s="214"/>
      <c r="T572" s="215"/>
      <c r="AT572" s="212" t="s">
        <v>154</v>
      </c>
      <c r="AU572" s="212" t="s">
        <v>78</v>
      </c>
      <c r="AV572" s="211" t="s">
        <v>76</v>
      </c>
      <c r="AW572" s="211" t="s">
        <v>30</v>
      </c>
      <c r="AX572" s="211" t="s">
        <v>69</v>
      </c>
      <c r="AY572" s="212" t="s">
        <v>140</v>
      </c>
    </row>
    <row r="573" spans="2:65" s="217" customFormat="1" ht="22.5">
      <c r="B573" s="216"/>
      <c r="D573" s="205" t="s">
        <v>154</v>
      </c>
      <c r="E573" s="218" t="s">
        <v>3</v>
      </c>
      <c r="F573" s="219" t="s">
        <v>775</v>
      </c>
      <c r="H573" s="220">
        <v>23.7</v>
      </c>
      <c r="L573" s="216"/>
      <c r="M573" s="221"/>
      <c r="T573" s="222"/>
      <c r="AT573" s="218" t="s">
        <v>154</v>
      </c>
      <c r="AU573" s="218" t="s">
        <v>78</v>
      </c>
      <c r="AV573" s="217" t="s">
        <v>78</v>
      </c>
      <c r="AW573" s="217" t="s">
        <v>30</v>
      </c>
      <c r="AX573" s="217" t="s">
        <v>69</v>
      </c>
      <c r="AY573" s="218" t="s">
        <v>140</v>
      </c>
    </row>
    <row r="574" spans="2:65" s="217" customFormat="1">
      <c r="B574" s="216"/>
      <c r="D574" s="205" t="s">
        <v>154</v>
      </c>
      <c r="E574" s="218" t="s">
        <v>3</v>
      </c>
      <c r="F574" s="219" t="s">
        <v>776</v>
      </c>
      <c r="H574" s="220">
        <v>10.938000000000001</v>
      </c>
      <c r="L574" s="216"/>
      <c r="M574" s="221"/>
      <c r="T574" s="222"/>
      <c r="AT574" s="218" t="s">
        <v>154</v>
      </c>
      <c r="AU574" s="218" t="s">
        <v>78</v>
      </c>
      <c r="AV574" s="217" t="s">
        <v>78</v>
      </c>
      <c r="AW574" s="217" t="s">
        <v>30</v>
      </c>
      <c r="AX574" s="217" t="s">
        <v>69</v>
      </c>
      <c r="AY574" s="218" t="s">
        <v>140</v>
      </c>
    </row>
    <row r="575" spans="2:65" s="217" customFormat="1">
      <c r="B575" s="216"/>
      <c r="D575" s="205" t="s">
        <v>154</v>
      </c>
      <c r="E575" s="218" t="s">
        <v>3</v>
      </c>
      <c r="F575" s="219" t="s">
        <v>777</v>
      </c>
      <c r="H575" s="220">
        <v>5.2750000000000004</v>
      </c>
      <c r="L575" s="216"/>
      <c r="M575" s="221"/>
      <c r="T575" s="222"/>
      <c r="AT575" s="218" t="s">
        <v>154</v>
      </c>
      <c r="AU575" s="218" t="s">
        <v>78</v>
      </c>
      <c r="AV575" s="217" t="s">
        <v>78</v>
      </c>
      <c r="AW575" s="217" t="s">
        <v>30</v>
      </c>
      <c r="AX575" s="217" t="s">
        <v>69</v>
      </c>
      <c r="AY575" s="218" t="s">
        <v>140</v>
      </c>
    </row>
    <row r="576" spans="2:65" s="231" customFormat="1">
      <c r="B576" s="230"/>
      <c r="D576" s="205" t="s">
        <v>154</v>
      </c>
      <c r="E576" s="232" t="s">
        <v>3</v>
      </c>
      <c r="F576" s="233" t="s">
        <v>196</v>
      </c>
      <c r="H576" s="234">
        <v>39.912999999999997</v>
      </c>
      <c r="L576" s="230"/>
      <c r="M576" s="235"/>
      <c r="T576" s="236"/>
      <c r="AT576" s="232" t="s">
        <v>154</v>
      </c>
      <c r="AU576" s="232" t="s">
        <v>78</v>
      </c>
      <c r="AV576" s="231" t="s">
        <v>141</v>
      </c>
      <c r="AW576" s="231" t="s">
        <v>30</v>
      </c>
      <c r="AX576" s="231" t="s">
        <v>69</v>
      </c>
      <c r="AY576" s="232" t="s">
        <v>140</v>
      </c>
    </row>
    <row r="577" spans="2:65" s="224" customFormat="1">
      <c r="B577" s="223"/>
      <c r="D577" s="205" t="s">
        <v>154</v>
      </c>
      <c r="E577" s="225" t="s">
        <v>3</v>
      </c>
      <c r="F577" s="226" t="s">
        <v>159</v>
      </c>
      <c r="H577" s="227">
        <v>78.575999999999993</v>
      </c>
      <c r="L577" s="223"/>
      <c r="M577" s="228"/>
      <c r="T577" s="229"/>
      <c r="AT577" s="225" t="s">
        <v>154</v>
      </c>
      <c r="AU577" s="225" t="s">
        <v>78</v>
      </c>
      <c r="AV577" s="224" t="s">
        <v>148</v>
      </c>
      <c r="AW577" s="224" t="s">
        <v>30</v>
      </c>
      <c r="AX577" s="224" t="s">
        <v>76</v>
      </c>
      <c r="AY577" s="225" t="s">
        <v>140</v>
      </c>
    </row>
    <row r="578" spans="2:65" s="87" customFormat="1" ht="24.2" customHeight="1">
      <c r="B578" s="13"/>
      <c r="C578" s="193" t="s">
        <v>778</v>
      </c>
      <c r="D578" s="193" t="s">
        <v>634</v>
      </c>
      <c r="E578" s="194" t="s">
        <v>779</v>
      </c>
      <c r="F578" s="195" t="s">
        <v>780</v>
      </c>
      <c r="G578" s="196" t="s">
        <v>146</v>
      </c>
      <c r="H578" s="197">
        <v>664.35</v>
      </c>
      <c r="I578" s="65"/>
      <c r="J578" s="198">
        <f>ROUND(I578*H578,2)</f>
        <v>0</v>
      </c>
      <c r="K578" s="195" t="s">
        <v>781</v>
      </c>
      <c r="L578" s="13"/>
      <c r="M578" s="199" t="s">
        <v>3</v>
      </c>
      <c r="N578" s="200" t="s">
        <v>40</v>
      </c>
      <c r="O578" s="201">
        <v>222.43</v>
      </c>
      <c r="P578" s="201">
        <f>O578*H578</f>
        <v>147771.37050000002</v>
      </c>
      <c r="Q578" s="201">
        <v>0</v>
      </c>
      <c r="R578" s="201">
        <f>Q578*H578</f>
        <v>0</v>
      </c>
      <c r="S578" s="201">
        <v>0</v>
      </c>
      <c r="T578" s="202">
        <f>S578*H578</f>
        <v>0</v>
      </c>
      <c r="AR578" s="203" t="s">
        <v>276</v>
      </c>
      <c r="AT578" s="203" t="s">
        <v>143</v>
      </c>
      <c r="AU578" s="203" t="s">
        <v>78</v>
      </c>
      <c r="AY578" s="4" t="s">
        <v>140</v>
      </c>
      <c r="BE578" s="204">
        <f>IF(N578="základní",J578,0)</f>
        <v>0</v>
      </c>
      <c r="BF578" s="204">
        <f>IF(N578="snížená",J578,0)</f>
        <v>0</v>
      </c>
      <c r="BG578" s="204">
        <f>IF(N578="zákl. přenesená",J578,0)</f>
        <v>0</v>
      </c>
      <c r="BH578" s="204">
        <f>IF(N578="sníž. přenesená",J578,0)</f>
        <v>0</v>
      </c>
      <c r="BI578" s="204">
        <f>IF(N578="nulová",J578,0)</f>
        <v>0</v>
      </c>
      <c r="BJ578" s="4" t="s">
        <v>76</v>
      </c>
      <c r="BK578" s="204">
        <f>ROUND(I578*H578,2)</f>
        <v>0</v>
      </c>
      <c r="BL578" s="4" t="s">
        <v>276</v>
      </c>
      <c r="BM578" s="203" t="s">
        <v>782</v>
      </c>
    </row>
    <row r="579" spans="2:65" s="87" customFormat="1" ht="29.25">
      <c r="B579" s="13"/>
      <c r="D579" s="205" t="s">
        <v>150</v>
      </c>
      <c r="F579" s="206" t="s">
        <v>783</v>
      </c>
      <c r="L579" s="13"/>
      <c r="M579" s="207"/>
      <c r="T579" s="29"/>
      <c r="AT579" s="4" t="s">
        <v>150</v>
      </c>
      <c r="AU579" s="4" t="s">
        <v>78</v>
      </c>
    </row>
    <row r="580" spans="2:65" s="87" customFormat="1">
      <c r="B580" s="13"/>
      <c r="D580" s="208" t="s">
        <v>152</v>
      </c>
      <c r="F580" s="209" t="s">
        <v>784</v>
      </c>
      <c r="L580" s="13"/>
      <c r="M580" s="207"/>
      <c r="T580" s="29"/>
      <c r="AT580" s="4" t="s">
        <v>152</v>
      </c>
      <c r="AU580" s="4" t="s">
        <v>78</v>
      </c>
    </row>
    <row r="581" spans="2:65" s="211" customFormat="1">
      <c r="B581" s="210"/>
      <c r="D581" s="205" t="s">
        <v>154</v>
      </c>
      <c r="E581" s="212" t="s">
        <v>3</v>
      </c>
      <c r="F581" s="213" t="s">
        <v>760</v>
      </c>
      <c r="H581" s="212" t="s">
        <v>3</v>
      </c>
      <c r="L581" s="210"/>
      <c r="M581" s="214"/>
      <c r="T581" s="215"/>
      <c r="AT581" s="212" t="s">
        <v>154</v>
      </c>
      <c r="AU581" s="212" t="s">
        <v>78</v>
      </c>
      <c r="AV581" s="211" t="s">
        <v>76</v>
      </c>
      <c r="AW581" s="211" t="s">
        <v>30</v>
      </c>
      <c r="AX581" s="211" t="s">
        <v>69</v>
      </c>
      <c r="AY581" s="212" t="s">
        <v>140</v>
      </c>
    </row>
    <row r="582" spans="2:65" s="211" customFormat="1">
      <c r="B582" s="210"/>
      <c r="D582" s="205" t="s">
        <v>154</v>
      </c>
      <c r="E582" s="212" t="s">
        <v>3</v>
      </c>
      <c r="F582" s="213" t="s">
        <v>761</v>
      </c>
      <c r="H582" s="212" t="s">
        <v>3</v>
      </c>
      <c r="L582" s="210"/>
      <c r="M582" s="214"/>
      <c r="T582" s="215"/>
      <c r="AT582" s="212" t="s">
        <v>154</v>
      </c>
      <c r="AU582" s="212" t="s">
        <v>78</v>
      </c>
      <c r="AV582" s="211" t="s">
        <v>76</v>
      </c>
      <c r="AW582" s="211" t="s">
        <v>30</v>
      </c>
      <c r="AX582" s="211" t="s">
        <v>69</v>
      </c>
      <c r="AY582" s="212" t="s">
        <v>140</v>
      </c>
    </row>
    <row r="583" spans="2:65" s="217" customFormat="1">
      <c r="B583" s="216"/>
      <c r="D583" s="205" t="s">
        <v>154</v>
      </c>
      <c r="E583" s="218" t="s">
        <v>3</v>
      </c>
      <c r="F583" s="219" t="s">
        <v>762</v>
      </c>
      <c r="H583" s="220">
        <v>534.47</v>
      </c>
      <c r="L583" s="216"/>
      <c r="M583" s="221"/>
      <c r="T583" s="222"/>
      <c r="AT583" s="218" t="s">
        <v>154</v>
      </c>
      <c r="AU583" s="218" t="s">
        <v>78</v>
      </c>
      <c r="AV583" s="217" t="s">
        <v>78</v>
      </c>
      <c r="AW583" s="217" t="s">
        <v>30</v>
      </c>
      <c r="AX583" s="217" t="s">
        <v>69</v>
      </c>
      <c r="AY583" s="218" t="s">
        <v>140</v>
      </c>
    </row>
    <row r="584" spans="2:65" s="211" customFormat="1">
      <c r="B584" s="210"/>
      <c r="D584" s="205" t="s">
        <v>154</v>
      </c>
      <c r="E584" s="212" t="s">
        <v>3</v>
      </c>
      <c r="F584" s="213" t="s">
        <v>763</v>
      </c>
      <c r="H584" s="212" t="s">
        <v>3</v>
      </c>
      <c r="L584" s="210"/>
      <c r="M584" s="214"/>
      <c r="T584" s="215"/>
      <c r="AT584" s="212" t="s">
        <v>154</v>
      </c>
      <c r="AU584" s="212" t="s">
        <v>78</v>
      </c>
      <c r="AV584" s="211" t="s">
        <v>76</v>
      </c>
      <c r="AW584" s="211" t="s">
        <v>30</v>
      </c>
      <c r="AX584" s="211" t="s">
        <v>69</v>
      </c>
      <c r="AY584" s="212" t="s">
        <v>140</v>
      </c>
    </row>
    <row r="585" spans="2:65" s="217" customFormat="1">
      <c r="B585" s="216"/>
      <c r="D585" s="205" t="s">
        <v>154</v>
      </c>
      <c r="E585" s="218" t="s">
        <v>3</v>
      </c>
      <c r="F585" s="219" t="s">
        <v>764</v>
      </c>
      <c r="H585" s="220">
        <v>25.78</v>
      </c>
      <c r="L585" s="216"/>
      <c r="M585" s="221"/>
      <c r="T585" s="222"/>
      <c r="AT585" s="218" t="s">
        <v>154</v>
      </c>
      <c r="AU585" s="218" t="s">
        <v>78</v>
      </c>
      <c r="AV585" s="217" t="s">
        <v>78</v>
      </c>
      <c r="AW585" s="217" t="s">
        <v>30</v>
      </c>
      <c r="AX585" s="217" t="s">
        <v>69</v>
      </c>
      <c r="AY585" s="218" t="s">
        <v>140</v>
      </c>
    </row>
    <row r="586" spans="2:65" s="211" customFormat="1">
      <c r="B586" s="210"/>
      <c r="D586" s="205" t="s">
        <v>154</v>
      </c>
      <c r="E586" s="212" t="s">
        <v>3</v>
      </c>
      <c r="F586" s="213" t="s">
        <v>765</v>
      </c>
      <c r="H586" s="212" t="s">
        <v>3</v>
      </c>
      <c r="L586" s="210"/>
      <c r="M586" s="214"/>
      <c r="T586" s="215"/>
      <c r="AT586" s="212" t="s">
        <v>154</v>
      </c>
      <c r="AU586" s="212" t="s">
        <v>78</v>
      </c>
      <c r="AV586" s="211" t="s">
        <v>76</v>
      </c>
      <c r="AW586" s="211" t="s">
        <v>30</v>
      </c>
      <c r="AX586" s="211" t="s">
        <v>69</v>
      </c>
      <c r="AY586" s="212" t="s">
        <v>140</v>
      </c>
    </row>
    <row r="587" spans="2:65" s="217" customFormat="1">
      <c r="B587" s="216"/>
      <c r="D587" s="205" t="s">
        <v>154</v>
      </c>
      <c r="E587" s="218" t="s">
        <v>3</v>
      </c>
      <c r="F587" s="219" t="s">
        <v>766</v>
      </c>
      <c r="H587" s="220">
        <v>104.1</v>
      </c>
      <c r="L587" s="216"/>
      <c r="M587" s="221"/>
      <c r="T587" s="222"/>
      <c r="AT587" s="218" t="s">
        <v>154</v>
      </c>
      <c r="AU587" s="218" t="s">
        <v>78</v>
      </c>
      <c r="AV587" s="217" t="s">
        <v>78</v>
      </c>
      <c r="AW587" s="217" t="s">
        <v>30</v>
      </c>
      <c r="AX587" s="217" t="s">
        <v>69</v>
      </c>
      <c r="AY587" s="218" t="s">
        <v>140</v>
      </c>
    </row>
    <row r="588" spans="2:65" s="224" customFormat="1">
      <c r="B588" s="223"/>
      <c r="D588" s="205" t="s">
        <v>154</v>
      </c>
      <c r="E588" s="225" t="s">
        <v>3</v>
      </c>
      <c r="F588" s="226" t="s">
        <v>159</v>
      </c>
      <c r="H588" s="227">
        <v>664.35</v>
      </c>
      <c r="L588" s="223"/>
      <c r="M588" s="228"/>
      <c r="T588" s="229"/>
      <c r="AT588" s="225" t="s">
        <v>154</v>
      </c>
      <c r="AU588" s="225" t="s">
        <v>78</v>
      </c>
      <c r="AV588" s="224" t="s">
        <v>148</v>
      </c>
      <c r="AW588" s="224" t="s">
        <v>30</v>
      </c>
      <c r="AX588" s="224" t="s">
        <v>76</v>
      </c>
      <c r="AY588" s="225" t="s">
        <v>140</v>
      </c>
    </row>
    <row r="589" spans="2:65" s="87" customFormat="1" ht="24.2" customHeight="1">
      <c r="B589" s="13"/>
      <c r="C589" s="193" t="s">
        <v>785</v>
      </c>
      <c r="D589" s="193" t="s">
        <v>634</v>
      </c>
      <c r="E589" s="194" t="s">
        <v>786</v>
      </c>
      <c r="F589" s="195" t="s">
        <v>787</v>
      </c>
      <c r="G589" s="196" t="s">
        <v>146</v>
      </c>
      <c r="H589" s="197">
        <v>69.45</v>
      </c>
      <c r="I589" s="65"/>
      <c r="J589" s="198">
        <f>ROUND(I589*H589,2)</f>
        <v>0</v>
      </c>
      <c r="K589" s="195" t="s">
        <v>781</v>
      </c>
      <c r="L589" s="13"/>
      <c r="M589" s="199" t="s">
        <v>3</v>
      </c>
      <c r="N589" s="200" t="s">
        <v>40</v>
      </c>
      <c r="O589" s="201">
        <v>118.66</v>
      </c>
      <c r="P589" s="201">
        <f>O589*H589</f>
        <v>8240.9369999999999</v>
      </c>
      <c r="Q589" s="201">
        <v>0</v>
      </c>
      <c r="R589" s="201">
        <f>Q589*H589</f>
        <v>0</v>
      </c>
      <c r="S589" s="201">
        <v>0</v>
      </c>
      <c r="T589" s="202">
        <f>S589*H589</f>
        <v>0</v>
      </c>
      <c r="AR589" s="203" t="s">
        <v>276</v>
      </c>
      <c r="AT589" s="203" t="s">
        <v>143</v>
      </c>
      <c r="AU589" s="203" t="s">
        <v>78</v>
      </c>
      <c r="AY589" s="4" t="s">
        <v>140</v>
      </c>
      <c r="BE589" s="204">
        <f>IF(N589="základní",J589,0)</f>
        <v>0</v>
      </c>
      <c r="BF589" s="204">
        <f>IF(N589="snížená",J589,0)</f>
        <v>0</v>
      </c>
      <c r="BG589" s="204">
        <f>IF(N589="zákl. přenesená",J589,0)</f>
        <v>0</v>
      </c>
      <c r="BH589" s="204">
        <f>IF(N589="sníž. přenesená",J589,0)</f>
        <v>0</v>
      </c>
      <c r="BI589" s="204">
        <f>IF(N589="nulová",J589,0)</f>
        <v>0</v>
      </c>
      <c r="BJ589" s="4" t="s">
        <v>76</v>
      </c>
      <c r="BK589" s="204">
        <f>ROUND(I589*H589,2)</f>
        <v>0</v>
      </c>
      <c r="BL589" s="4" t="s">
        <v>276</v>
      </c>
      <c r="BM589" s="203" t="s">
        <v>788</v>
      </c>
    </row>
    <row r="590" spans="2:65" s="87" customFormat="1" ht="19.5">
      <c r="B590" s="13"/>
      <c r="D590" s="205" t="s">
        <v>150</v>
      </c>
      <c r="F590" s="206" t="s">
        <v>789</v>
      </c>
      <c r="L590" s="13"/>
      <c r="M590" s="207"/>
      <c r="T590" s="29"/>
      <c r="AT590" s="4" t="s">
        <v>150</v>
      </c>
      <c r="AU590" s="4" t="s">
        <v>78</v>
      </c>
    </row>
    <row r="591" spans="2:65" s="87" customFormat="1">
      <c r="B591" s="13"/>
      <c r="D591" s="208" t="s">
        <v>152</v>
      </c>
      <c r="F591" s="209" t="s">
        <v>790</v>
      </c>
      <c r="L591" s="13"/>
      <c r="M591" s="207"/>
      <c r="T591" s="29"/>
      <c r="AT591" s="4" t="s">
        <v>152</v>
      </c>
      <c r="AU591" s="4" t="s">
        <v>78</v>
      </c>
    </row>
    <row r="592" spans="2:65" s="211" customFormat="1">
      <c r="B592" s="210"/>
      <c r="D592" s="205" t="s">
        <v>154</v>
      </c>
      <c r="E592" s="212" t="s">
        <v>3</v>
      </c>
      <c r="F592" s="213" t="s">
        <v>791</v>
      </c>
      <c r="H592" s="212" t="s">
        <v>3</v>
      </c>
      <c r="L592" s="210"/>
      <c r="M592" s="214"/>
      <c r="T592" s="215"/>
      <c r="AT592" s="212" t="s">
        <v>154</v>
      </c>
      <c r="AU592" s="212" t="s">
        <v>78</v>
      </c>
      <c r="AV592" s="211" t="s">
        <v>76</v>
      </c>
      <c r="AW592" s="211" t="s">
        <v>30</v>
      </c>
      <c r="AX592" s="211" t="s">
        <v>69</v>
      </c>
      <c r="AY592" s="212" t="s">
        <v>140</v>
      </c>
    </row>
    <row r="593" spans="2:65" s="211" customFormat="1">
      <c r="B593" s="210"/>
      <c r="D593" s="205" t="s">
        <v>154</v>
      </c>
      <c r="E593" s="212" t="s">
        <v>3</v>
      </c>
      <c r="F593" s="213" t="s">
        <v>792</v>
      </c>
      <c r="H593" s="212" t="s">
        <v>3</v>
      </c>
      <c r="L593" s="210"/>
      <c r="M593" s="214"/>
      <c r="T593" s="215"/>
      <c r="AT593" s="212" t="s">
        <v>154</v>
      </c>
      <c r="AU593" s="212" t="s">
        <v>78</v>
      </c>
      <c r="AV593" s="211" t="s">
        <v>76</v>
      </c>
      <c r="AW593" s="211" t="s">
        <v>30</v>
      </c>
      <c r="AX593" s="211" t="s">
        <v>69</v>
      </c>
      <c r="AY593" s="212" t="s">
        <v>140</v>
      </c>
    </row>
    <row r="594" spans="2:65" s="217" customFormat="1">
      <c r="B594" s="216"/>
      <c r="D594" s="205" t="s">
        <v>154</v>
      </c>
      <c r="E594" s="218" t="s">
        <v>3</v>
      </c>
      <c r="F594" s="219" t="s">
        <v>793</v>
      </c>
      <c r="H594" s="220">
        <v>69.45</v>
      </c>
      <c r="L594" s="216"/>
      <c r="M594" s="221"/>
      <c r="T594" s="222"/>
      <c r="AT594" s="218" t="s">
        <v>154</v>
      </c>
      <c r="AU594" s="218" t="s">
        <v>78</v>
      </c>
      <c r="AV594" s="217" t="s">
        <v>78</v>
      </c>
      <c r="AW594" s="217" t="s">
        <v>30</v>
      </c>
      <c r="AX594" s="217" t="s">
        <v>76</v>
      </c>
      <c r="AY594" s="218" t="s">
        <v>140</v>
      </c>
    </row>
    <row r="595" spans="2:65" s="87" customFormat="1" ht="24.2" customHeight="1">
      <c r="B595" s="13"/>
      <c r="C595" s="193" t="s">
        <v>794</v>
      </c>
      <c r="D595" s="193" t="s">
        <v>634</v>
      </c>
      <c r="E595" s="194" t="s">
        <v>795</v>
      </c>
      <c r="F595" s="195" t="s">
        <v>796</v>
      </c>
      <c r="G595" s="196" t="s">
        <v>146</v>
      </c>
      <c r="H595" s="197">
        <v>104.1</v>
      </c>
      <c r="I595" s="65"/>
      <c r="J595" s="198">
        <f>ROUND(I595*H595,2)</f>
        <v>0</v>
      </c>
      <c r="K595" s="195" t="s">
        <v>781</v>
      </c>
      <c r="L595" s="13"/>
      <c r="M595" s="199" t="s">
        <v>3</v>
      </c>
      <c r="N595" s="200" t="s">
        <v>40</v>
      </c>
      <c r="O595" s="201">
        <v>0</v>
      </c>
      <c r="P595" s="201">
        <f>O595*H595</f>
        <v>0</v>
      </c>
      <c r="Q595" s="201">
        <v>0</v>
      </c>
      <c r="R595" s="201">
        <f>Q595*H595</f>
        <v>0</v>
      </c>
      <c r="S595" s="201">
        <v>0</v>
      </c>
      <c r="T595" s="202">
        <f>S595*H595</f>
        <v>0</v>
      </c>
      <c r="AR595" s="203" t="s">
        <v>276</v>
      </c>
      <c r="AT595" s="203" t="s">
        <v>143</v>
      </c>
      <c r="AU595" s="203" t="s">
        <v>78</v>
      </c>
      <c r="AY595" s="4" t="s">
        <v>140</v>
      </c>
      <c r="BE595" s="204">
        <f>IF(N595="základní",J595,0)</f>
        <v>0</v>
      </c>
      <c r="BF595" s="204">
        <f>IF(N595="snížená",J595,0)</f>
        <v>0</v>
      </c>
      <c r="BG595" s="204">
        <f>IF(N595="zákl. přenesená",J595,0)</f>
        <v>0</v>
      </c>
      <c r="BH595" s="204">
        <f>IF(N595="sníž. přenesená",J595,0)</f>
        <v>0</v>
      </c>
      <c r="BI595" s="204">
        <f>IF(N595="nulová",J595,0)</f>
        <v>0</v>
      </c>
      <c r="BJ595" s="4" t="s">
        <v>76</v>
      </c>
      <c r="BK595" s="204">
        <f>ROUND(I595*H595,2)</f>
        <v>0</v>
      </c>
      <c r="BL595" s="4" t="s">
        <v>276</v>
      </c>
      <c r="BM595" s="203" t="s">
        <v>797</v>
      </c>
    </row>
    <row r="596" spans="2:65" s="87" customFormat="1" ht="19.5">
      <c r="B596" s="13"/>
      <c r="D596" s="205" t="s">
        <v>150</v>
      </c>
      <c r="F596" s="206" t="s">
        <v>798</v>
      </c>
      <c r="L596" s="13"/>
      <c r="M596" s="207"/>
      <c r="T596" s="29"/>
      <c r="AT596" s="4" t="s">
        <v>150</v>
      </c>
      <c r="AU596" s="4" t="s">
        <v>78</v>
      </c>
    </row>
    <row r="597" spans="2:65" s="87" customFormat="1">
      <c r="B597" s="13"/>
      <c r="D597" s="208" t="s">
        <v>152</v>
      </c>
      <c r="F597" s="209" t="s">
        <v>799</v>
      </c>
      <c r="L597" s="13"/>
      <c r="M597" s="207"/>
      <c r="T597" s="29"/>
      <c r="AT597" s="4" t="s">
        <v>152</v>
      </c>
      <c r="AU597" s="4" t="s">
        <v>78</v>
      </c>
    </row>
    <row r="598" spans="2:65" s="211" customFormat="1">
      <c r="B598" s="210"/>
      <c r="D598" s="205" t="s">
        <v>154</v>
      </c>
      <c r="E598" s="212" t="s">
        <v>3</v>
      </c>
      <c r="F598" s="213" t="s">
        <v>765</v>
      </c>
      <c r="H598" s="212" t="s">
        <v>3</v>
      </c>
      <c r="L598" s="210"/>
      <c r="M598" s="214"/>
      <c r="T598" s="215"/>
      <c r="AT598" s="212" t="s">
        <v>154</v>
      </c>
      <c r="AU598" s="212" t="s">
        <v>78</v>
      </c>
      <c r="AV598" s="211" t="s">
        <v>76</v>
      </c>
      <c r="AW598" s="211" t="s">
        <v>30</v>
      </c>
      <c r="AX598" s="211" t="s">
        <v>69</v>
      </c>
      <c r="AY598" s="212" t="s">
        <v>140</v>
      </c>
    </row>
    <row r="599" spans="2:65" s="217" customFormat="1">
      <c r="B599" s="216"/>
      <c r="D599" s="205" t="s">
        <v>154</v>
      </c>
      <c r="E599" s="218" t="s">
        <v>3</v>
      </c>
      <c r="F599" s="219" t="s">
        <v>766</v>
      </c>
      <c r="H599" s="220">
        <v>104.1</v>
      </c>
      <c r="L599" s="216"/>
      <c r="M599" s="221"/>
      <c r="T599" s="222"/>
      <c r="AT599" s="218" t="s">
        <v>154</v>
      </c>
      <c r="AU599" s="218" t="s">
        <v>78</v>
      </c>
      <c r="AV599" s="217" t="s">
        <v>78</v>
      </c>
      <c r="AW599" s="217" t="s">
        <v>30</v>
      </c>
      <c r="AX599" s="217" t="s">
        <v>76</v>
      </c>
      <c r="AY599" s="218" t="s">
        <v>140</v>
      </c>
    </row>
    <row r="600" spans="2:65" s="87" customFormat="1" ht="24.2" customHeight="1">
      <c r="B600" s="13"/>
      <c r="C600" s="193" t="s">
        <v>800</v>
      </c>
      <c r="D600" s="193" t="s">
        <v>634</v>
      </c>
      <c r="E600" s="194" t="s">
        <v>801</v>
      </c>
      <c r="F600" s="195" t="s">
        <v>802</v>
      </c>
      <c r="G600" s="196" t="s">
        <v>146</v>
      </c>
      <c r="H600" s="197">
        <v>25.78</v>
      </c>
      <c r="I600" s="65"/>
      <c r="J600" s="198">
        <f>ROUND(I600*H600,2)</f>
        <v>0</v>
      </c>
      <c r="K600" s="195" t="s">
        <v>781</v>
      </c>
      <c r="L600" s="13"/>
      <c r="M600" s="199" t="s">
        <v>3</v>
      </c>
      <c r="N600" s="200" t="s">
        <v>40</v>
      </c>
      <c r="O600" s="201">
        <v>0</v>
      </c>
      <c r="P600" s="201">
        <f>O600*H600</f>
        <v>0</v>
      </c>
      <c r="Q600" s="201">
        <v>0</v>
      </c>
      <c r="R600" s="201">
        <f>Q600*H600</f>
        <v>0</v>
      </c>
      <c r="S600" s="201">
        <v>0</v>
      </c>
      <c r="T600" s="202">
        <f>S600*H600</f>
        <v>0</v>
      </c>
      <c r="AR600" s="203" t="s">
        <v>276</v>
      </c>
      <c r="AT600" s="203" t="s">
        <v>143</v>
      </c>
      <c r="AU600" s="203" t="s">
        <v>78</v>
      </c>
      <c r="AY600" s="4" t="s">
        <v>140</v>
      </c>
      <c r="BE600" s="204">
        <f>IF(N600="základní",J600,0)</f>
        <v>0</v>
      </c>
      <c r="BF600" s="204">
        <f>IF(N600="snížená",J600,0)</f>
        <v>0</v>
      </c>
      <c r="BG600" s="204">
        <f>IF(N600="zákl. přenesená",J600,0)</f>
        <v>0</v>
      </c>
      <c r="BH600" s="204">
        <f>IF(N600="sníž. přenesená",J600,0)</f>
        <v>0</v>
      </c>
      <c r="BI600" s="204">
        <f>IF(N600="nulová",J600,0)</f>
        <v>0</v>
      </c>
      <c r="BJ600" s="4" t="s">
        <v>76</v>
      </c>
      <c r="BK600" s="204">
        <f>ROUND(I600*H600,2)</f>
        <v>0</v>
      </c>
      <c r="BL600" s="4" t="s">
        <v>276</v>
      </c>
      <c r="BM600" s="203" t="s">
        <v>803</v>
      </c>
    </row>
    <row r="601" spans="2:65" s="87" customFormat="1" ht="19.5">
      <c r="B601" s="13"/>
      <c r="D601" s="205" t="s">
        <v>150</v>
      </c>
      <c r="F601" s="206" t="s">
        <v>804</v>
      </c>
      <c r="L601" s="13"/>
      <c r="M601" s="207"/>
      <c r="T601" s="29"/>
      <c r="AT601" s="4" t="s">
        <v>150</v>
      </c>
      <c r="AU601" s="4" t="s">
        <v>78</v>
      </c>
    </row>
    <row r="602" spans="2:65" s="87" customFormat="1">
      <c r="B602" s="13"/>
      <c r="D602" s="208" t="s">
        <v>152</v>
      </c>
      <c r="F602" s="209" t="s">
        <v>805</v>
      </c>
      <c r="L602" s="13"/>
      <c r="M602" s="207"/>
      <c r="T602" s="29"/>
      <c r="AT602" s="4" t="s">
        <v>152</v>
      </c>
      <c r="AU602" s="4" t="s">
        <v>78</v>
      </c>
    </row>
    <row r="603" spans="2:65" s="211" customFormat="1">
      <c r="B603" s="210"/>
      <c r="D603" s="205" t="s">
        <v>154</v>
      </c>
      <c r="E603" s="212" t="s">
        <v>3</v>
      </c>
      <c r="F603" s="213" t="s">
        <v>763</v>
      </c>
      <c r="H603" s="212" t="s">
        <v>3</v>
      </c>
      <c r="L603" s="210"/>
      <c r="M603" s="214"/>
      <c r="T603" s="215"/>
      <c r="AT603" s="212" t="s">
        <v>154</v>
      </c>
      <c r="AU603" s="212" t="s">
        <v>78</v>
      </c>
      <c r="AV603" s="211" t="s">
        <v>76</v>
      </c>
      <c r="AW603" s="211" t="s">
        <v>30</v>
      </c>
      <c r="AX603" s="211" t="s">
        <v>69</v>
      </c>
      <c r="AY603" s="212" t="s">
        <v>140</v>
      </c>
    </row>
    <row r="604" spans="2:65" s="217" customFormat="1">
      <c r="B604" s="216"/>
      <c r="D604" s="205" t="s">
        <v>154</v>
      </c>
      <c r="E604" s="218" t="s">
        <v>3</v>
      </c>
      <c r="F604" s="219" t="s">
        <v>764</v>
      </c>
      <c r="H604" s="220">
        <v>25.78</v>
      </c>
      <c r="L604" s="216"/>
      <c r="M604" s="221"/>
      <c r="T604" s="222"/>
      <c r="AT604" s="218" t="s">
        <v>154</v>
      </c>
      <c r="AU604" s="218" t="s">
        <v>78</v>
      </c>
      <c r="AV604" s="217" t="s">
        <v>78</v>
      </c>
      <c r="AW604" s="217" t="s">
        <v>30</v>
      </c>
      <c r="AX604" s="217" t="s">
        <v>76</v>
      </c>
      <c r="AY604" s="218" t="s">
        <v>140</v>
      </c>
    </row>
    <row r="605" spans="2:65" s="87" customFormat="1" ht="37.700000000000003" customHeight="1">
      <c r="B605" s="13"/>
      <c r="C605" s="193" t="s">
        <v>806</v>
      </c>
      <c r="D605" s="193" t="s">
        <v>143</v>
      </c>
      <c r="E605" s="194" t="s">
        <v>807</v>
      </c>
      <c r="F605" s="195" t="s">
        <v>808</v>
      </c>
      <c r="G605" s="196" t="s">
        <v>184</v>
      </c>
      <c r="H605" s="197">
        <v>40.552</v>
      </c>
      <c r="I605" s="65"/>
      <c r="J605" s="198">
        <f>ROUND(I605*H605,2)</f>
        <v>0</v>
      </c>
      <c r="K605" s="195" t="s">
        <v>147</v>
      </c>
      <c r="L605" s="13"/>
      <c r="M605" s="199" t="s">
        <v>3</v>
      </c>
      <c r="N605" s="200" t="s">
        <v>40</v>
      </c>
      <c r="O605" s="201">
        <v>4.2350000000000003</v>
      </c>
      <c r="P605" s="201">
        <f>O605*H605</f>
        <v>171.73772000000002</v>
      </c>
      <c r="Q605" s="201">
        <v>0</v>
      </c>
      <c r="R605" s="201">
        <f>Q605*H605</f>
        <v>0</v>
      </c>
      <c r="S605" s="201">
        <v>0</v>
      </c>
      <c r="T605" s="202">
        <f>S605*H605</f>
        <v>0</v>
      </c>
      <c r="AR605" s="203" t="s">
        <v>276</v>
      </c>
      <c r="AT605" s="203" t="s">
        <v>143</v>
      </c>
      <c r="AU605" s="203" t="s">
        <v>78</v>
      </c>
      <c r="AY605" s="4" t="s">
        <v>140</v>
      </c>
      <c r="BE605" s="204">
        <f>IF(N605="základní",J605,0)</f>
        <v>0</v>
      </c>
      <c r="BF605" s="204">
        <f>IF(N605="snížená",J605,0)</f>
        <v>0</v>
      </c>
      <c r="BG605" s="204">
        <f>IF(N605="zákl. přenesená",J605,0)</f>
        <v>0</v>
      </c>
      <c r="BH605" s="204">
        <f>IF(N605="sníž. přenesená",J605,0)</f>
        <v>0</v>
      </c>
      <c r="BI605" s="204">
        <f>IF(N605="nulová",J605,0)</f>
        <v>0</v>
      </c>
      <c r="BJ605" s="4" t="s">
        <v>76</v>
      </c>
      <c r="BK605" s="204">
        <f>ROUND(I605*H605,2)</f>
        <v>0</v>
      </c>
      <c r="BL605" s="4" t="s">
        <v>276</v>
      </c>
      <c r="BM605" s="203" t="s">
        <v>809</v>
      </c>
    </row>
    <row r="606" spans="2:65" s="87" customFormat="1" ht="48.75">
      <c r="B606" s="13"/>
      <c r="D606" s="205" t="s">
        <v>150</v>
      </c>
      <c r="F606" s="206" t="s">
        <v>810</v>
      </c>
      <c r="L606" s="13"/>
      <c r="M606" s="207"/>
      <c r="T606" s="29"/>
      <c r="AT606" s="4" t="s">
        <v>150</v>
      </c>
      <c r="AU606" s="4" t="s">
        <v>78</v>
      </c>
    </row>
    <row r="607" spans="2:65" s="87" customFormat="1">
      <c r="B607" s="13"/>
      <c r="D607" s="208" t="s">
        <v>152</v>
      </c>
      <c r="F607" s="209" t="s">
        <v>811</v>
      </c>
      <c r="L607" s="13"/>
      <c r="M607" s="207"/>
      <c r="T607" s="29"/>
      <c r="AT607" s="4" t="s">
        <v>152</v>
      </c>
      <c r="AU607" s="4" t="s">
        <v>78</v>
      </c>
    </row>
    <row r="608" spans="2:65" s="182" customFormat="1" ht="22.7" customHeight="1">
      <c r="B608" s="181"/>
      <c r="D608" s="183" t="s">
        <v>68</v>
      </c>
      <c r="E608" s="191" t="s">
        <v>812</v>
      </c>
      <c r="F608" s="191" t="s">
        <v>813</v>
      </c>
      <c r="J608" s="192">
        <f>BK608</f>
        <v>0</v>
      </c>
      <c r="L608" s="181"/>
      <c r="M608" s="186"/>
      <c r="P608" s="187">
        <f>SUM(P609:P715)</f>
        <v>161.90756199999998</v>
      </c>
      <c r="R608" s="187">
        <f>SUM(R609:R715)</f>
        <v>1.0983019999999999</v>
      </c>
      <c r="T608" s="188">
        <f>SUM(T609:T715)</f>
        <v>3.4949452000000001</v>
      </c>
      <c r="AR608" s="183" t="s">
        <v>78</v>
      </c>
      <c r="AT608" s="189" t="s">
        <v>68</v>
      </c>
      <c r="AU608" s="189" t="s">
        <v>76</v>
      </c>
      <c r="AY608" s="183" t="s">
        <v>140</v>
      </c>
      <c r="BK608" s="190">
        <f>SUM(BK609:BK715)</f>
        <v>0</v>
      </c>
    </row>
    <row r="609" spans="2:65" s="87" customFormat="1" ht="24.2" customHeight="1">
      <c r="B609" s="13"/>
      <c r="C609" s="193" t="s">
        <v>814</v>
      </c>
      <c r="D609" s="193" t="s">
        <v>143</v>
      </c>
      <c r="E609" s="194" t="s">
        <v>815</v>
      </c>
      <c r="F609" s="195" t="s">
        <v>816</v>
      </c>
      <c r="G609" s="196" t="s">
        <v>146</v>
      </c>
      <c r="H609" s="197">
        <v>53.54</v>
      </c>
      <c r="I609" s="65"/>
      <c r="J609" s="198">
        <f>ROUND(I609*H609,2)</f>
        <v>0</v>
      </c>
      <c r="K609" s="195" t="s">
        <v>147</v>
      </c>
      <c r="L609" s="13"/>
      <c r="M609" s="199" t="s">
        <v>3</v>
      </c>
      <c r="N609" s="200" t="s">
        <v>40</v>
      </c>
      <c r="O609" s="201">
        <v>0.66700000000000004</v>
      </c>
      <c r="P609" s="201">
        <f>O609*H609</f>
        <v>35.711179999999999</v>
      </c>
      <c r="Q609" s="201">
        <v>0</v>
      </c>
      <c r="R609" s="201">
        <f>Q609*H609</f>
        <v>0</v>
      </c>
      <c r="S609" s="201">
        <v>0</v>
      </c>
      <c r="T609" s="202">
        <f>S609*H609</f>
        <v>0</v>
      </c>
      <c r="AR609" s="203" t="s">
        <v>276</v>
      </c>
      <c r="AT609" s="203" t="s">
        <v>143</v>
      </c>
      <c r="AU609" s="203" t="s">
        <v>78</v>
      </c>
      <c r="AY609" s="4" t="s">
        <v>140</v>
      </c>
      <c r="BE609" s="204">
        <f>IF(N609="základní",J609,0)</f>
        <v>0</v>
      </c>
      <c r="BF609" s="204">
        <f>IF(N609="snížená",J609,0)</f>
        <v>0</v>
      </c>
      <c r="BG609" s="204">
        <f>IF(N609="zákl. přenesená",J609,0)</f>
        <v>0</v>
      </c>
      <c r="BH609" s="204">
        <f>IF(N609="sníž. přenesená",J609,0)</f>
        <v>0</v>
      </c>
      <c r="BI609" s="204">
        <f>IF(N609="nulová",J609,0)</f>
        <v>0</v>
      </c>
      <c r="BJ609" s="4" t="s">
        <v>76</v>
      </c>
      <c r="BK609" s="204">
        <f>ROUND(I609*H609,2)</f>
        <v>0</v>
      </c>
      <c r="BL609" s="4" t="s">
        <v>276</v>
      </c>
      <c r="BM609" s="203" t="s">
        <v>817</v>
      </c>
    </row>
    <row r="610" spans="2:65" s="87" customFormat="1" ht="19.5">
      <c r="B610" s="13"/>
      <c r="D610" s="205" t="s">
        <v>150</v>
      </c>
      <c r="F610" s="206" t="s">
        <v>818</v>
      </c>
      <c r="L610" s="13"/>
      <c r="M610" s="207"/>
      <c r="T610" s="29"/>
      <c r="AT610" s="4" t="s">
        <v>150</v>
      </c>
      <c r="AU610" s="4" t="s">
        <v>78</v>
      </c>
    </row>
    <row r="611" spans="2:65" s="87" customFormat="1">
      <c r="B611" s="13"/>
      <c r="D611" s="208" t="s">
        <v>152</v>
      </c>
      <c r="F611" s="209" t="s">
        <v>819</v>
      </c>
      <c r="L611" s="13"/>
      <c r="M611" s="207"/>
      <c r="T611" s="29"/>
      <c r="AT611" s="4" t="s">
        <v>152</v>
      </c>
      <c r="AU611" s="4" t="s">
        <v>78</v>
      </c>
    </row>
    <row r="612" spans="2:65" s="211" customFormat="1">
      <c r="B612" s="210"/>
      <c r="D612" s="205" t="s">
        <v>154</v>
      </c>
      <c r="E612" s="212" t="s">
        <v>3</v>
      </c>
      <c r="F612" s="213" t="s">
        <v>820</v>
      </c>
      <c r="H612" s="212" t="s">
        <v>3</v>
      </c>
      <c r="L612" s="210"/>
      <c r="M612" s="214"/>
      <c r="T612" s="215"/>
      <c r="AT612" s="212" t="s">
        <v>154</v>
      </c>
      <c r="AU612" s="212" t="s">
        <v>78</v>
      </c>
      <c r="AV612" s="211" t="s">
        <v>76</v>
      </c>
      <c r="AW612" s="211" t="s">
        <v>30</v>
      </c>
      <c r="AX612" s="211" t="s">
        <v>69</v>
      </c>
      <c r="AY612" s="212" t="s">
        <v>140</v>
      </c>
    </row>
    <row r="613" spans="2:65" s="217" customFormat="1">
      <c r="B613" s="216"/>
      <c r="D613" s="205" t="s">
        <v>154</v>
      </c>
      <c r="E613" s="218" t="s">
        <v>3</v>
      </c>
      <c r="F613" s="219" t="s">
        <v>821</v>
      </c>
      <c r="H613" s="220">
        <v>53.54</v>
      </c>
      <c r="L613" s="216"/>
      <c r="M613" s="221"/>
      <c r="T613" s="222"/>
      <c r="AT613" s="218" t="s">
        <v>154</v>
      </c>
      <c r="AU613" s="218" t="s">
        <v>78</v>
      </c>
      <c r="AV613" s="217" t="s">
        <v>78</v>
      </c>
      <c r="AW613" s="217" t="s">
        <v>30</v>
      </c>
      <c r="AX613" s="217" t="s">
        <v>76</v>
      </c>
      <c r="AY613" s="218" t="s">
        <v>140</v>
      </c>
    </row>
    <row r="614" spans="2:65" s="87" customFormat="1" ht="21.75" customHeight="1">
      <c r="B614" s="13"/>
      <c r="C614" s="193" t="s">
        <v>822</v>
      </c>
      <c r="D614" s="193" t="s">
        <v>143</v>
      </c>
      <c r="E614" s="194" t="s">
        <v>823</v>
      </c>
      <c r="F614" s="195" t="s">
        <v>824</v>
      </c>
      <c r="G614" s="196" t="s">
        <v>146</v>
      </c>
      <c r="H614" s="197">
        <v>53.54</v>
      </c>
      <c r="I614" s="65"/>
      <c r="J614" s="198">
        <f>ROUND(I614*H614,2)</f>
        <v>0</v>
      </c>
      <c r="K614" s="195" t="s">
        <v>147</v>
      </c>
      <c r="L614" s="13"/>
      <c r="M614" s="199" t="s">
        <v>3</v>
      </c>
      <c r="N614" s="200" t="s">
        <v>40</v>
      </c>
      <c r="O614" s="201">
        <v>0.34599999999999997</v>
      </c>
      <c r="P614" s="201">
        <f>O614*H614</f>
        <v>18.524839999999998</v>
      </c>
      <c r="Q614" s="201">
        <v>0</v>
      </c>
      <c r="R614" s="201">
        <f>Q614*H614</f>
        <v>0</v>
      </c>
      <c r="S614" s="201">
        <v>1.098E-2</v>
      </c>
      <c r="T614" s="202">
        <f>S614*H614</f>
        <v>0.58786919999999998</v>
      </c>
      <c r="AR614" s="203" t="s">
        <v>276</v>
      </c>
      <c r="AT614" s="203" t="s">
        <v>143</v>
      </c>
      <c r="AU614" s="203" t="s">
        <v>78</v>
      </c>
      <c r="AY614" s="4" t="s">
        <v>140</v>
      </c>
      <c r="BE614" s="204">
        <f>IF(N614="základní",J614,0)</f>
        <v>0</v>
      </c>
      <c r="BF614" s="204">
        <f>IF(N614="snížená",J614,0)</f>
        <v>0</v>
      </c>
      <c r="BG614" s="204">
        <f>IF(N614="zákl. přenesená",J614,0)</f>
        <v>0</v>
      </c>
      <c r="BH614" s="204">
        <f>IF(N614="sníž. přenesená",J614,0)</f>
        <v>0</v>
      </c>
      <c r="BI614" s="204">
        <f>IF(N614="nulová",J614,0)</f>
        <v>0</v>
      </c>
      <c r="BJ614" s="4" t="s">
        <v>76</v>
      </c>
      <c r="BK614" s="204">
        <f>ROUND(I614*H614,2)</f>
        <v>0</v>
      </c>
      <c r="BL614" s="4" t="s">
        <v>276</v>
      </c>
      <c r="BM614" s="203" t="s">
        <v>825</v>
      </c>
    </row>
    <row r="615" spans="2:65" s="87" customFormat="1">
      <c r="B615" s="13"/>
      <c r="D615" s="205" t="s">
        <v>150</v>
      </c>
      <c r="F615" s="206" t="s">
        <v>826</v>
      </c>
      <c r="L615" s="13"/>
      <c r="M615" s="207"/>
      <c r="T615" s="29"/>
      <c r="AT615" s="4" t="s">
        <v>150</v>
      </c>
      <c r="AU615" s="4" t="s">
        <v>78</v>
      </c>
    </row>
    <row r="616" spans="2:65" s="87" customFormat="1">
      <c r="B616" s="13"/>
      <c r="D616" s="208" t="s">
        <v>152</v>
      </c>
      <c r="F616" s="209" t="s">
        <v>827</v>
      </c>
      <c r="L616" s="13"/>
      <c r="M616" s="207"/>
      <c r="T616" s="29"/>
      <c r="AT616" s="4" t="s">
        <v>152</v>
      </c>
      <c r="AU616" s="4" t="s">
        <v>78</v>
      </c>
    </row>
    <row r="617" spans="2:65" s="211" customFormat="1">
      <c r="B617" s="210"/>
      <c r="D617" s="205" t="s">
        <v>154</v>
      </c>
      <c r="E617" s="212" t="s">
        <v>3</v>
      </c>
      <c r="F617" s="213" t="s">
        <v>820</v>
      </c>
      <c r="H617" s="212" t="s">
        <v>3</v>
      </c>
      <c r="L617" s="210"/>
      <c r="M617" s="214"/>
      <c r="T617" s="215"/>
      <c r="AT617" s="212" t="s">
        <v>154</v>
      </c>
      <c r="AU617" s="212" t="s">
        <v>78</v>
      </c>
      <c r="AV617" s="211" t="s">
        <v>76</v>
      </c>
      <c r="AW617" s="211" t="s">
        <v>30</v>
      </c>
      <c r="AX617" s="211" t="s">
        <v>69</v>
      </c>
      <c r="AY617" s="212" t="s">
        <v>140</v>
      </c>
    </row>
    <row r="618" spans="2:65" s="217" customFormat="1">
      <c r="B618" s="216"/>
      <c r="D618" s="205" t="s">
        <v>154</v>
      </c>
      <c r="E618" s="218" t="s">
        <v>3</v>
      </c>
      <c r="F618" s="219" t="s">
        <v>821</v>
      </c>
      <c r="H618" s="220">
        <v>53.54</v>
      </c>
      <c r="L618" s="216"/>
      <c r="M618" s="221"/>
      <c r="T618" s="222"/>
      <c r="AT618" s="218" t="s">
        <v>154</v>
      </c>
      <c r="AU618" s="218" t="s">
        <v>78</v>
      </c>
      <c r="AV618" s="217" t="s">
        <v>78</v>
      </c>
      <c r="AW618" s="217" t="s">
        <v>30</v>
      </c>
      <c r="AX618" s="217" t="s">
        <v>76</v>
      </c>
      <c r="AY618" s="218" t="s">
        <v>140</v>
      </c>
    </row>
    <row r="619" spans="2:65" s="87" customFormat="1" ht="24.2" customHeight="1">
      <c r="B619" s="13"/>
      <c r="C619" s="193" t="s">
        <v>828</v>
      </c>
      <c r="D619" s="193" t="s">
        <v>143</v>
      </c>
      <c r="E619" s="194" t="s">
        <v>829</v>
      </c>
      <c r="F619" s="195" t="s">
        <v>830</v>
      </c>
      <c r="G619" s="196" t="s">
        <v>146</v>
      </c>
      <c r="H619" s="197">
        <v>53.54</v>
      </c>
      <c r="I619" s="65"/>
      <c r="J619" s="198">
        <f>ROUND(I619*H619,2)</f>
        <v>0</v>
      </c>
      <c r="K619" s="195" t="s">
        <v>147</v>
      </c>
      <c r="L619" s="13"/>
      <c r="M619" s="199" t="s">
        <v>3</v>
      </c>
      <c r="N619" s="200" t="s">
        <v>40</v>
      </c>
      <c r="O619" s="201">
        <v>9.1999999999999998E-2</v>
      </c>
      <c r="P619" s="201">
        <f>O619*H619</f>
        <v>4.9256799999999998</v>
      </c>
      <c r="Q619" s="201">
        <v>0</v>
      </c>
      <c r="R619" s="201">
        <f>Q619*H619</f>
        <v>0</v>
      </c>
      <c r="S619" s="201">
        <v>8.0000000000000002E-3</v>
      </c>
      <c r="T619" s="202">
        <f>S619*H619</f>
        <v>0.42831999999999998</v>
      </c>
      <c r="AR619" s="203" t="s">
        <v>276</v>
      </c>
      <c r="AT619" s="203" t="s">
        <v>143</v>
      </c>
      <c r="AU619" s="203" t="s">
        <v>78</v>
      </c>
      <c r="AY619" s="4" t="s">
        <v>140</v>
      </c>
      <c r="BE619" s="204">
        <f>IF(N619="základní",J619,0)</f>
        <v>0</v>
      </c>
      <c r="BF619" s="204">
        <f>IF(N619="snížená",J619,0)</f>
        <v>0</v>
      </c>
      <c r="BG619" s="204">
        <f>IF(N619="zákl. přenesená",J619,0)</f>
        <v>0</v>
      </c>
      <c r="BH619" s="204">
        <f>IF(N619="sníž. přenesená",J619,0)</f>
        <v>0</v>
      </c>
      <c r="BI619" s="204">
        <f>IF(N619="nulová",J619,0)</f>
        <v>0</v>
      </c>
      <c r="BJ619" s="4" t="s">
        <v>76</v>
      </c>
      <c r="BK619" s="204">
        <f>ROUND(I619*H619,2)</f>
        <v>0</v>
      </c>
      <c r="BL619" s="4" t="s">
        <v>276</v>
      </c>
      <c r="BM619" s="203" t="s">
        <v>831</v>
      </c>
    </row>
    <row r="620" spans="2:65" s="87" customFormat="1">
      <c r="B620" s="13"/>
      <c r="D620" s="205" t="s">
        <v>150</v>
      </c>
      <c r="F620" s="206" t="s">
        <v>832</v>
      </c>
      <c r="L620" s="13"/>
      <c r="M620" s="207"/>
      <c r="T620" s="29"/>
      <c r="AT620" s="4" t="s">
        <v>150</v>
      </c>
      <c r="AU620" s="4" t="s">
        <v>78</v>
      </c>
    </row>
    <row r="621" spans="2:65" s="87" customFormat="1">
      <c r="B621" s="13"/>
      <c r="D621" s="208" t="s">
        <v>152</v>
      </c>
      <c r="F621" s="209" t="s">
        <v>833</v>
      </c>
      <c r="L621" s="13"/>
      <c r="M621" s="207"/>
      <c r="T621" s="29"/>
      <c r="AT621" s="4" t="s">
        <v>152</v>
      </c>
      <c r="AU621" s="4" t="s">
        <v>78</v>
      </c>
    </row>
    <row r="622" spans="2:65" s="211" customFormat="1">
      <c r="B622" s="210"/>
      <c r="D622" s="205" t="s">
        <v>154</v>
      </c>
      <c r="E622" s="212" t="s">
        <v>3</v>
      </c>
      <c r="F622" s="213" t="s">
        <v>820</v>
      </c>
      <c r="H622" s="212" t="s">
        <v>3</v>
      </c>
      <c r="L622" s="210"/>
      <c r="M622" s="214"/>
      <c r="T622" s="215"/>
      <c r="AT622" s="212" t="s">
        <v>154</v>
      </c>
      <c r="AU622" s="212" t="s">
        <v>78</v>
      </c>
      <c r="AV622" s="211" t="s">
        <v>76</v>
      </c>
      <c r="AW622" s="211" t="s">
        <v>30</v>
      </c>
      <c r="AX622" s="211" t="s">
        <v>69</v>
      </c>
      <c r="AY622" s="212" t="s">
        <v>140</v>
      </c>
    </row>
    <row r="623" spans="2:65" s="217" customFormat="1">
      <c r="B623" s="216"/>
      <c r="D623" s="205" t="s">
        <v>154</v>
      </c>
      <c r="E623" s="218" t="s">
        <v>3</v>
      </c>
      <c r="F623" s="219" t="s">
        <v>821</v>
      </c>
      <c r="H623" s="220">
        <v>53.54</v>
      </c>
      <c r="L623" s="216"/>
      <c r="M623" s="221"/>
      <c r="T623" s="222"/>
      <c r="AT623" s="218" t="s">
        <v>154</v>
      </c>
      <c r="AU623" s="218" t="s">
        <v>78</v>
      </c>
      <c r="AV623" s="217" t="s">
        <v>78</v>
      </c>
      <c r="AW623" s="217" t="s">
        <v>30</v>
      </c>
      <c r="AX623" s="217" t="s">
        <v>76</v>
      </c>
      <c r="AY623" s="218" t="s">
        <v>140</v>
      </c>
    </row>
    <row r="624" spans="2:65" s="87" customFormat="1" ht="21.75" customHeight="1">
      <c r="B624" s="13"/>
      <c r="C624" s="193" t="s">
        <v>834</v>
      </c>
      <c r="D624" s="193" t="s">
        <v>143</v>
      </c>
      <c r="E624" s="194" t="s">
        <v>835</v>
      </c>
      <c r="F624" s="195" t="s">
        <v>836</v>
      </c>
      <c r="G624" s="196" t="s">
        <v>292</v>
      </c>
      <c r="H624" s="197">
        <v>80.31</v>
      </c>
      <c r="I624" s="65"/>
      <c r="J624" s="198">
        <f>ROUND(I624*H624,2)</f>
        <v>0</v>
      </c>
      <c r="K624" s="195" t="s">
        <v>147</v>
      </c>
      <c r="L624" s="13"/>
      <c r="M624" s="199" t="s">
        <v>3</v>
      </c>
      <c r="N624" s="200" t="s">
        <v>40</v>
      </c>
      <c r="O624" s="201">
        <v>0.20100000000000001</v>
      </c>
      <c r="P624" s="201">
        <f>O624*H624</f>
        <v>16.142310000000002</v>
      </c>
      <c r="Q624" s="201">
        <v>0</v>
      </c>
      <c r="R624" s="201">
        <f>Q624*H624</f>
        <v>0</v>
      </c>
      <c r="S624" s="201">
        <v>0</v>
      </c>
      <c r="T624" s="202">
        <f>S624*H624</f>
        <v>0</v>
      </c>
      <c r="AR624" s="203" t="s">
        <v>276</v>
      </c>
      <c r="AT624" s="203" t="s">
        <v>143</v>
      </c>
      <c r="AU624" s="203" t="s">
        <v>78</v>
      </c>
      <c r="AY624" s="4" t="s">
        <v>140</v>
      </c>
      <c r="BE624" s="204">
        <f>IF(N624="základní",J624,0)</f>
        <v>0</v>
      </c>
      <c r="BF624" s="204">
        <f>IF(N624="snížená",J624,0)</f>
        <v>0</v>
      </c>
      <c r="BG624" s="204">
        <f>IF(N624="zákl. přenesená",J624,0)</f>
        <v>0</v>
      </c>
      <c r="BH624" s="204">
        <f>IF(N624="sníž. přenesená",J624,0)</f>
        <v>0</v>
      </c>
      <c r="BI624" s="204">
        <f>IF(N624="nulová",J624,0)</f>
        <v>0</v>
      </c>
      <c r="BJ624" s="4" t="s">
        <v>76</v>
      </c>
      <c r="BK624" s="204">
        <f>ROUND(I624*H624,2)</f>
        <v>0</v>
      </c>
      <c r="BL624" s="4" t="s">
        <v>276</v>
      </c>
      <c r="BM624" s="203" t="s">
        <v>837</v>
      </c>
    </row>
    <row r="625" spans="2:65" s="87" customFormat="1">
      <c r="B625" s="13"/>
      <c r="D625" s="205" t="s">
        <v>150</v>
      </c>
      <c r="F625" s="206" t="s">
        <v>838</v>
      </c>
      <c r="L625" s="13"/>
      <c r="M625" s="207"/>
      <c r="T625" s="29"/>
      <c r="AT625" s="4" t="s">
        <v>150</v>
      </c>
      <c r="AU625" s="4" t="s">
        <v>78</v>
      </c>
    </row>
    <row r="626" spans="2:65" s="87" customFormat="1">
      <c r="B626" s="13"/>
      <c r="D626" s="208" t="s">
        <v>152</v>
      </c>
      <c r="F626" s="209" t="s">
        <v>839</v>
      </c>
      <c r="L626" s="13"/>
      <c r="M626" s="207"/>
      <c r="T626" s="29"/>
      <c r="AT626" s="4" t="s">
        <v>152</v>
      </c>
      <c r="AU626" s="4" t="s">
        <v>78</v>
      </c>
    </row>
    <row r="627" spans="2:65" s="211" customFormat="1">
      <c r="B627" s="210"/>
      <c r="D627" s="205" t="s">
        <v>154</v>
      </c>
      <c r="E627" s="212" t="s">
        <v>3</v>
      </c>
      <c r="F627" s="213" t="s">
        <v>840</v>
      </c>
      <c r="H627" s="212" t="s">
        <v>3</v>
      </c>
      <c r="L627" s="210"/>
      <c r="M627" s="214"/>
      <c r="T627" s="215"/>
      <c r="AT627" s="212" t="s">
        <v>154</v>
      </c>
      <c r="AU627" s="212" t="s">
        <v>78</v>
      </c>
      <c r="AV627" s="211" t="s">
        <v>76</v>
      </c>
      <c r="AW627" s="211" t="s">
        <v>30</v>
      </c>
      <c r="AX627" s="211" t="s">
        <v>69</v>
      </c>
      <c r="AY627" s="212" t="s">
        <v>140</v>
      </c>
    </row>
    <row r="628" spans="2:65" s="217" customFormat="1">
      <c r="B628" s="216"/>
      <c r="D628" s="205" t="s">
        <v>154</v>
      </c>
      <c r="E628" s="218" t="s">
        <v>3</v>
      </c>
      <c r="F628" s="219" t="s">
        <v>841</v>
      </c>
      <c r="H628" s="220">
        <v>80.31</v>
      </c>
      <c r="L628" s="216"/>
      <c r="M628" s="221"/>
      <c r="T628" s="222"/>
      <c r="AT628" s="218" t="s">
        <v>154</v>
      </c>
      <c r="AU628" s="218" t="s">
        <v>78</v>
      </c>
      <c r="AV628" s="217" t="s">
        <v>78</v>
      </c>
      <c r="AW628" s="217" t="s">
        <v>30</v>
      </c>
      <c r="AX628" s="217" t="s">
        <v>76</v>
      </c>
      <c r="AY628" s="218" t="s">
        <v>140</v>
      </c>
    </row>
    <row r="629" spans="2:65" s="87" customFormat="1" ht="16.5" customHeight="1">
      <c r="B629" s="13"/>
      <c r="C629" s="237" t="s">
        <v>842</v>
      </c>
      <c r="D629" s="237" t="s">
        <v>289</v>
      </c>
      <c r="E629" s="238" t="s">
        <v>843</v>
      </c>
      <c r="F629" s="239" t="s">
        <v>844</v>
      </c>
      <c r="G629" s="240" t="s">
        <v>169</v>
      </c>
      <c r="H629" s="241">
        <v>0.13300000000000001</v>
      </c>
      <c r="I629" s="66"/>
      <c r="J629" s="242">
        <f>ROUND(I629*H629,2)</f>
        <v>0</v>
      </c>
      <c r="K629" s="239" t="s">
        <v>147</v>
      </c>
      <c r="L629" s="243"/>
      <c r="M629" s="244" t="s">
        <v>3</v>
      </c>
      <c r="N629" s="245" t="s">
        <v>40</v>
      </c>
      <c r="O629" s="201">
        <v>0</v>
      </c>
      <c r="P629" s="201">
        <f>O629*H629</f>
        <v>0</v>
      </c>
      <c r="Q629" s="201">
        <v>0.55000000000000004</v>
      </c>
      <c r="R629" s="201">
        <f>Q629*H629</f>
        <v>7.3150000000000007E-2</v>
      </c>
      <c r="S629" s="201">
        <v>0</v>
      </c>
      <c r="T629" s="202">
        <f>S629*H629</f>
        <v>0</v>
      </c>
      <c r="AR629" s="203" t="s">
        <v>423</v>
      </c>
      <c r="AT629" s="203" t="s">
        <v>289</v>
      </c>
      <c r="AU629" s="203" t="s">
        <v>78</v>
      </c>
      <c r="AY629" s="4" t="s">
        <v>140</v>
      </c>
      <c r="BE629" s="204">
        <f>IF(N629="základní",J629,0)</f>
        <v>0</v>
      </c>
      <c r="BF629" s="204">
        <f>IF(N629="snížená",J629,0)</f>
        <v>0</v>
      </c>
      <c r="BG629" s="204">
        <f>IF(N629="zákl. přenesená",J629,0)</f>
        <v>0</v>
      </c>
      <c r="BH629" s="204">
        <f>IF(N629="sníž. přenesená",J629,0)</f>
        <v>0</v>
      </c>
      <c r="BI629" s="204">
        <f>IF(N629="nulová",J629,0)</f>
        <v>0</v>
      </c>
      <c r="BJ629" s="4" t="s">
        <v>76</v>
      </c>
      <c r="BK629" s="204">
        <f>ROUND(I629*H629,2)</f>
        <v>0</v>
      </c>
      <c r="BL629" s="4" t="s">
        <v>276</v>
      </c>
      <c r="BM629" s="203" t="s">
        <v>845</v>
      </c>
    </row>
    <row r="630" spans="2:65" s="87" customFormat="1">
      <c r="B630" s="13"/>
      <c r="D630" s="205" t="s">
        <v>150</v>
      </c>
      <c r="F630" s="206" t="s">
        <v>844</v>
      </c>
      <c r="L630" s="13"/>
      <c r="M630" s="207"/>
      <c r="T630" s="29"/>
      <c r="AT630" s="4" t="s">
        <v>150</v>
      </c>
      <c r="AU630" s="4" t="s">
        <v>78</v>
      </c>
    </row>
    <row r="631" spans="2:65" s="217" customFormat="1">
      <c r="B631" s="216"/>
      <c r="D631" s="205" t="s">
        <v>154</v>
      </c>
      <c r="E631" s="218" t="s">
        <v>3</v>
      </c>
      <c r="F631" s="219" t="s">
        <v>846</v>
      </c>
      <c r="H631" s="220">
        <v>0.13300000000000001</v>
      </c>
      <c r="L631" s="216"/>
      <c r="M631" s="221"/>
      <c r="T631" s="222"/>
      <c r="AT631" s="218" t="s">
        <v>154</v>
      </c>
      <c r="AU631" s="218" t="s">
        <v>78</v>
      </c>
      <c r="AV631" s="217" t="s">
        <v>78</v>
      </c>
      <c r="AW631" s="217" t="s">
        <v>30</v>
      </c>
      <c r="AX631" s="217" t="s">
        <v>76</v>
      </c>
      <c r="AY631" s="218" t="s">
        <v>140</v>
      </c>
    </row>
    <row r="632" spans="2:65" s="87" customFormat="1" ht="24.2" customHeight="1">
      <c r="B632" s="13"/>
      <c r="C632" s="193" t="s">
        <v>847</v>
      </c>
      <c r="D632" s="193" t="s">
        <v>143</v>
      </c>
      <c r="E632" s="194" t="s">
        <v>848</v>
      </c>
      <c r="F632" s="195" t="s">
        <v>849</v>
      </c>
      <c r="G632" s="196" t="s">
        <v>146</v>
      </c>
      <c r="H632" s="197">
        <v>16.8</v>
      </c>
      <c r="I632" s="65"/>
      <c r="J632" s="198">
        <f>ROUND(I632*H632,2)</f>
        <v>0</v>
      </c>
      <c r="K632" s="195" t="s">
        <v>147</v>
      </c>
      <c r="L632" s="13"/>
      <c r="M632" s="199" t="s">
        <v>3</v>
      </c>
      <c r="N632" s="200" t="s">
        <v>40</v>
      </c>
      <c r="O632" s="201">
        <v>0.29599999999999999</v>
      </c>
      <c r="P632" s="201">
        <f>O632*H632</f>
        <v>4.9728000000000003</v>
      </c>
      <c r="Q632" s="201">
        <v>0</v>
      </c>
      <c r="R632" s="201">
        <f>Q632*H632</f>
        <v>0</v>
      </c>
      <c r="S632" s="201">
        <v>1.098E-2</v>
      </c>
      <c r="T632" s="202">
        <f>S632*H632</f>
        <v>0.18446400000000002</v>
      </c>
      <c r="AR632" s="203" t="s">
        <v>276</v>
      </c>
      <c r="AT632" s="203" t="s">
        <v>143</v>
      </c>
      <c r="AU632" s="203" t="s">
        <v>78</v>
      </c>
      <c r="AY632" s="4" t="s">
        <v>140</v>
      </c>
      <c r="BE632" s="204">
        <f>IF(N632="základní",J632,0)</f>
        <v>0</v>
      </c>
      <c r="BF632" s="204">
        <f>IF(N632="snížená",J632,0)</f>
        <v>0</v>
      </c>
      <c r="BG632" s="204">
        <f>IF(N632="zákl. přenesená",J632,0)</f>
        <v>0</v>
      </c>
      <c r="BH632" s="204">
        <f>IF(N632="sníž. přenesená",J632,0)</f>
        <v>0</v>
      </c>
      <c r="BI632" s="204">
        <f>IF(N632="nulová",J632,0)</f>
        <v>0</v>
      </c>
      <c r="BJ632" s="4" t="s">
        <v>76</v>
      </c>
      <c r="BK632" s="204">
        <f>ROUND(I632*H632,2)</f>
        <v>0</v>
      </c>
      <c r="BL632" s="4" t="s">
        <v>276</v>
      </c>
      <c r="BM632" s="203" t="s">
        <v>850</v>
      </c>
    </row>
    <row r="633" spans="2:65" s="87" customFormat="1">
      <c r="B633" s="13"/>
      <c r="D633" s="205" t="s">
        <v>150</v>
      </c>
      <c r="F633" s="206" t="s">
        <v>851</v>
      </c>
      <c r="L633" s="13"/>
      <c r="M633" s="207"/>
      <c r="T633" s="29"/>
      <c r="AT633" s="4" t="s">
        <v>150</v>
      </c>
      <c r="AU633" s="4" t="s">
        <v>78</v>
      </c>
    </row>
    <row r="634" spans="2:65" s="87" customFormat="1">
      <c r="B634" s="13"/>
      <c r="D634" s="208" t="s">
        <v>152</v>
      </c>
      <c r="F634" s="209" t="s">
        <v>852</v>
      </c>
      <c r="L634" s="13"/>
      <c r="M634" s="207"/>
      <c r="T634" s="29"/>
      <c r="AT634" s="4" t="s">
        <v>152</v>
      </c>
      <c r="AU634" s="4" t="s">
        <v>78</v>
      </c>
    </row>
    <row r="635" spans="2:65" s="211" customFormat="1">
      <c r="B635" s="210"/>
      <c r="D635" s="205" t="s">
        <v>154</v>
      </c>
      <c r="E635" s="212" t="s">
        <v>3</v>
      </c>
      <c r="F635" s="213" t="s">
        <v>853</v>
      </c>
      <c r="H635" s="212" t="s">
        <v>3</v>
      </c>
      <c r="L635" s="210"/>
      <c r="M635" s="214"/>
      <c r="T635" s="215"/>
      <c r="AT635" s="212" t="s">
        <v>154</v>
      </c>
      <c r="AU635" s="212" t="s">
        <v>78</v>
      </c>
      <c r="AV635" s="211" t="s">
        <v>76</v>
      </c>
      <c r="AW635" s="211" t="s">
        <v>30</v>
      </c>
      <c r="AX635" s="211" t="s">
        <v>69</v>
      </c>
      <c r="AY635" s="212" t="s">
        <v>140</v>
      </c>
    </row>
    <row r="636" spans="2:65" s="217" customFormat="1">
      <c r="B636" s="216"/>
      <c r="D636" s="205" t="s">
        <v>154</v>
      </c>
      <c r="E636" s="218" t="s">
        <v>3</v>
      </c>
      <c r="F636" s="219" t="s">
        <v>854</v>
      </c>
      <c r="H636" s="220">
        <v>16.8</v>
      </c>
      <c r="L636" s="216"/>
      <c r="M636" s="221"/>
      <c r="T636" s="222"/>
      <c r="AT636" s="218" t="s">
        <v>154</v>
      </c>
      <c r="AU636" s="218" t="s">
        <v>78</v>
      </c>
      <c r="AV636" s="217" t="s">
        <v>78</v>
      </c>
      <c r="AW636" s="217" t="s">
        <v>30</v>
      </c>
      <c r="AX636" s="217" t="s">
        <v>76</v>
      </c>
      <c r="AY636" s="218" t="s">
        <v>140</v>
      </c>
    </row>
    <row r="637" spans="2:65" s="87" customFormat="1" ht="24.2" customHeight="1">
      <c r="B637" s="13"/>
      <c r="C637" s="193" t="s">
        <v>855</v>
      </c>
      <c r="D637" s="193" t="s">
        <v>143</v>
      </c>
      <c r="E637" s="194" t="s">
        <v>856</v>
      </c>
      <c r="F637" s="195" t="s">
        <v>857</v>
      </c>
      <c r="G637" s="196" t="s">
        <v>146</v>
      </c>
      <c r="H637" s="197">
        <v>16.8</v>
      </c>
      <c r="I637" s="65"/>
      <c r="J637" s="198">
        <f>ROUND(I637*H637,2)</f>
        <v>0</v>
      </c>
      <c r="K637" s="195" t="s">
        <v>147</v>
      </c>
      <c r="L637" s="13"/>
      <c r="M637" s="199" t="s">
        <v>3</v>
      </c>
      <c r="N637" s="200" t="s">
        <v>40</v>
      </c>
      <c r="O637" s="201">
        <v>9.4E-2</v>
      </c>
      <c r="P637" s="201">
        <f>O637*H637</f>
        <v>1.5792000000000002</v>
      </c>
      <c r="Q637" s="201">
        <v>0</v>
      </c>
      <c r="R637" s="201">
        <f>Q637*H637</f>
        <v>0</v>
      </c>
      <c r="S637" s="201">
        <v>8.0000000000000002E-3</v>
      </c>
      <c r="T637" s="202">
        <f>S637*H637</f>
        <v>0.13440000000000002</v>
      </c>
      <c r="AR637" s="203" t="s">
        <v>276</v>
      </c>
      <c r="AT637" s="203" t="s">
        <v>143</v>
      </c>
      <c r="AU637" s="203" t="s">
        <v>78</v>
      </c>
      <c r="AY637" s="4" t="s">
        <v>140</v>
      </c>
      <c r="BE637" s="204">
        <f>IF(N637="základní",J637,0)</f>
        <v>0</v>
      </c>
      <c r="BF637" s="204">
        <f>IF(N637="snížená",J637,0)</f>
        <v>0</v>
      </c>
      <c r="BG637" s="204">
        <f>IF(N637="zákl. přenesená",J637,0)</f>
        <v>0</v>
      </c>
      <c r="BH637" s="204">
        <f>IF(N637="sníž. přenesená",J637,0)</f>
        <v>0</v>
      </c>
      <c r="BI637" s="204">
        <f>IF(N637="nulová",J637,0)</f>
        <v>0</v>
      </c>
      <c r="BJ637" s="4" t="s">
        <v>76</v>
      </c>
      <c r="BK637" s="204">
        <f>ROUND(I637*H637,2)</f>
        <v>0</v>
      </c>
      <c r="BL637" s="4" t="s">
        <v>276</v>
      </c>
      <c r="BM637" s="203" t="s">
        <v>858</v>
      </c>
    </row>
    <row r="638" spans="2:65" s="87" customFormat="1">
      <c r="B638" s="13"/>
      <c r="D638" s="205" t="s">
        <v>150</v>
      </c>
      <c r="F638" s="206" t="s">
        <v>859</v>
      </c>
      <c r="L638" s="13"/>
      <c r="M638" s="207"/>
      <c r="T638" s="29"/>
      <c r="AT638" s="4" t="s">
        <v>150</v>
      </c>
      <c r="AU638" s="4" t="s">
        <v>78</v>
      </c>
    </row>
    <row r="639" spans="2:65" s="87" customFormat="1">
      <c r="B639" s="13"/>
      <c r="D639" s="208" t="s">
        <v>152</v>
      </c>
      <c r="F639" s="209" t="s">
        <v>860</v>
      </c>
      <c r="L639" s="13"/>
      <c r="M639" s="207"/>
      <c r="T639" s="29"/>
      <c r="AT639" s="4" t="s">
        <v>152</v>
      </c>
      <c r="AU639" s="4" t="s">
        <v>78</v>
      </c>
    </row>
    <row r="640" spans="2:65" s="87" customFormat="1" ht="24.2" customHeight="1">
      <c r="B640" s="13"/>
      <c r="C640" s="193" t="s">
        <v>861</v>
      </c>
      <c r="D640" s="193" t="s">
        <v>143</v>
      </c>
      <c r="E640" s="194" t="s">
        <v>862</v>
      </c>
      <c r="F640" s="195" t="s">
        <v>863</v>
      </c>
      <c r="G640" s="196" t="s">
        <v>146</v>
      </c>
      <c r="H640" s="197">
        <v>16.8</v>
      </c>
      <c r="I640" s="65"/>
      <c r="J640" s="198">
        <f>ROUND(I640*H640,2)</f>
        <v>0</v>
      </c>
      <c r="K640" s="195" t="s">
        <v>147</v>
      </c>
      <c r="L640" s="13"/>
      <c r="M640" s="199" t="s">
        <v>3</v>
      </c>
      <c r="N640" s="200" t="s">
        <v>40</v>
      </c>
      <c r="O640" s="201">
        <v>0.65600000000000003</v>
      </c>
      <c r="P640" s="201">
        <f>O640*H640</f>
        <v>11.020800000000001</v>
      </c>
      <c r="Q640" s="201">
        <v>0</v>
      </c>
      <c r="R640" s="201">
        <f>Q640*H640</f>
        <v>0</v>
      </c>
      <c r="S640" s="201">
        <v>0</v>
      </c>
      <c r="T640" s="202">
        <f>S640*H640</f>
        <v>0</v>
      </c>
      <c r="AR640" s="203" t="s">
        <v>276</v>
      </c>
      <c r="AT640" s="203" t="s">
        <v>143</v>
      </c>
      <c r="AU640" s="203" t="s">
        <v>78</v>
      </c>
      <c r="AY640" s="4" t="s">
        <v>140</v>
      </c>
      <c r="BE640" s="204">
        <f>IF(N640="základní",J640,0)</f>
        <v>0</v>
      </c>
      <c r="BF640" s="204">
        <f>IF(N640="snížená",J640,0)</f>
        <v>0</v>
      </c>
      <c r="BG640" s="204">
        <f>IF(N640="zákl. přenesená",J640,0)</f>
        <v>0</v>
      </c>
      <c r="BH640" s="204">
        <f>IF(N640="sníž. přenesená",J640,0)</f>
        <v>0</v>
      </c>
      <c r="BI640" s="204">
        <f>IF(N640="nulová",J640,0)</f>
        <v>0</v>
      </c>
      <c r="BJ640" s="4" t="s">
        <v>76</v>
      </c>
      <c r="BK640" s="204">
        <f>ROUND(I640*H640,2)</f>
        <v>0</v>
      </c>
      <c r="BL640" s="4" t="s">
        <v>276</v>
      </c>
      <c r="BM640" s="203" t="s">
        <v>864</v>
      </c>
    </row>
    <row r="641" spans="2:65" s="87" customFormat="1" ht="19.5">
      <c r="B641" s="13"/>
      <c r="D641" s="205" t="s">
        <v>150</v>
      </c>
      <c r="F641" s="206" t="s">
        <v>865</v>
      </c>
      <c r="L641" s="13"/>
      <c r="M641" s="207"/>
      <c r="T641" s="29"/>
      <c r="AT641" s="4" t="s">
        <v>150</v>
      </c>
      <c r="AU641" s="4" t="s">
        <v>78</v>
      </c>
    </row>
    <row r="642" spans="2:65" s="87" customFormat="1">
      <c r="B642" s="13"/>
      <c r="D642" s="208" t="s">
        <v>152</v>
      </c>
      <c r="F642" s="209" t="s">
        <v>866</v>
      </c>
      <c r="L642" s="13"/>
      <c r="M642" s="207"/>
      <c r="T642" s="29"/>
      <c r="AT642" s="4" t="s">
        <v>152</v>
      </c>
      <c r="AU642" s="4" t="s">
        <v>78</v>
      </c>
    </row>
    <row r="643" spans="2:65" s="87" customFormat="1" ht="21.75" customHeight="1">
      <c r="B643" s="13"/>
      <c r="C643" s="193" t="s">
        <v>867</v>
      </c>
      <c r="D643" s="193" t="s">
        <v>143</v>
      </c>
      <c r="E643" s="194" t="s">
        <v>868</v>
      </c>
      <c r="F643" s="195" t="s">
        <v>869</v>
      </c>
      <c r="G643" s="196" t="s">
        <v>292</v>
      </c>
      <c r="H643" s="197">
        <v>33.6</v>
      </c>
      <c r="I643" s="65"/>
      <c r="J643" s="198">
        <f>ROUND(I643*H643,2)</f>
        <v>0</v>
      </c>
      <c r="K643" s="195" t="s">
        <v>147</v>
      </c>
      <c r="L643" s="13"/>
      <c r="M643" s="199" t="s">
        <v>3</v>
      </c>
      <c r="N643" s="200" t="s">
        <v>40</v>
      </c>
      <c r="O643" s="201">
        <v>0.20100000000000001</v>
      </c>
      <c r="P643" s="201">
        <f>O643*H643</f>
        <v>6.7536000000000005</v>
      </c>
      <c r="Q643" s="201">
        <v>0</v>
      </c>
      <c r="R643" s="201">
        <f>Q643*H643</f>
        <v>0</v>
      </c>
      <c r="S643" s="201">
        <v>0</v>
      </c>
      <c r="T643" s="202">
        <f>S643*H643</f>
        <v>0</v>
      </c>
      <c r="AR643" s="203" t="s">
        <v>276</v>
      </c>
      <c r="AT643" s="203" t="s">
        <v>143</v>
      </c>
      <c r="AU643" s="203" t="s">
        <v>78</v>
      </c>
      <c r="AY643" s="4" t="s">
        <v>140</v>
      </c>
      <c r="BE643" s="204">
        <f>IF(N643="základní",J643,0)</f>
        <v>0</v>
      </c>
      <c r="BF643" s="204">
        <f>IF(N643="snížená",J643,0)</f>
        <v>0</v>
      </c>
      <c r="BG643" s="204">
        <f>IF(N643="zákl. přenesená",J643,0)</f>
        <v>0</v>
      </c>
      <c r="BH643" s="204">
        <f>IF(N643="sníž. přenesená",J643,0)</f>
        <v>0</v>
      </c>
      <c r="BI643" s="204">
        <f>IF(N643="nulová",J643,0)</f>
        <v>0</v>
      </c>
      <c r="BJ643" s="4" t="s">
        <v>76</v>
      </c>
      <c r="BK643" s="204">
        <f>ROUND(I643*H643,2)</f>
        <v>0</v>
      </c>
      <c r="BL643" s="4" t="s">
        <v>276</v>
      </c>
      <c r="BM643" s="203" t="s">
        <v>870</v>
      </c>
    </row>
    <row r="644" spans="2:65" s="87" customFormat="1">
      <c r="B644" s="13"/>
      <c r="D644" s="205" t="s">
        <v>150</v>
      </c>
      <c r="F644" s="206" t="s">
        <v>871</v>
      </c>
      <c r="L644" s="13"/>
      <c r="M644" s="207"/>
      <c r="T644" s="29"/>
      <c r="AT644" s="4" t="s">
        <v>150</v>
      </c>
      <c r="AU644" s="4" t="s">
        <v>78</v>
      </c>
    </row>
    <row r="645" spans="2:65" s="87" customFormat="1">
      <c r="B645" s="13"/>
      <c r="D645" s="208" t="s">
        <v>152</v>
      </c>
      <c r="F645" s="209" t="s">
        <v>872</v>
      </c>
      <c r="L645" s="13"/>
      <c r="M645" s="207"/>
      <c r="T645" s="29"/>
      <c r="AT645" s="4" t="s">
        <v>152</v>
      </c>
      <c r="AU645" s="4" t="s">
        <v>78</v>
      </c>
    </row>
    <row r="646" spans="2:65" s="211" customFormat="1">
      <c r="B646" s="210"/>
      <c r="D646" s="205" t="s">
        <v>154</v>
      </c>
      <c r="E646" s="212" t="s">
        <v>3</v>
      </c>
      <c r="F646" s="213" t="s">
        <v>873</v>
      </c>
      <c r="H646" s="212" t="s">
        <v>3</v>
      </c>
      <c r="L646" s="210"/>
      <c r="M646" s="214"/>
      <c r="T646" s="215"/>
      <c r="AT646" s="212" t="s">
        <v>154</v>
      </c>
      <c r="AU646" s="212" t="s">
        <v>78</v>
      </c>
      <c r="AV646" s="211" t="s">
        <v>76</v>
      </c>
      <c r="AW646" s="211" t="s">
        <v>30</v>
      </c>
      <c r="AX646" s="211" t="s">
        <v>69</v>
      </c>
      <c r="AY646" s="212" t="s">
        <v>140</v>
      </c>
    </row>
    <row r="647" spans="2:65" s="217" customFormat="1">
      <c r="B647" s="216"/>
      <c r="D647" s="205" t="s">
        <v>154</v>
      </c>
      <c r="E647" s="218" t="s">
        <v>3</v>
      </c>
      <c r="F647" s="219" t="s">
        <v>874</v>
      </c>
      <c r="H647" s="220">
        <v>33.6</v>
      </c>
      <c r="L647" s="216"/>
      <c r="M647" s="221"/>
      <c r="T647" s="222"/>
      <c r="AT647" s="218" t="s">
        <v>154</v>
      </c>
      <c r="AU647" s="218" t="s">
        <v>78</v>
      </c>
      <c r="AV647" s="217" t="s">
        <v>78</v>
      </c>
      <c r="AW647" s="217" t="s">
        <v>30</v>
      </c>
      <c r="AX647" s="217" t="s">
        <v>76</v>
      </c>
      <c r="AY647" s="218" t="s">
        <v>140</v>
      </c>
    </row>
    <row r="648" spans="2:65" s="87" customFormat="1" ht="16.5" customHeight="1">
      <c r="B648" s="13"/>
      <c r="C648" s="237" t="s">
        <v>875</v>
      </c>
      <c r="D648" s="237" t="s">
        <v>289</v>
      </c>
      <c r="E648" s="238" t="s">
        <v>843</v>
      </c>
      <c r="F648" s="239" t="s">
        <v>844</v>
      </c>
      <c r="G648" s="240" t="s">
        <v>169</v>
      </c>
      <c r="H648" s="241">
        <v>5.5E-2</v>
      </c>
      <c r="I648" s="66"/>
      <c r="J648" s="242">
        <f>ROUND(I648*H648,2)</f>
        <v>0</v>
      </c>
      <c r="K648" s="239" t="s">
        <v>147</v>
      </c>
      <c r="L648" s="243"/>
      <c r="M648" s="244" t="s">
        <v>3</v>
      </c>
      <c r="N648" s="245" t="s">
        <v>40</v>
      </c>
      <c r="O648" s="201">
        <v>0</v>
      </c>
      <c r="P648" s="201">
        <f>O648*H648</f>
        <v>0</v>
      </c>
      <c r="Q648" s="201">
        <v>0.55000000000000004</v>
      </c>
      <c r="R648" s="201">
        <f>Q648*H648</f>
        <v>3.0250000000000003E-2</v>
      </c>
      <c r="S648" s="201">
        <v>0</v>
      </c>
      <c r="T648" s="202">
        <f>S648*H648</f>
        <v>0</v>
      </c>
      <c r="AR648" s="203" t="s">
        <v>423</v>
      </c>
      <c r="AT648" s="203" t="s">
        <v>289</v>
      </c>
      <c r="AU648" s="203" t="s">
        <v>78</v>
      </c>
      <c r="AY648" s="4" t="s">
        <v>140</v>
      </c>
      <c r="BE648" s="204">
        <f>IF(N648="základní",J648,0)</f>
        <v>0</v>
      </c>
      <c r="BF648" s="204">
        <f>IF(N648="snížená",J648,0)</f>
        <v>0</v>
      </c>
      <c r="BG648" s="204">
        <f>IF(N648="zákl. přenesená",J648,0)</f>
        <v>0</v>
      </c>
      <c r="BH648" s="204">
        <f>IF(N648="sníž. přenesená",J648,0)</f>
        <v>0</v>
      </c>
      <c r="BI648" s="204">
        <f>IF(N648="nulová",J648,0)</f>
        <v>0</v>
      </c>
      <c r="BJ648" s="4" t="s">
        <v>76</v>
      </c>
      <c r="BK648" s="204">
        <f>ROUND(I648*H648,2)</f>
        <v>0</v>
      </c>
      <c r="BL648" s="4" t="s">
        <v>276</v>
      </c>
      <c r="BM648" s="203" t="s">
        <v>876</v>
      </c>
    </row>
    <row r="649" spans="2:65" s="87" customFormat="1">
      <c r="B649" s="13"/>
      <c r="D649" s="205" t="s">
        <v>150</v>
      </c>
      <c r="F649" s="206" t="s">
        <v>844</v>
      </c>
      <c r="L649" s="13"/>
      <c r="M649" s="207"/>
      <c r="T649" s="29"/>
      <c r="AT649" s="4" t="s">
        <v>150</v>
      </c>
      <c r="AU649" s="4" t="s">
        <v>78</v>
      </c>
    </row>
    <row r="650" spans="2:65" s="217" customFormat="1">
      <c r="B650" s="216"/>
      <c r="D650" s="205" t="s">
        <v>154</v>
      </c>
      <c r="E650" s="218" t="s">
        <v>3</v>
      </c>
      <c r="F650" s="219" t="s">
        <v>877</v>
      </c>
      <c r="H650" s="220">
        <v>5.5E-2</v>
      </c>
      <c r="L650" s="216"/>
      <c r="M650" s="221"/>
      <c r="T650" s="222"/>
      <c r="AT650" s="218" t="s">
        <v>154</v>
      </c>
      <c r="AU650" s="218" t="s">
        <v>78</v>
      </c>
      <c r="AV650" s="217" t="s">
        <v>78</v>
      </c>
      <c r="AW650" s="217" t="s">
        <v>30</v>
      </c>
      <c r="AX650" s="217" t="s">
        <v>76</v>
      </c>
      <c r="AY650" s="218" t="s">
        <v>140</v>
      </c>
    </row>
    <row r="651" spans="2:65" s="87" customFormat="1" ht="24.2" customHeight="1">
      <c r="B651" s="13"/>
      <c r="C651" s="193" t="s">
        <v>878</v>
      </c>
      <c r="D651" s="193" t="s">
        <v>143</v>
      </c>
      <c r="E651" s="194" t="s">
        <v>879</v>
      </c>
      <c r="F651" s="195" t="s">
        <v>880</v>
      </c>
      <c r="G651" s="196" t="s">
        <v>292</v>
      </c>
      <c r="H651" s="197">
        <v>67.445999999999998</v>
      </c>
      <c r="I651" s="65"/>
      <c r="J651" s="198">
        <f>ROUND(I651*H651,2)</f>
        <v>0</v>
      </c>
      <c r="K651" s="195" t="s">
        <v>147</v>
      </c>
      <c r="L651" s="13"/>
      <c r="M651" s="199" t="s">
        <v>3</v>
      </c>
      <c r="N651" s="200" t="s">
        <v>40</v>
      </c>
      <c r="O651" s="201">
        <v>0.122</v>
      </c>
      <c r="P651" s="201">
        <f>O651*H651</f>
        <v>8.2284119999999987</v>
      </c>
      <c r="Q651" s="201">
        <v>0</v>
      </c>
      <c r="R651" s="201">
        <f>Q651*H651</f>
        <v>0</v>
      </c>
      <c r="S651" s="201">
        <v>2E-3</v>
      </c>
      <c r="T651" s="202">
        <f>S651*H651</f>
        <v>0.13489200000000001</v>
      </c>
      <c r="AR651" s="203" t="s">
        <v>276</v>
      </c>
      <c r="AT651" s="203" t="s">
        <v>143</v>
      </c>
      <c r="AU651" s="203" t="s">
        <v>78</v>
      </c>
      <c r="AY651" s="4" t="s">
        <v>140</v>
      </c>
      <c r="BE651" s="204">
        <f>IF(N651="základní",J651,0)</f>
        <v>0</v>
      </c>
      <c r="BF651" s="204">
        <f>IF(N651="snížená",J651,0)</f>
        <v>0</v>
      </c>
      <c r="BG651" s="204">
        <f>IF(N651="zákl. přenesená",J651,0)</f>
        <v>0</v>
      </c>
      <c r="BH651" s="204">
        <f>IF(N651="sníž. přenesená",J651,0)</f>
        <v>0</v>
      </c>
      <c r="BI651" s="204">
        <f>IF(N651="nulová",J651,0)</f>
        <v>0</v>
      </c>
      <c r="BJ651" s="4" t="s">
        <v>76</v>
      </c>
      <c r="BK651" s="204">
        <f>ROUND(I651*H651,2)</f>
        <v>0</v>
      </c>
      <c r="BL651" s="4" t="s">
        <v>276</v>
      </c>
      <c r="BM651" s="203" t="s">
        <v>881</v>
      </c>
    </row>
    <row r="652" spans="2:65" s="87" customFormat="1">
      <c r="B652" s="13"/>
      <c r="D652" s="205" t="s">
        <v>150</v>
      </c>
      <c r="F652" s="206" t="s">
        <v>882</v>
      </c>
      <c r="L652" s="13"/>
      <c r="M652" s="207"/>
      <c r="T652" s="29"/>
      <c r="AT652" s="4" t="s">
        <v>150</v>
      </c>
      <c r="AU652" s="4" t="s">
        <v>78</v>
      </c>
    </row>
    <row r="653" spans="2:65" s="87" customFormat="1">
      <c r="B653" s="13"/>
      <c r="D653" s="208" t="s">
        <v>152</v>
      </c>
      <c r="F653" s="209" t="s">
        <v>883</v>
      </c>
      <c r="L653" s="13"/>
      <c r="M653" s="207"/>
      <c r="T653" s="29"/>
      <c r="AT653" s="4" t="s">
        <v>152</v>
      </c>
      <c r="AU653" s="4" t="s">
        <v>78</v>
      </c>
    </row>
    <row r="654" spans="2:65" s="211" customFormat="1">
      <c r="B654" s="210"/>
      <c r="D654" s="205" t="s">
        <v>154</v>
      </c>
      <c r="E654" s="212" t="s">
        <v>3</v>
      </c>
      <c r="F654" s="213" t="s">
        <v>165</v>
      </c>
      <c r="H654" s="212" t="s">
        <v>3</v>
      </c>
      <c r="L654" s="210"/>
      <c r="M654" s="214"/>
      <c r="T654" s="215"/>
      <c r="AT654" s="212" t="s">
        <v>154</v>
      </c>
      <c r="AU654" s="212" t="s">
        <v>78</v>
      </c>
      <c r="AV654" s="211" t="s">
        <v>76</v>
      </c>
      <c r="AW654" s="211" t="s">
        <v>30</v>
      </c>
      <c r="AX654" s="211" t="s">
        <v>69</v>
      </c>
      <c r="AY654" s="212" t="s">
        <v>140</v>
      </c>
    </row>
    <row r="655" spans="2:65" s="217" customFormat="1">
      <c r="B655" s="216"/>
      <c r="D655" s="205" t="s">
        <v>154</v>
      </c>
      <c r="E655" s="218" t="s">
        <v>3</v>
      </c>
      <c r="F655" s="219" t="s">
        <v>884</v>
      </c>
      <c r="H655" s="220">
        <v>49.872999999999998</v>
      </c>
      <c r="L655" s="216"/>
      <c r="M655" s="221"/>
      <c r="T655" s="222"/>
      <c r="AT655" s="218" t="s">
        <v>154</v>
      </c>
      <c r="AU655" s="218" t="s">
        <v>78</v>
      </c>
      <c r="AV655" s="217" t="s">
        <v>78</v>
      </c>
      <c r="AW655" s="217" t="s">
        <v>30</v>
      </c>
      <c r="AX655" s="217" t="s">
        <v>69</v>
      </c>
      <c r="AY655" s="218" t="s">
        <v>140</v>
      </c>
    </row>
    <row r="656" spans="2:65" s="211" customFormat="1">
      <c r="B656" s="210"/>
      <c r="D656" s="205" t="s">
        <v>154</v>
      </c>
      <c r="E656" s="212" t="s">
        <v>3</v>
      </c>
      <c r="F656" s="213" t="s">
        <v>197</v>
      </c>
      <c r="H656" s="212" t="s">
        <v>3</v>
      </c>
      <c r="L656" s="210"/>
      <c r="M656" s="214"/>
      <c r="T656" s="215"/>
      <c r="AT656" s="212" t="s">
        <v>154</v>
      </c>
      <c r="AU656" s="212" t="s">
        <v>78</v>
      </c>
      <c r="AV656" s="211" t="s">
        <v>76</v>
      </c>
      <c r="AW656" s="211" t="s">
        <v>30</v>
      </c>
      <c r="AX656" s="211" t="s">
        <v>69</v>
      </c>
      <c r="AY656" s="212" t="s">
        <v>140</v>
      </c>
    </row>
    <row r="657" spans="2:65" s="217" customFormat="1">
      <c r="B657" s="216"/>
      <c r="D657" s="205" t="s">
        <v>154</v>
      </c>
      <c r="E657" s="218" t="s">
        <v>3</v>
      </c>
      <c r="F657" s="219" t="s">
        <v>885</v>
      </c>
      <c r="H657" s="220">
        <v>17.573</v>
      </c>
      <c r="L657" s="216"/>
      <c r="M657" s="221"/>
      <c r="T657" s="222"/>
      <c r="AT657" s="218" t="s">
        <v>154</v>
      </c>
      <c r="AU657" s="218" t="s">
        <v>78</v>
      </c>
      <c r="AV657" s="217" t="s">
        <v>78</v>
      </c>
      <c r="AW657" s="217" t="s">
        <v>30</v>
      </c>
      <c r="AX657" s="217" t="s">
        <v>69</v>
      </c>
      <c r="AY657" s="218" t="s">
        <v>140</v>
      </c>
    </row>
    <row r="658" spans="2:65" s="224" customFormat="1">
      <c r="B658" s="223"/>
      <c r="D658" s="205" t="s">
        <v>154</v>
      </c>
      <c r="E658" s="225" t="s">
        <v>3</v>
      </c>
      <c r="F658" s="226" t="s">
        <v>159</v>
      </c>
      <c r="H658" s="227">
        <v>67.445999999999998</v>
      </c>
      <c r="L658" s="223"/>
      <c r="M658" s="228"/>
      <c r="T658" s="229"/>
      <c r="AT658" s="225" t="s">
        <v>154</v>
      </c>
      <c r="AU658" s="225" t="s">
        <v>78</v>
      </c>
      <c r="AV658" s="224" t="s">
        <v>148</v>
      </c>
      <c r="AW658" s="224" t="s">
        <v>30</v>
      </c>
      <c r="AX658" s="224" t="s">
        <v>76</v>
      </c>
      <c r="AY658" s="225" t="s">
        <v>140</v>
      </c>
    </row>
    <row r="659" spans="2:65" s="87" customFormat="1" ht="24.2" customHeight="1">
      <c r="B659" s="13"/>
      <c r="C659" s="193" t="s">
        <v>886</v>
      </c>
      <c r="D659" s="193" t="s">
        <v>143</v>
      </c>
      <c r="E659" s="194" t="s">
        <v>887</v>
      </c>
      <c r="F659" s="195" t="s">
        <v>888</v>
      </c>
      <c r="G659" s="196" t="s">
        <v>292</v>
      </c>
      <c r="H659" s="197">
        <v>1.2</v>
      </c>
      <c r="I659" s="65"/>
      <c r="J659" s="198">
        <f>ROUND(I659*H659,2)</f>
        <v>0</v>
      </c>
      <c r="K659" s="195" t="s">
        <v>147</v>
      </c>
      <c r="L659" s="13"/>
      <c r="M659" s="199" t="s">
        <v>3</v>
      </c>
      <c r="N659" s="200" t="s">
        <v>40</v>
      </c>
      <c r="O659" s="201">
        <v>0.14699999999999999</v>
      </c>
      <c r="P659" s="201">
        <f>O659*H659</f>
        <v>0.17639999999999997</v>
      </c>
      <c r="Q659" s="201">
        <v>0</v>
      </c>
      <c r="R659" s="201">
        <f>Q659*H659</f>
        <v>0</v>
      </c>
      <c r="S659" s="201">
        <v>5.0000000000000001E-3</v>
      </c>
      <c r="T659" s="202">
        <f>S659*H659</f>
        <v>6.0000000000000001E-3</v>
      </c>
      <c r="AR659" s="203" t="s">
        <v>276</v>
      </c>
      <c r="AT659" s="203" t="s">
        <v>143</v>
      </c>
      <c r="AU659" s="203" t="s">
        <v>78</v>
      </c>
      <c r="AY659" s="4" t="s">
        <v>140</v>
      </c>
      <c r="BE659" s="204">
        <f>IF(N659="základní",J659,0)</f>
        <v>0</v>
      </c>
      <c r="BF659" s="204">
        <f>IF(N659="snížená",J659,0)</f>
        <v>0</v>
      </c>
      <c r="BG659" s="204">
        <f>IF(N659="zákl. přenesená",J659,0)</f>
        <v>0</v>
      </c>
      <c r="BH659" s="204">
        <f>IF(N659="sníž. přenesená",J659,0)</f>
        <v>0</v>
      </c>
      <c r="BI659" s="204">
        <f>IF(N659="nulová",J659,0)</f>
        <v>0</v>
      </c>
      <c r="BJ659" s="4" t="s">
        <v>76</v>
      </c>
      <c r="BK659" s="204">
        <f>ROUND(I659*H659,2)</f>
        <v>0</v>
      </c>
      <c r="BL659" s="4" t="s">
        <v>276</v>
      </c>
      <c r="BM659" s="203" t="s">
        <v>889</v>
      </c>
    </row>
    <row r="660" spans="2:65" s="87" customFormat="1">
      <c r="B660" s="13"/>
      <c r="D660" s="205" t="s">
        <v>150</v>
      </c>
      <c r="F660" s="206" t="s">
        <v>890</v>
      </c>
      <c r="L660" s="13"/>
      <c r="M660" s="207"/>
      <c r="T660" s="29"/>
      <c r="AT660" s="4" t="s">
        <v>150</v>
      </c>
      <c r="AU660" s="4" t="s">
        <v>78</v>
      </c>
    </row>
    <row r="661" spans="2:65" s="87" customFormat="1">
      <c r="B661" s="13"/>
      <c r="D661" s="208" t="s">
        <v>152</v>
      </c>
      <c r="F661" s="209" t="s">
        <v>891</v>
      </c>
      <c r="L661" s="13"/>
      <c r="M661" s="207"/>
      <c r="T661" s="29"/>
      <c r="AT661" s="4" t="s">
        <v>152</v>
      </c>
      <c r="AU661" s="4" t="s">
        <v>78</v>
      </c>
    </row>
    <row r="662" spans="2:65" s="211" customFormat="1">
      <c r="B662" s="210"/>
      <c r="D662" s="205" t="s">
        <v>154</v>
      </c>
      <c r="E662" s="212" t="s">
        <v>3</v>
      </c>
      <c r="F662" s="213" t="s">
        <v>271</v>
      </c>
      <c r="H662" s="212" t="s">
        <v>3</v>
      </c>
      <c r="L662" s="210"/>
      <c r="M662" s="214"/>
      <c r="T662" s="215"/>
      <c r="AT662" s="212" t="s">
        <v>154</v>
      </c>
      <c r="AU662" s="212" t="s">
        <v>78</v>
      </c>
      <c r="AV662" s="211" t="s">
        <v>76</v>
      </c>
      <c r="AW662" s="211" t="s">
        <v>30</v>
      </c>
      <c r="AX662" s="211" t="s">
        <v>69</v>
      </c>
      <c r="AY662" s="212" t="s">
        <v>140</v>
      </c>
    </row>
    <row r="663" spans="2:65" s="217" customFormat="1">
      <c r="B663" s="216"/>
      <c r="D663" s="205" t="s">
        <v>154</v>
      </c>
      <c r="E663" s="218" t="s">
        <v>3</v>
      </c>
      <c r="F663" s="219" t="s">
        <v>892</v>
      </c>
      <c r="H663" s="220">
        <v>1.2</v>
      </c>
      <c r="L663" s="216"/>
      <c r="M663" s="221"/>
      <c r="T663" s="222"/>
      <c r="AT663" s="218" t="s">
        <v>154</v>
      </c>
      <c r="AU663" s="218" t="s">
        <v>78</v>
      </c>
      <c r="AV663" s="217" t="s">
        <v>78</v>
      </c>
      <c r="AW663" s="217" t="s">
        <v>30</v>
      </c>
      <c r="AX663" s="217" t="s">
        <v>76</v>
      </c>
      <c r="AY663" s="218" t="s">
        <v>140</v>
      </c>
    </row>
    <row r="664" spans="2:65" s="87" customFormat="1" ht="24.2" customHeight="1">
      <c r="B664" s="13"/>
      <c r="C664" s="193" t="s">
        <v>893</v>
      </c>
      <c r="D664" s="193" t="s">
        <v>143</v>
      </c>
      <c r="E664" s="194" t="s">
        <v>894</v>
      </c>
      <c r="F664" s="195" t="s">
        <v>895</v>
      </c>
      <c r="G664" s="196" t="s">
        <v>226</v>
      </c>
      <c r="H664" s="197">
        <v>46</v>
      </c>
      <c r="I664" s="65"/>
      <c r="J664" s="198">
        <f>ROUND(I664*H664,2)</f>
        <v>0</v>
      </c>
      <c r="K664" s="195" t="s">
        <v>147</v>
      </c>
      <c r="L664" s="13"/>
      <c r="M664" s="199" t="s">
        <v>3</v>
      </c>
      <c r="N664" s="200" t="s">
        <v>40</v>
      </c>
      <c r="O664" s="201">
        <v>0.05</v>
      </c>
      <c r="P664" s="201">
        <f>O664*H664</f>
        <v>2.3000000000000003</v>
      </c>
      <c r="Q664" s="201">
        <v>0</v>
      </c>
      <c r="R664" s="201">
        <f>Q664*H664</f>
        <v>0</v>
      </c>
      <c r="S664" s="201">
        <v>2.4E-2</v>
      </c>
      <c r="T664" s="202">
        <f>S664*H664</f>
        <v>1.1040000000000001</v>
      </c>
      <c r="AR664" s="203" t="s">
        <v>276</v>
      </c>
      <c r="AT664" s="203" t="s">
        <v>143</v>
      </c>
      <c r="AU664" s="203" t="s">
        <v>78</v>
      </c>
      <c r="AY664" s="4" t="s">
        <v>140</v>
      </c>
      <c r="BE664" s="204">
        <f>IF(N664="základní",J664,0)</f>
        <v>0</v>
      </c>
      <c r="BF664" s="204">
        <f>IF(N664="snížená",J664,0)</f>
        <v>0</v>
      </c>
      <c r="BG664" s="204">
        <f>IF(N664="zákl. přenesená",J664,0)</f>
        <v>0</v>
      </c>
      <c r="BH664" s="204">
        <f>IF(N664="sníž. přenesená",J664,0)</f>
        <v>0</v>
      </c>
      <c r="BI664" s="204">
        <f>IF(N664="nulová",J664,0)</f>
        <v>0</v>
      </c>
      <c r="BJ664" s="4" t="s">
        <v>76</v>
      </c>
      <c r="BK664" s="204">
        <f>ROUND(I664*H664,2)</f>
        <v>0</v>
      </c>
      <c r="BL664" s="4" t="s">
        <v>276</v>
      </c>
      <c r="BM664" s="203" t="s">
        <v>896</v>
      </c>
    </row>
    <row r="665" spans="2:65" s="87" customFormat="1" ht="19.5">
      <c r="B665" s="13"/>
      <c r="D665" s="205" t="s">
        <v>150</v>
      </c>
      <c r="F665" s="206" t="s">
        <v>897</v>
      </c>
      <c r="L665" s="13"/>
      <c r="M665" s="207"/>
      <c r="T665" s="29"/>
      <c r="AT665" s="4" t="s">
        <v>150</v>
      </c>
      <c r="AU665" s="4" t="s">
        <v>78</v>
      </c>
    </row>
    <row r="666" spans="2:65" s="87" customFormat="1">
      <c r="B666" s="13"/>
      <c r="D666" s="208" t="s">
        <v>152</v>
      </c>
      <c r="F666" s="209" t="s">
        <v>898</v>
      </c>
      <c r="L666" s="13"/>
      <c r="M666" s="207"/>
      <c r="T666" s="29"/>
      <c r="AT666" s="4" t="s">
        <v>152</v>
      </c>
      <c r="AU666" s="4" t="s">
        <v>78</v>
      </c>
    </row>
    <row r="667" spans="2:65" s="211" customFormat="1">
      <c r="B667" s="210"/>
      <c r="D667" s="205" t="s">
        <v>154</v>
      </c>
      <c r="E667" s="212" t="s">
        <v>3</v>
      </c>
      <c r="F667" s="213" t="s">
        <v>165</v>
      </c>
      <c r="H667" s="212" t="s">
        <v>3</v>
      </c>
      <c r="L667" s="210"/>
      <c r="M667" s="214"/>
      <c r="T667" s="215"/>
      <c r="AT667" s="212" t="s">
        <v>154</v>
      </c>
      <c r="AU667" s="212" t="s">
        <v>78</v>
      </c>
      <c r="AV667" s="211" t="s">
        <v>76</v>
      </c>
      <c r="AW667" s="211" t="s">
        <v>30</v>
      </c>
      <c r="AX667" s="211" t="s">
        <v>69</v>
      </c>
      <c r="AY667" s="212" t="s">
        <v>140</v>
      </c>
    </row>
    <row r="668" spans="2:65" s="217" customFormat="1">
      <c r="B668" s="216"/>
      <c r="D668" s="205" t="s">
        <v>154</v>
      </c>
      <c r="E668" s="218" t="s">
        <v>3</v>
      </c>
      <c r="F668" s="219" t="s">
        <v>899</v>
      </c>
      <c r="H668" s="220">
        <v>33</v>
      </c>
      <c r="L668" s="216"/>
      <c r="M668" s="221"/>
      <c r="T668" s="222"/>
      <c r="AT668" s="218" t="s">
        <v>154</v>
      </c>
      <c r="AU668" s="218" t="s">
        <v>78</v>
      </c>
      <c r="AV668" s="217" t="s">
        <v>78</v>
      </c>
      <c r="AW668" s="217" t="s">
        <v>30</v>
      </c>
      <c r="AX668" s="217" t="s">
        <v>69</v>
      </c>
      <c r="AY668" s="218" t="s">
        <v>140</v>
      </c>
    </row>
    <row r="669" spans="2:65" s="211" customFormat="1">
      <c r="B669" s="210"/>
      <c r="D669" s="205" t="s">
        <v>154</v>
      </c>
      <c r="E669" s="212" t="s">
        <v>3</v>
      </c>
      <c r="F669" s="213" t="s">
        <v>197</v>
      </c>
      <c r="H669" s="212" t="s">
        <v>3</v>
      </c>
      <c r="L669" s="210"/>
      <c r="M669" s="214"/>
      <c r="T669" s="215"/>
      <c r="AT669" s="212" t="s">
        <v>154</v>
      </c>
      <c r="AU669" s="212" t="s">
        <v>78</v>
      </c>
      <c r="AV669" s="211" t="s">
        <v>76</v>
      </c>
      <c r="AW669" s="211" t="s">
        <v>30</v>
      </c>
      <c r="AX669" s="211" t="s">
        <v>69</v>
      </c>
      <c r="AY669" s="212" t="s">
        <v>140</v>
      </c>
    </row>
    <row r="670" spans="2:65" s="217" customFormat="1">
      <c r="B670" s="216"/>
      <c r="D670" s="205" t="s">
        <v>154</v>
      </c>
      <c r="E670" s="218" t="s">
        <v>3</v>
      </c>
      <c r="F670" s="219" t="s">
        <v>258</v>
      </c>
      <c r="H670" s="220">
        <v>13</v>
      </c>
      <c r="L670" s="216"/>
      <c r="M670" s="221"/>
      <c r="T670" s="222"/>
      <c r="AT670" s="218" t="s">
        <v>154</v>
      </c>
      <c r="AU670" s="218" t="s">
        <v>78</v>
      </c>
      <c r="AV670" s="217" t="s">
        <v>78</v>
      </c>
      <c r="AW670" s="217" t="s">
        <v>30</v>
      </c>
      <c r="AX670" s="217" t="s">
        <v>69</v>
      </c>
      <c r="AY670" s="218" t="s">
        <v>140</v>
      </c>
    </row>
    <row r="671" spans="2:65" s="224" customFormat="1">
      <c r="B671" s="223"/>
      <c r="D671" s="205" t="s">
        <v>154</v>
      </c>
      <c r="E671" s="225" t="s">
        <v>3</v>
      </c>
      <c r="F671" s="226" t="s">
        <v>159</v>
      </c>
      <c r="H671" s="227">
        <v>46</v>
      </c>
      <c r="L671" s="223"/>
      <c r="M671" s="228"/>
      <c r="T671" s="229"/>
      <c r="AT671" s="225" t="s">
        <v>154</v>
      </c>
      <c r="AU671" s="225" t="s">
        <v>78</v>
      </c>
      <c r="AV671" s="224" t="s">
        <v>148</v>
      </c>
      <c r="AW671" s="224" t="s">
        <v>30</v>
      </c>
      <c r="AX671" s="224" t="s">
        <v>76</v>
      </c>
      <c r="AY671" s="225" t="s">
        <v>140</v>
      </c>
    </row>
    <row r="672" spans="2:65" s="87" customFormat="1" ht="24.2" customHeight="1">
      <c r="B672" s="13"/>
      <c r="C672" s="193" t="s">
        <v>900</v>
      </c>
      <c r="D672" s="193" t="s">
        <v>143</v>
      </c>
      <c r="E672" s="194" t="s">
        <v>901</v>
      </c>
      <c r="F672" s="195" t="s">
        <v>902</v>
      </c>
      <c r="G672" s="196" t="s">
        <v>292</v>
      </c>
      <c r="H672" s="197">
        <v>55.176000000000002</v>
      </c>
      <c r="I672" s="65"/>
      <c r="J672" s="198">
        <f>ROUND(I672*H672,2)</f>
        <v>0</v>
      </c>
      <c r="K672" s="195" t="s">
        <v>147</v>
      </c>
      <c r="L672" s="13"/>
      <c r="M672" s="199" t="s">
        <v>3</v>
      </c>
      <c r="N672" s="200" t="s">
        <v>40</v>
      </c>
      <c r="O672" s="201">
        <v>0.52100000000000002</v>
      </c>
      <c r="P672" s="201">
        <f>O672*H672</f>
        <v>28.746696000000004</v>
      </c>
      <c r="Q672" s="201">
        <v>0</v>
      </c>
      <c r="R672" s="201">
        <f>Q672*H672</f>
        <v>0</v>
      </c>
      <c r="S672" s="201">
        <v>0</v>
      </c>
      <c r="T672" s="202">
        <f>S672*H672</f>
        <v>0</v>
      </c>
      <c r="AR672" s="203" t="s">
        <v>276</v>
      </c>
      <c r="AT672" s="203" t="s">
        <v>143</v>
      </c>
      <c r="AU672" s="203" t="s">
        <v>78</v>
      </c>
      <c r="AY672" s="4" t="s">
        <v>140</v>
      </c>
      <c r="BE672" s="204">
        <f>IF(N672="základní",J672,0)</f>
        <v>0</v>
      </c>
      <c r="BF672" s="204">
        <f>IF(N672="snížená",J672,0)</f>
        <v>0</v>
      </c>
      <c r="BG672" s="204">
        <f>IF(N672="zákl. přenesená",J672,0)</f>
        <v>0</v>
      </c>
      <c r="BH672" s="204">
        <f>IF(N672="sníž. přenesená",J672,0)</f>
        <v>0</v>
      </c>
      <c r="BI672" s="204">
        <f>IF(N672="nulová",J672,0)</f>
        <v>0</v>
      </c>
      <c r="BJ672" s="4" t="s">
        <v>76</v>
      </c>
      <c r="BK672" s="204">
        <f>ROUND(I672*H672,2)</f>
        <v>0</v>
      </c>
      <c r="BL672" s="4" t="s">
        <v>276</v>
      </c>
      <c r="BM672" s="203" t="s">
        <v>903</v>
      </c>
    </row>
    <row r="673" spans="2:65" s="87" customFormat="1" ht="19.5">
      <c r="B673" s="13"/>
      <c r="D673" s="205" t="s">
        <v>150</v>
      </c>
      <c r="F673" s="206" t="s">
        <v>904</v>
      </c>
      <c r="L673" s="13"/>
      <c r="M673" s="207"/>
      <c r="T673" s="29"/>
      <c r="AT673" s="4" t="s">
        <v>150</v>
      </c>
      <c r="AU673" s="4" t="s">
        <v>78</v>
      </c>
    </row>
    <row r="674" spans="2:65" s="87" customFormat="1">
      <c r="B674" s="13"/>
      <c r="D674" s="208" t="s">
        <v>152</v>
      </c>
      <c r="F674" s="209" t="s">
        <v>905</v>
      </c>
      <c r="L674" s="13"/>
      <c r="M674" s="207"/>
      <c r="T674" s="29"/>
      <c r="AT674" s="4" t="s">
        <v>152</v>
      </c>
      <c r="AU674" s="4" t="s">
        <v>78</v>
      </c>
    </row>
    <row r="675" spans="2:65" s="211" customFormat="1">
      <c r="B675" s="210"/>
      <c r="D675" s="205" t="s">
        <v>154</v>
      </c>
      <c r="E675" s="212" t="s">
        <v>3</v>
      </c>
      <c r="F675" s="213" t="s">
        <v>906</v>
      </c>
      <c r="H675" s="212" t="s">
        <v>3</v>
      </c>
      <c r="L675" s="210"/>
      <c r="M675" s="214"/>
      <c r="T675" s="215"/>
      <c r="AT675" s="212" t="s">
        <v>154</v>
      </c>
      <c r="AU675" s="212" t="s">
        <v>78</v>
      </c>
      <c r="AV675" s="211" t="s">
        <v>76</v>
      </c>
      <c r="AW675" s="211" t="s">
        <v>30</v>
      </c>
      <c r="AX675" s="211" t="s">
        <v>69</v>
      </c>
      <c r="AY675" s="212" t="s">
        <v>140</v>
      </c>
    </row>
    <row r="676" spans="2:65" s="211" customFormat="1">
      <c r="B676" s="210"/>
      <c r="D676" s="205" t="s">
        <v>154</v>
      </c>
      <c r="E676" s="212" t="s">
        <v>3</v>
      </c>
      <c r="F676" s="213" t="s">
        <v>907</v>
      </c>
      <c r="H676" s="212" t="s">
        <v>3</v>
      </c>
      <c r="L676" s="210"/>
      <c r="M676" s="214"/>
      <c r="T676" s="215"/>
      <c r="AT676" s="212" t="s">
        <v>154</v>
      </c>
      <c r="AU676" s="212" t="s">
        <v>78</v>
      </c>
      <c r="AV676" s="211" t="s">
        <v>76</v>
      </c>
      <c r="AW676" s="211" t="s">
        <v>30</v>
      </c>
      <c r="AX676" s="211" t="s">
        <v>69</v>
      </c>
      <c r="AY676" s="212" t="s">
        <v>140</v>
      </c>
    </row>
    <row r="677" spans="2:65" s="217" customFormat="1">
      <c r="B677" s="216"/>
      <c r="D677" s="205" t="s">
        <v>154</v>
      </c>
      <c r="E677" s="218" t="s">
        <v>3</v>
      </c>
      <c r="F677" s="219" t="s">
        <v>908</v>
      </c>
      <c r="H677" s="220">
        <v>45.603000000000002</v>
      </c>
      <c r="L677" s="216"/>
      <c r="M677" s="221"/>
      <c r="T677" s="222"/>
      <c r="AT677" s="218" t="s">
        <v>154</v>
      </c>
      <c r="AU677" s="218" t="s">
        <v>78</v>
      </c>
      <c r="AV677" s="217" t="s">
        <v>78</v>
      </c>
      <c r="AW677" s="217" t="s">
        <v>30</v>
      </c>
      <c r="AX677" s="217" t="s">
        <v>69</v>
      </c>
      <c r="AY677" s="218" t="s">
        <v>140</v>
      </c>
    </row>
    <row r="678" spans="2:65" s="211" customFormat="1">
      <c r="B678" s="210"/>
      <c r="D678" s="205" t="s">
        <v>154</v>
      </c>
      <c r="E678" s="212" t="s">
        <v>3</v>
      </c>
      <c r="F678" s="213" t="s">
        <v>909</v>
      </c>
      <c r="H678" s="212" t="s">
        <v>3</v>
      </c>
      <c r="L678" s="210"/>
      <c r="M678" s="214"/>
      <c r="T678" s="215"/>
      <c r="AT678" s="212" t="s">
        <v>154</v>
      </c>
      <c r="AU678" s="212" t="s">
        <v>78</v>
      </c>
      <c r="AV678" s="211" t="s">
        <v>76</v>
      </c>
      <c r="AW678" s="211" t="s">
        <v>30</v>
      </c>
      <c r="AX678" s="211" t="s">
        <v>69</v>
      </c>
      <c r="AY678" s="212" t="s">
        <v>140</v>
      </c>
    </row>
    <row r="679" spans="2:65" s="217" customFormat="1">
      <c r="B679" s="216"/>
      <c r="D679" s="205" t="s">
        <v>154</v>
      </c>
      <c r="E679" s="218" t="s">
        <v>3</v>
      </c>
      <c r="F679" s="219" t="s">
        <v>910</v>
      </c>
      <c r="H679" s="220">
        <v>9.5730000000000004</v>
      </c>
      <c r="L679" s="216"/>
      <c r="M679" s="221"/>
      <c r="T679" s="222"/>
      <c r="AT679" s="218" t="s">
        <v>154</v>
      </c>
      <c r="AU679" s="218" t="s">
        <v>78</v>
      </c>
      <c r="AV679" s="217" t="s">
        <v>78</v>
      </c>
      <c r="AW679" s="217" t="s">
        <v>30</v>
      </c>
      <c r="AX679" s="217" t="s">
        <v>69</v>
      </c>
      <c r="AY679" s="218" t="s">
        <v>140</v>
      </c>
    </row>
    <row r="680" spans="2:65" s="224" customFormat="1">
      <c r="B680" s="223"/>
      <c r="D680" s="205" t="s">
        <v>154</v>
      </c>
      <c r="E680" s="225" t="s">
        <v>3</v>
      </c>
      <c r="F680" s="226" t="s">
        <v>159</v>
      </c>
      <c r="H680" s="227">
        <v>55.176000000000002</v>
      </c>
      <c r="L680" s="223"/>
      <c r="M680" s="228"/>
      <c r="T680" s="229"/>
      <c r="AT680" s="225" t="s">
        <v>154</v>
      </c>
      <c r="AU680" s="225" t="s">
        <v>78</v>
      </c>
      <c r="AV680" s="224" t="s">
        <v>148</v>
      </c>
      <c r="AW680" s="224" t="s">
        <v>30</v>
      </c>
      <c r="AX680" s="224" t="s">
        <v>76</v>
      </c>
      <c r="AY680" s="225" t="s">
        <v>140</v>
      </c>
    </row>
    <row r="681" spans="2:65" s="87" customFormat="1" ht="24.2" customHeight="1">
      <c r="B681" s="13"/>
      <c r="C681" s="237" t="s">
        <v>911</v>
      </c>
      <c r="D681" s="237" t="s">
        <v>289</v>
      </c>
      <c r="E681" s="238" t="s">
        <v>912</v>
      </c>
      <c r="F681" s="239" t="s">
        <v>913</v>
      </c>
      <c r="G681" s="240" t="s">
        <v>292</v>
      </c>
      <c r="H681" s="241">
        <v>42.372999999999998</v>
      </c>
      <c r="I681" s="66"/>
      <c r="J681" s="242">
        <f>ROUND(I681*H681,2)</f>
        <v>0</v>
      </c>
      <c r="K681" s="239" t="s">
        <v>147</v>
      </c>
      <c r="L681" s="243"/>
      <c r="M681" s="244" t="s">
        <v>3</v>
      </c>
      <c r="N681" s="245" t="s">
        <v>40</v>
      </c>
      <c r="O681" s="201">
        <v>0</v>
      </c>
      <c r="P681" s="201">
        <f>O681*H681</f>
        <v>0</v>
      </c>
      <c r="Q681" s="201">
        <v>7.0000000000000001E-3</v>
      </c>
      <c r="R681" s="201">
        <f>Q681*H681</f>
        <v>0.29661100000000001</v>
      </c>
      <c r="S681" s="201">
        <v>0</v>
      </c>
      <c r="T681" s="202">
        <f>S681*H681</f>
        <v>0</v>
      </c>
      <c r="AR681" s="203" t="s">
        <v>423</v>
      </c>
      <c r="AT681" s="203" t="s">
        <v>289</v>
      </c>
      <c r="AU681" s="203" t="s">
        <v>78</v>
      </c>
      <c r="AY681" s="4" t="s">
        <v>140</v>
      </c>
      <c r="BE681" s="204">
        <f>IF(N681="základní",J681,0)</f>
        <v>0</v>
      </c>
      <c r="BF681" s="204">
        <f>IF(N681="snížená",J681,0)</f>
        <v>0</v>
      </c>
      <c r="BG681" s="204">
        <f>IF(N681="zákl. přenesená",J681,0)</f>
        <v>0</v>
      </c>
      <c r="BH681" s="204">
        <f>IF(N681="sníž. přenesená",J681,0)</f>
        <v>0</v>
      </c>
      <c r="BI681" s="204">
        <f>IF(N681="nulová",J681,0)</f>
        <v>0</v>
      </c>
      <c r="BJ681" s="4" t="s">
        <v>76</v>
      </c>
      <c r="BK681" s="204">
        <f>ROUND(I681*H681,2)</f>
        <v>0</v>
      </c>
      <c r="BL681" s="4" t="s">
        <v>276</v>
      </c>
      <c r="BM681" s="203" t="s">
        <v>914</v>
      </c>
    </row>
    <row r="682" spans="2:65" s="87" customFormat="1" ht="19.5">
      <c r="B682" s="13"/>
      <c r="D682" s="205" t="s">
        <v>150</v>
      </c>
      <c r="F682" s="206" t="s">
        <v>915</v>
      </c>
      <c r="L682" s="13"/>
      <c r="M682" s="207"/>
      <c r="T682" s="29"/>
      <c r="AT682" s="4" t="s">
        <v>150</v>
      </c>
      <c r="AU682" s="4" t="s">
        <v>78</v>
      </c>
    </row>
    <row r="683" spans="2:65" s="211" customFormat="1">
      <c r="B683" s="210"/>
      <c r="D683" s="205" t="s">
        <v>154</v>
      </c>
      <c r="E683" s="212" t="s">
        <v>3</v>
      </c>
      <c r="F683" s="213" t="s">
        <v>916</v>
      </c>
      <c r="H683" s="212" t="s">
        <v>3</v>
      </c>
      <c r="L683" s="210"/>
      <c r="M683" s="214"/>
      <c r="T683" s="215"/>
      <c r="AT683" s="212" t="s">
        <v>154</v>
      </c>
      <c r="AU683" s="212" t="s">
        <v>78</v>
      </c>
      <c r="AV683" s="211" t="s">
        <v>76</v>
      </c>
      <c r="AW683" s="211" t="s">
        <v>30</v>
      </c>
      <c r="AX683" s="211" t="s">
        <v>69</v>
      </c>
      <c r="AY683" s="212" t="s">
        <v>140</v>
      </c>
    </row>
    <row r="684" spans="2:65" s="217" customFormat="1">
      <c r="B684" s="216"/>
      <c r="D684" s="205" t="s">
        <v>154</v>
      </c>
      <c r="E684" s="218" t="s">
        <v>3</v>
      </c>
      <c r="F684" s="219" t="s">
        <v>917</v>
      </c>
      <c r="H684" s="220">
        <v>34.799999999999997</v>
      </c>
      <c r="L684" s="216"/>
      <c r="M684" s="221"/>
      <c r="T684" s="222"/>
      <c r="AT684" s="218" t="s">
        <v>154</v>
      </c>
      <c r="AU684" s="218" t="s">
        <v>78</v>
      </c>
      <c r="AV684" s="217" t="s">
        <v>78</v>
      </c>
      <c r="AW684" s="217" t="s">
        <v>30</v>
      </c>
      <c r="AX684" s="217" t="s">
        <v>69</v>
      </c>
      <c r="AY684" s="218" t="s">
        <v>140</v>
      </c>
    </row>
    <row r="685" spans="2:65" s="211" customFormat="1">
      <c r="B685" s="210"/>
      <c r="D685" s="205" t="s">
        <v>154</v>
      </c>
      <c r="E685" s="212" t="s">
        <v>3</v>
      </c>
      <c r="F685" s="213" t="s">
        <v>918</v>
      </c>
      <c r="H685" s="212" t="s">
        <v>3</v>
      </c>
      <c r="L685" s="210"/>
      <c r="M685" s="214"/>
      <c r="T685" s="215"/>
      <c r="AT685" s="212" t="s">
        <v>154</v>
      </c>
      <c r="AU685" s="212" t="s">
        <v>78</v>
      </c>
      <c r="AV685" s="211" t="s">
        <v>76</v>
      </c>
      <c r="AW685" s="211" t="s">
        <v>30</v>
      </c>
      <c r="AX685" s="211" t="s">
        <v>69</v>
      </c>
      <c r="AY685" s="212" t="s">
        <v>140</v>
      </c>
    </row>
    <row r="686" spans="2:65" s="217" customFormat="1">
      <c r="B686" s="216"/>
      <c r="D686" s="205" t="s">
        <v>154</v>
      </c>
      <c r="E686" s="218" t="s">
        <v>3</v>
      </c>
      <c r="F686" s="219" t="s">
        <v>919</v>
      </c>
      <c r="H686" s="220">
        <v>7.5730000000000004</v>
      </c>
      <c r="L686" s="216"/>
      <c r="M686" s="221"/>
      <c r="T686" s="222"/>
      <c r="AT686" s="218" t="s">
        <v>154</v>
      </c>
      <c r="AU686" s="218" t="s">
        <v>78</v>
      </c>
      <c r="AV686" s="217" t="s">
        <v>78</v>
      </c>
      <c r="AW686" s="217" t="s">
        <v>30</v>
      </c>
      <c r="AX686" s="217" t="s">
        <v>69</v>
      </c>
      <c r="AY686" s="218" t="s">
        <v>140</v>
      </c>
    </row>
    <row r="687" spans="2:65" s="224" customFormat="1">
      <c r="B687" s="223"/>
      <c r="D687" s="205" t="s">
        <v>154</v>
      </c>
      <c r="E687" s="225" t="s">
        <v>3</v>
      </c>
      <c r="F687" s="226" t="s">
        <v>159</v>
      </c>
      <c r="H687" s="227">
        <v>42.372999999999998</v>
      </c>
      <c r="L687" s="223"/>
      <c r="M687" s="228"/>
      <c r="T687" s="229"/>
      <c r="AT687" s="225" t="s">
        <v>154</v>
      </c>
      <c r="AU687" s="225" t="s">
        <v>78</v>
      </c>
      <c r="AV687" s="224" t="s">
        <v>148</v>
      </c>
      <c r="AW687" s="224" t="s">
        <v>30</v>
      </c>
      <c r="AX687" s="224" t="s">
        <v>76</v>
      </c>
      <c r="AY687" s="225" t="s">
        <v>140</v>
      </c>
    </row>
    <row r="688" spans="2:65" s="87" customFormat="1" ht="16.5" customHeight="1">
      <c r="B688" s="13"/>
      <c r="C688" s="237" t="s">
        <v>920</v>
      </c>
      <c r="D688" s="237" t="s">
        <v>289</v>
      </c>
      <c r="E688" s="238" t="s">
        <v>921</v>
      </c>
      <c r="F688" s="239" t="s">
        <v>922</v>
      </c>
      <c r="G688" s="240" t="s">
        <v>292</v>
      </c>
      <c r="H688" s="241">
        <v>12.803000000000001</v>
      </c>
      <c r="I688" s="66"/>
      <c r="J688" s="242">
        <f>ROUND(I688*H688,2)</f>
        <v>0</v>
      </c>
      <c r="K688" s="239" t="s">
        <v>147</v>
      </c>
      <c r="L688" s="243"/>
      <c r="M688" s="244" t="s">
        <v>3</v>
      </c>
      <c r="N688" s="245" t="s">
        <v>40</v>
      </c>
      <c r="O688" s="201">
        <v>0</v>
      </c>
      <c r="P688" s="201">
        <f>O688*H688</f>
        <v>0</v>
      </c>
      <c r="Q688" s="201">
        <v>7.0000000000000001E-3</v>
      </c>
      <c r="R688" s="201">
        <f>Q688*H688</f>
        <v>8.9621000000000006E-2</v>
      </c>
      <c r="S688" s="201">
        <v>0</v>
      </c>
      <c r="T688" s="202">
        <f>S688*H688</f>
        <v>0</v>
      </c>
      <c r="AR688" s="203" t="s">
        <v>423</v>
      </c>
      <c r="AT688" s="203" t="s">
        <v>289</v>
      </c>
      <c r="AU688" s="203" t="s">
        <v>78</v>
      </c>
      <c r="AY688" s="4" t="s">
        <v>140</v>
      </c>
      <c r="BE688" s="204">
        <f>IF(N688="základní",J688,0)</f>
        <v>0</v>
      </c>
      <c r="BF688" s="204">
        <f>IF(N688="snížená",J688,0)</f>
        <v>0</v>
      </c>
      <c r="BG688" s="204">
        <f>IF(N688="zákl. přenesená",J688,0)</f>
        <v>0</v>
      </c>
      <c r="BH688" s="204">
        <f>IF(N688="sníž. přenesená",J688,0)</f>
        <v>0</v>
      </c>
      <c r="BI688" s="204">
        <f>IF(N688="nulová",J688,0)</f>
        <v>0</v>
      </c>
      <c r="BJ688" s="4" t="s">
        <v>76</v>
      </c>
      <c r="BK688" s="204">
        <f>ROUND(I688*H688,2)</f>
        <v>0</v>
      </c>
      <c r="BL688" s="4" t="s">
        <v>276</v>
      </c>
      <c r="BM688" s="203" t="s">
        <v>923</v>
      </c>
    </row>
    <row r="689" spans="2:65" s="87" customFormat="1">
      <c r="B689" s="13"/>
      <c r="D689" s="205" t="s">
        <v>150</v>
      </c>
      <c r="F689" s="206" t="s">
        <v>924</v>
      </c>
      <c r="L689" s="13"/>
      <c r="M689" s="207"/>
      <c r="T689" s="29"/>
      <c r="AT689" s="4" t="s">
        <v>150</v>
      </c>
      <c r="AU689" s="4" t="s">
        <v>78</v>
      </c>
    </row>
    <row r="690" spans="2:65" s="211" customFormat="1">
      <c r="B690" s="210"/>
      <c r="D690" s="205" t="s">
        <v>154</v>
      </c>
      <c r="E690" s="212" t="s">
        <v>3</v>
      </c>
      <c r="F690" s="213" t="s">
        <v>925</v>
      </c>
      <c r="H690" s="212" t="s">
        <v>3</v>
      </c>
      <c r="L690" s="210"/>
      <c r="M690" s="214"/>
      <c r="T690" s="215"/>
      <c r="AT690" s="212" t="s">
        <v>154</v>
      </c>
      <c r="AU690" s="212" t="s">
        <v>78</v>
      </c>
      <c r="AV690" s="211" t="s">
        <v>76</v>
      </c>
      <c r="AW690" s="211" t="s">
        <v>30</v>
      </c>
      <c r="AX690" s="211" t="s">
        <v>69</v>
      </c>
      <c r="AY690" s="212" t="s">
        <v>140</v>
      </c>
    </row>
    <row r="691" spans="2:65" s="217" customFormat="1">
      <c r="B691" s="216"/>
      <c r="D691" s="205" t="s">
        <v>154</v>
      </c>
      <c r="E691" s="218" t="s">
        <v>3</v>
      </c>
      <c r="F691" s="219" t="s">
        <v>926</v>
      </c>
      <c r="H691" s="220">
        <v>12.803000000000001</v>
      </c>
      <c r="L691" s="216"/>
      <c r="M691" s="221"/>
      <c r="T691" s="222"/>
      <c r="AT691" s="218" t="s">
        <v>154</v>
      </c>
      <c r="AU691" s="218" t="s">
        <v>78</v>
      </c>
      <c r="AV691" s="217" t="s">
        <v>78</v>
      </c>
      <c r="AW691" s="217" t="s">
        <v>30</v>
      </c>
      <c r="AX691" s="217" t="s">
        <v>76</v>
      </c>
      <c r="AY691" s="218" t="s">
        <v>140</v>
      </c>
    </row>
    <row r="692" spans="2:65" s="87" customFormat="1" ht="24.2" customHeight="1">
      <c r="B692" s="13"/>
      <c r="C692" s="193" t="s">
        <v>927</v>
      </c>
      <c r="D692" s="193" t="s">
        <v>143</v>
      </c>
      <c r="E692" s="194" t="s">
        <v>928</v>
      </c>
      <c r="F692" s="195" t="s">
        <v>929</v>
      </c>
      <c r="G692" s="196" t="s">
        <v>226</v>
      </c>
      <c r="H692" s="197">
        <v>3</v>
      </c>
      <c r="I692" s="65"/>
      <c r="J692" s="198">
        <f>ROUND(I692*H692,2)</f>
        <v>0</v>
      </c>
      <c r="K692" s="195" t="s">
        <v>147</v>
      </c>
      <c r="L692" s="13"/>
      <c r="M692" s="199" t="s">
        <v>3</v>
      </c>
      <c r="N692" s="200" t="s">
        <v>40</v>
      </c>
      <c r="O692" s="201">
        <v>0.76800000000000002</v>
      </c>
      <c r="P692" s="201">
        <f>O692*H692</f>
        <v>2.3040000000000003</v>
      </c>
      <c r="Q692" s="201">
        <v>0</v>
      </c>
      <c r="R692" s="201">
        <f>Q692*H692</f>
        <v>0</v>
      </c>
      <c r="S692" s="201">
        <v>0.13100000000000001</v>
      </c>
      <c r="T692" s="202">
        <f>S692*H692</f>
        <v>0.39300000000000002</v>
      </c>
      <c r="AR692" s="203" t="s">
        <v>276</v>
      </c>
      <c r="AT692" s="203" t="s">
        <v>143</v>
      </c>
      <c r="AU692" s="203" t="s">
        <v>78</v>
      </c>
      <c r="AY692" s="4" t="s">
        <v>140</v>
      </c>
      <c r="BE692" s="204">
        <f>IF(N692="základní",J692,0)</f>
        <v>0</v>
      </c>
      <c r="BF692" s="204">
        <f>IF(N692="snížená",J692,0)</f>
        <v>0</v>
      </c>
      <c r="BG692" s="204">
        <f>IF(N692="zákl. přenesená",J692,0)</f>
        <v>0</v>
      </c>
      <c r="BH692" s="204">
        <f>IF(N692="sníž. přenesená",J692,0)</f>
        <v>0</v>
      </c>
      <c r="BI692" s="204">
        <f>IF(N692="nulová",J692,0)</f>
        <v>0</v>
      </c>
      <c r="BJ692" s="4" t="s">
        <v>76</v>
      </c>
      <c r="BK692" s="204">
        <f>ROUND(I692*H692,2)</f>
        <v>0</v>
      </c>
      <c r="BL692" s="4" t="s">
        <v>276</v>
      </c>
      <c r="BM692" s="203" t="s">
        <v>930</v>
      </c>
    </row>
    <row r="693" spans="2:65" s="87" customFormat="1" ht="19.5">
      <c r="B693" s="13"/>
      <c r="D693" s="205" t="s">
        <v>150</v>
      </c>
      <c r="F693" s="206" t="s">
        <v>931</v>
      </c>
      <c r="L693" s="13"/>
      <c r="M693" s="207"/>
      <c r="T693" s="29"/>
      <c r="AT693" s="4" t="s">
        <v>150</v>
      </c>
      <c r="AU693" s="4" t="s">
        <v>78</v>
      </c>
    </row>
    <row r="694" spans="2:65" s="87" customFormat="1">
      <c r="B694" s="13"/>
      <c r="D694" s="208" t="s">
        <v>152</v>
      </c>
      <c r="F694" s="209" t="s">
        <v>932</v>
      </c>
      <c r="L694" s="13"/>
      <c r="M694" s="207"/>
      <c r="T694" s="29"/>
      <c r="AT694" s="4" t="s">
        <v>152</v>
      </c>
      <c r="AU694" s="4" t="s">
        <v>78</v>
      </c>
    </row>
    <row r="695" spans="2:65" s="211" customFormat="1">
      <c r="B695" s="210"/>
      <c r="D695" s="205" t="s">
        <v>154</v>
      </c>
      <c r="E695" s="212" t="s">
        <v>3</v>
      </c>
      <c r="F695" s="213" t="s">
        <v>165</v>
      </c>
      <c r="H695" s="212" t="s">
        <v>3</v>
      </c>
      <c r="L695" s="210"/>
      <c r="M695" s="214"/>
      <c r="T695" s="215"/>
      <c r="AT695" s="212" t="s">
        <v>154</v>
      </c>
      <c r="AU695" s="212" t="s">
        <v>78</v>
      </c>
      <c r="AV695" s="211" t="s">
        <v>76</v>
      </c>
      <c r="AW695" s="211" t="s">
        <v>30</v>
      </c>
      <c r="AX695" s="211" t="s">
        <v>69</v>
      </c>
      <c r="AY695" s="212" t="s">
        <v>140</v>
      </c>
    </row>
    <row r="696" spans="2:65" s="217" customFormat="1">
      <c r="B696" s="216"/>
      <c r="D696" s="205" t="s">
        <v>154</v>
      </c>
      <c r="E696" s="218" t="s">
        <v>3</v>
      </c>
      <c r="F696" s="219" t="s">
        <v>78</v>
      </c>
      <c r="H696" s="220">
        <v>2</v>
      </c>
      <c r="L696" s="216"/>
      <c r="M696" s="221"/>
      <c r="T696" s="222"/>
      <c r="AT696" s="218" t="s">
        <v>154</v>
      </c>
      <c r="AU696" s="218" t="s">
        <v>78</v>
      </c>
      <c r="AV696" s="217" t="s">
        <v>78</v>
      </c>
      <c r="AW696" s="217" t="s">
        <v>30</v>
      </c>
      <c r="AX696" s="217" t="s">
        <v>69</v>
      </c>
      <c r="AY696" s="218" t="s">
        <v>140</v>
      </c>
    </row>
    <row r="697" spans="2:65" s="211" customFormat="1">
      <c r="B697" s="210"/>
      <c r="D697" s="205" t="s">
        <v>154</v>
      </c>
      <c r="E697" s="212" t="s">
        <v>3</v>
      </c>
      <c r="F697" s="213" t="s">
        <v>197</v>
      </c>
      <c r="H697" s="212" t="s">
        <v>3</v>
      </c>
      <c r="L697" s="210"/>
      <c r="M697" s="214"/>
      <c r="T697" s="215"/>
      <c r="AT697" s="212" t="s">
        <v>154</v>
      </c>
      <c r="AU697" s="212" t="s">
        <v>78</v>
      </c>
      <c r="AV697" s="211" t="s">
        <v>76</v>
      </c>
      <c r="AW697" s="211" t="s">
        <v>30</v>
      </c>
      <c r="AX697" s="211" t="s">
        <v>69</v>
      </c>
      <c r="AY697" s="212" t="s">
        <v>140</v>
      </c>
    </row>
    <row r="698" spans="2:65" s="217" customFormat="1">
      <c r="B698" s="216"/>
      <c r="D698" s="205" t="s">
        <v>154</v>
      </c>
      <c r="E698" s="218" t="s">
        <v>3</v>
      </c>
      <c r="F698" s="219" t="s">
        <v>76</v>
      </c>
      <c r="H698" s="220">
        <v>1</v>
      </c>
      <c r="L698" s="216"/>
      <c r="M698" s="221"/>
      <c r="T698" s="222"/>
      <c r="AT698" s="218" t="s">
        <v>154</v>
      </c>
      <c r="AU698" s="218" t="s">
        <v>78</v>
      </c>
      <c r="AV698" s="217" t="s">
        <v>78</v>
      </c>
      <c r="AW698" s="217" t="s">
        <v>30</v>
      </c>
      <c r="AX698" s="217" t="s">
        <v>69</v>
      </c>
      <c r="AY698" s="218" t="s">
        <v>140</v>
      </c>
    </row>
    <row r="699" spans="2:65" s="224" customFormat="1">
      <c r="B699" s="223"/>
      <c r="D699" s="205" t="s">
        <v>154</v>
      </c>
      <c r="E699" s="225" t="s">
        <v>3</v>
      </c>
      <c r="F699" s="226" t="s">
        <v>159</v>
      </c>
      <c r="H699" s="227">
        <v>3</v>
      </c>
      <c r="L699" s="223"/>
      <c r="M699" s="228"/>
      <c r="T699" s="229"/>
      <c r="AT699" s="225" t="s">
        <v>154</v>
      </c>
      <c r="AU699" s="225" t="s">
        <v>78</v>
      </c>
      <c r="AV699" s="224" t="s">
        <v>148</v>
      </c>
      <c r="AW699" s="224" t="s">
        <v>30</v>
      </c>
      <c r="AX699" s="224" t="s">
        <v>76</v>
      </c>
      <c r="AY699" s="225" t="s">
        <v>140</v>
      </c>
    </row>
    <row r="700" spans="2:65" s="87" customFormat="1" ht="24.2" customHeight="1">
      <c r="B700" s="13"/>
      <c r="C700" s="193" t="s">
        <v>933</v>
      </c>
      <c r="D700" s="193" t="s">
        <v>143</v>
      </c>
      <c r="E700" s="194" t="s">
        <v>934</v>
      </c>
      <c r="F700" s="195" t="s">
        <v>935</v>
      </c>
      <c r="G700" s="196" t="s">
        <v>226</v>
      </c>
      <c r="H700" s="197">
        <v>3</v>
      </c>
      <c r="I700" s="65"/>
      <c r="J700" s="198">
        <f>ROUND(I700*H700,2)</f>
        <v>0</v>
      </c>
      <c r="K700" s="195" t="s">
        <v>147</v>
      </c>
      <c r="L700" s="13"/>
      <c r="M700" s="199" t="s">
        <v>3</v>
      </c>
      <c r="N700" s="200" t="s">
        <v>40</v>
      </c>
      <c r="O700" s="201">
        <v>0.95</v>
      </c>
      <c r="P700" s="201">
        <f>O700*H700</f>
        <v>2.8499999999999996</v>
      </c>
      <c r="Q700" s="201">
        <v>0</v>
      </c>
      <c r="R700" s="201">
        <f>Q700*H700</f>
        <v>0</v>
      </c>
      <c r="S700" s="201">
        <v>0.17399999999999999</v>
      </c>
      <c r="T700" s="202">
        <f>S700*H700</f>
        <v>0.52200000000000002</v>
      </c>
      <c r="AR700" s="203" t="s">
        <v>276</v>
      </c>
      <c r="AT700" s="203" t="s">
        <v>143</v>
      </c>
      <c r="AU700" s="203" t="s">
        <v>78</v>
      </c>
      <c r="AY700" s="4" t="s">
        <v>140</v>
      </c>
      <c r="BE700" s="204">
        <f>IF(N700="základní",J700,0)</f>
        <v>0</v>
      </c>
      <c r="BF700" s="204">
        <f>IF(N700="snížená",J700,0)</f>
        <v>0</v>
      </c>
      <c r="BG700" s="204">
        <f>IF(N700="zákl. přenesená",J700,0)</f>
        <v>0</v>
      </c>
      <c r="BH700" s="204">
        <f>IF(N700="sníž. přenesená",J700,0)</f>
        <v>0</v>
      </c>
      <c r="BI700" s="204">
        <f>IF(N700="nulová",J700,0)</f>
        <v>0</v>
      </c>
      <c r="BJ700" s="4" t="s">
        <v>76</v>
      </c>
      <c r="BK700" s="204">
        <f>ROUND(I700*H700,2)</f>
        <v>0</v>
      </c>
      <c r="BL700" s="4" t="s">
        <v>276</v>
      </c>
      <c r="BM700" s="203" t="s">
        <v>936</v>
      </c>
    </row>
    <row r="701" spans="2:65" s="87" customFormat="1" ht="19.5">
      <c r="B701" s="13"/>
      <c r="D701" s="205" t="s">
        <v>150</v>
      </c>
      <c r="F701" s="206" t="s">
        <v>937</v>
      </c>
      <c r="L701" s="13"/>
      <c r="M701" s="207"/>
      <c r="T701" s="29"/>
      <c r="AT701" s="4" t="s">
        <v>150</v>
      </c>
      <c r="AU701" s="4" t="s">
        <v>78</v>
      </c>
    </row>
    <row r="702" spans="2:65" s="87" customFormat="1">
      <c r="B702" s="13"/>
      <c r="D702" s="208" t="s">
        <v>152</v>
      </c>
      <c r="F702" s="209" t="s">
        <v>938</v>
      </c>
      <c r="L702" s="13"/>
      <c r="M702" s="207"/>
      <c r="T702" s="29"/>
      <c r="AT702" s="4" t="s">
        <v>152</v>
      </c>
      <c r="AU702" s="4" t="s">
        <v>78</v>
      </c>
    </row>
    <row r="703" spans="2:65" s="211" customFormat="1">
      <c r="B703" s="210"/>
      <c r="D703" s="205" t="s">
        <v>154</v>
      </c>
      <c r="E703" s="212" t="s">
        <v>3</v>
      </c>
      <c r="F703" s="213" t="s">
        <v>165</v>
      </c>
      <c r="H703" s="212" t="s">
        <v>3</v>
      </c>
      <c r="L703" s="210"/>
      <c r="M703" s="214"/>
      <c r="T703" s="215"/>
      <c r="AT703" s="212" t="s">
        <v>154</v>
      </c>
      <c r="AU703" s="212" t="s">
        <v>78</v>
      </c>
      <c r="AV703" s="211" t="s">
        <v>76</v>
      </c>
      <c r="AW703" s="211" t="s">
        <v>30</v>
      </c>
      <c r="AX703" s="211" t="s">
        <v>69</v>
      </c>
      <c r="AY703" s="212" t="s">
        <v>140</v>
      </c>
    </row>
    <row r="704" spans="2:65" s="217" customFormat="1">
      <c r="B704" s="216"/>
      <c r="D704" s="205" t="s">
        <v>154</v>
      </c>
      <c r="E704" s="218" t="s">
        <v>3</v>
      </c>
      <c r="F704" s="219" t="s">
        <v>78</v>
      </c>
      <c r="H704" s="220">
        <v>2</v>
      </c>
      <c r="L704" s="216"/>
      <c r="M704" s="221"/>
      <c r="T704" s="222"/>
      <c r="AT704" s="218" t="s">
        <v>154</v>
      </c>
      <c r="AU704" s="218" t="s">
        <v>78</v>
      </c>
      <c r="AV704" s="217" t="s">
        <v>78</v>
      </c>
      <c r="AW704" s="217" t="s">
        <v>30</v>
      </c>
      <c r="AX704" s="217" t="s">
        <v>69</v>
      </c>
      <c r="AY704" s="218" t="s">
        <v>140</v>
      </c>
    </row>
    <row r="705" spans="2:65" s="211" customFormat="1">
      <c r="B705" s="210"/>
      <c r="D705" s="205" t="s">
        <v>154</v>
      </c>
      <c r="E705" s="212" t="s">
        <v>3</v>
      </c>
      <c r="F705" s="213" t="s">
        <v>939</v>
      </c>
      <c r="H705" s="212" t="s">
        <v>3</v>
      </c>
      <c r="L705" s="210"/>
      <c r="M705" s="214"/>
      <c r="T705" s="215"/>
      <c r="AT705" s="212" t="s">
        <v>154</v>
      </c>
      <c r="AU705" s="212" t="s">
        <v>78</v>
      </c>
      <c r="AV705" s="211" t="s">
        <v>76</v>
      </c>
      <c r="AW705" s="211" t="s">
        <v>30</v>
      </c>
      <c r="AX705" s="211" t="s">
        <v>69</v>
      </c>
      <c r="AY705" s="212" t="s">
        <v>140</v>
      </c>
    </row>
    <row r="706" spans="2:65" s="217" customFormat="1">
      <c r="B706" s="216"/>
      <c r="D706" s="205" t="s">
        <v>154</v>
      </c>
      <c r="E706" s="218" t="s">
        <v>3</v>
      </c>
      <c r="F706" s="219" t="s">
        <v>76</v>
      </c>
      <c r="H706" s="220">
        <v>1</v>
      </c>
      <c r="L706" s="216"/>
      <c r="M706" s="221"/>
      <c r="T706" s="222"/>
      <c r="AT706" s="218" t="s">
        <v>154</v>
      </c>
      <c r="AU706" s="218" t="s">
        <v>78</v>
      </c>
      <c r="AV706" s="217" t="s">
        <v>78</v>
      </c>
      <c r="AW706" s="217" t="s">
        <v>30</v>
      </c>
      <c r="AX706" s="217" t="s">
        <v>69</v>
      </c>
      <c r="AY706" s="218" t="s">
        <v>140</v>
      </c>
    </row>
    <row r="707" spans="2:65" s="224" customFormat="1">
      <c r="B707" s="223"/>
      <c r="D707" s="205" t="s">
        <v>154</v>
      </c>
      <c r="E707" s="225" t="s">
        <v>3</v>
      </c>
      <c r="F707" s="226" t="s">
        <v>159</v>
      </c>
      <c r="H707" s="227">
        <v>3</v>
      </c>
      <c r="L707" s="223"/>
      <c r="M707" s="228"/>
      <c r="T707" s="229"/>
      <c r="AT707" s="225" t="s">
        <v>154</v>
      </c>
      <c r="AU707" s="225" t="s">
        <v>78</v>
      </c>
      <c r="AV707" s="224" t="s">
        <v>148</v>
      </c>
      <c r="AW707" s="224" t="s">
        <v>30</v>
      </c>
      <c r="AX707" s="224" t="s">
        <v>76</v>
      </c>
      <c r="AY707" s="225" t="s">
        <v>140</v>
      </c>
    </row>
    <row r="708" spans="2:65" s="87" customFormat="1" ht="24.2" customHeight="1">
      <c r="B708" s="13"/>
      <c r="C708" s="193" t="s">
        <v>940</v>
      </c>
      <c r="D708" s="193" t="s">
        <v>634</v>
      </c>
      <c r="E708" s="194" t="s">
        <v>941</v>
      </c>
      <c r="F708" s="195" t="s">
        <v>942</v>
      </c>
      <c r="G708" s="196" t="s">
        <v>292</v>
      </c>
      <c r="H708" s="197">
        <v>9</v>
      </c>
      <c r="I708" s="65"/>
      <c r="J708" s="198">
        <f>ROUND(I708*H708,2)</f>
        <v>0</v>
      </c>
      <c r="K708" s="195" t="s">
        <v>781</v>
      </c>
      <c r="L708" s="13"/>
      <c r="M708" s="199" t="s">
        <v>3</v>
      </c>
      <c r="N708" s="200" t="s">
        <v>40</v>
      </c>
      <c r="O708" s="201">
        <v>1.466</v>
      </c>
      <c r="P708" s="201">
        <f>O708*H708</f>
        <v>13.193999999999999</v>
      </c>
      <c r="Q708" s="201">
        <v>6.7629999999999996E-2</v>
      </c>
      <c r="R708" s="201">
        <f>Q708*H708</f>
        <v>0.60866999999999993</v>
      </c>
      <c r="S708" s="201">
        <v>0</v>
      </c>
      <c r="T708" s="202">
        <f>S708*H708</f>
        <v>0</v>
      </c>
      <c r="AR708" s="203" t="s">
        <v>276</v>
      </c>
      <c r="AT708" s="203" t="s">
        <v>143</v>
      </c>
      <c r="AU708" s="203" t="s">
        <v>78</v>
      </c>
      <c r="AY708" s="4" t="s">
        <v>140</v>
      </c>
      <c r="BE708" s="204">
        <f>IF(N708="základní",J708,0)</f>
        <v>0</v>
      </c>
      <c r="BF708" s="204">
        <f>IF(N708="snížená",J708,0)</f>
        <v>0</v>
      </c>
      <c r="BG708" s="204">
        <f>IF(N708="zákl. přenesená",J708,0)</f>
        <v>0</v>
      </c>
      <c r="BH708" s="204">
        <f>IF(N708="sníž. přenesená",J708,0)</f>
        <v>0</v>
      </c>
      <c r="BI708" s="204">
        <f>IF(N708="nulová",J708,0)</f>
        <v>0</v>
      </c>
      <c r="BJ708" s="4" t="s">
        <v>76</v>
      </c>
      <c r="BK708" s="204">
        <f>ROUND(I708*H708,2)</f>
        <v>0</v>
      </c>
      <c r="BL708" s="4" t="s">
        <v>276</v>
      </c>
      <c r="BM708" s="203" t="s">
        <v>943</v>
      </c>
    </row>
    <row r="709" spans="2:65" s="87" customFormat="1" ht="19.5">
      <c r="B709" s="13"/>
      <c r="D709" s="205" t="s">
        <v>150</v>
      </c>
      <c r="F709" s="206" t="s">
        <v>942</v>
      </c>
      <c r="L709" s="13"/>
      <c r="M709" s="207"/>
      <c r="T709" s="29"/>
      <c r="AT709" s="4" t="s">
        <v>150</v>
      </c>
      <c r="AU709" s="4" t="s">
        <v>78</v>
      </c>
    </row>
    <row r="710" spans="2:65" s="87" customFormat="1">
      <c r="B710" s="13"/>
      <c r="D710" s="208" t="s">
        <v>152</v>
      </c>
      <c r="F710" s="209" t="s">
        <v>944</v>
      </c>
      <c r="L710" s="13"/>
      <c r="M710" s="207"/>
      <c r="T710" s="29"/>
      <c r="AT710" s="4" t="s">
        <v>152</v>
      </c>
      <c r="AU710" s="4" t="s">
        <v>78</v>
      </c>
    </row>
    <row r="711" spans="2:65" s="211" customFormat="1">
      <c r="B711" s="210"/>
      <c r="D711" s="205" t="s">
        <v>154</v>
      </c>
      <c r="E711" s="212" t="s">
        <v>3</v>
      </c>
      <c r="F711" s="213" t="s">
        <v>945</v>
      </c>
      <c r="H711" s="212" t="s">
        <v>3</v>
      </c>
      <c r="L711" s="210"/>
      <c r="M711" s="214"/>
      <c r="T711" s="215"/>
      <c r="AT711" s="212" t="s">
        <v>154</v>
      </c>
      <c r="AU711" s="212" t="s">
        <v>78</v>
      </c>
      <c r="AV711" s="211" t="s">
        <v>76</v>
      </c>
      <c r="AW711" s="211" t="s">
        <v>30</v>
      </c>
      <c r="AX711" s="211" t="s">
        <v>69</v>
      </c>
      <c r="AY711" s="212" t="s">
        <v>140</v>
      </c>
    </row>
    <row r="712" spans="2:65" s="217" customFormat="1">
      <c r="B712" s="216"/>
      <c r="D712" s="205" t="s">
        <v>154</v>
      </c>
      <c r="E712" s="218" t="s">
        <v>3</v>
      </c>
      <c r="F712" s="219" t="s">
        <v>946</v>
      </c>
      <c r="H712" s="220">
        <v>9</v>
      </c>
      <c r="L712" s="216"/>
      <c r="M712" s="221"/>
      <c r="T712" s="222"/>
      <c r="AT712" s="218" t="s">
        <v>154</v>
      </c>
      <c r="AU712" s="218" t="s">
        <v>78</v>
      </c>
      <c r="AV712" s="217" t="s">
        <v>78</v>
      </c>
      <c r="AW712" s="217" t="s">
        <v>30</v>
      </c>
      <c r="AX712" s="217" t="s">
        <v>76</v>
      </c>
      <c r="AY712" s="218" t="s">
        <v>140</v>
      </c>
    </row>
    <row r="713" spans="2:65" s="87" customFormat="1" ht="33" customHeight="1">
      <c r="B713" s="13"/>
      <c r="C713" s="193" t="s">
        <v>947</v>
      </c>
      <c r="D713" s="193" t="s">
        <v>143</v>
      </c>
      <c r="E713" s="194" t="s">
        <v>948</v>
      </c>
      <c r="F713" s="195" t="s">
        <v>949</v>
      </c>
      <c r="G713" s="196" t="s">
        <v>184</v>
      </c>
      <c r="H713" s="197">
        <v>1.0980000000000001</v>
      </c>
      <c r="I713" s="65"/>
      <c r="J713" s="198">
        <f>ROUND(I713*H713,2)</f>
        <v>0</v>
      </c>
      <c r="K713" s="195" t="s">
        <v>147</v>
      </c>
      <c r="L713" s="13"/>
      <c r="M713" s="199" t="s">
        <v>3</v>
      </c>
      <c r="N713" s="200" t="s">
        <v>40</v>
      </c>
      <c r="O713" s="201">
        <v>4.0780000000000003</v>
      </c>
      <c r="P713" s="201">
        <f>O713*H713</f>
        <v>4.4776440000000006</v>
      </c>
      <c r="Q713" s="201">
        <v>0</v>
      </c>
      <c r="R713" s="201">
        <f>Q713*H713</f>
        <v>0</v>
      </c>
      <c r="S713" s="201">
        <v>0</v>
      </c>
      <c r="T713" s="202">
        <f>S713*H713</f>
        <v>0</v>
      </c>
      <c r="AR713" s="203" t="s">
        <v>276</v>
      </c>
      <c r="AT713" s="203" t="s">
        <v>143</v>
      </c>
      <c r="AU713" s="203" t="s">
        <v>78</v>
      </c>
      <c r="AY713" s="4" t="s">
        <v>140</v>
      </c>
      <c r="BE713" s="204">
        <f>IF(N713="základní",J713,0)</f>
        <v>0</v>
      </c>
      <c r="BF713" s="204">
        <f>IF(N713="snížená",J713,0)</f>
        <v>0</v>
      </c>
      <c r="BG713" s="204">
        <f>IF(N713="zákl. přenesená",J713,0)</f>
        <v>0</v>
      </c>
      <c r="BH713" s="204">
        <f>IF(N713="sníž. přenesená",J713,0)</f>
        <v>0</v>
      </c>
      <c r="BI713" s="204">
        <f>IF(N713="nulová",J713,0)</f>
        <v>0</v>
      </c>
      <c r="BJ713" s="4" t="s">
        <v>76</v>
      </c>
      <c r="BK713" s="204">
        <f>ROUND(I713*H713,2)</f>
        <v>0</v>
      </c>
      <c r="BL713" s="4" t="s">
        <v>276</v>
      </c>
      <c r="BM713" s="203" t="s">
        <v>950</v>
      </c>
    </row>
    <row r="714" spans="2:65" s="87" customFormat="1" ht="29.25">
      <c r="B714" s="13"/>
      <c r="D714" s="205" t="s">
        <v>150</v>
      </c>
      <c r="F714" s="206" t="s">
        <v>951</v>
      </c>
      <c r="L714" s="13"/>
      <c r="M714" s="207"/>
      <c r="T714" s="29"/>
      <c r="AT714" s="4" t="s">
        <v>150</v>
      </c>
      <c r="AU714" s="4" t="s">
        <v>78</v>
      </c>
    </row>
    <row r="715" spans="2:65" s="87" customFormat="1">
      <c r="B715" s="13"/>
      <c r="D715" s="208" t="s">
        <v>152</v>
      </c>
      <c r="F715" s="209" t="s">
        <v>952</v>
      </c>
      <c r="L715" s="13"/>
      <c r="M715" s="207"/>
      <c r="T715" s="29"/>
      <c r="AT715" s="4" t="s">
        <v>152</v>
      </c>
      <c r="AU715" s="4" t="s">
        <v>78</v>
      </c>
    </row>
    <row r="716" spans="2:65" s="182" customFormat="1" ht="22.7" customHeight="1">
      <c r="B716" s="181"/>
      <c r="D716" s="183" t="s">
        <v>68</v>
      </c>
      <c r="E716" s="191" t="s">
        <v>953</v>
      </c>
      <c r="F716" s="191" t="s">
        <v>954</v>
      </c>
      <c r="J716" s="192">
        <f>BK716</f>
        <v>0</v>
      </c>
      <c r="L716" s="181"/>
      <c r="M716" s="186"/>
      <c r="P716" s="187">
        <f>SUM(P717:P739)</f>
        <v>1029.6039960000001</v>
      </c>
      <c r="R716" s="187">
        <f>SUM(R717:R739)</f>
        <v>0.68400000000000005</v>
      </c>
      <c r="T716" s="188">
        <f>SUM(T717:T739)</f>
        <v>0</v>
      </c>
      <c r="AR716" s="183" t="s">
        <v>78</v>
      </c>
      <c r="AT716" s="189" t="s">
        <v>68</v>
      </c>
      <c r="AU716" s="189" t="s">
        <v>76</v>
      </c>
      <c r="AY716" s="183" t="s">
        <v>140</v>
      </c>
      <c r="BK716" s="190">
        <f>SUM(BK717:BK739)</f>
        <v>0</v>
      </c>
    </row>
    <row r="717" spans="2:65" s="87" customFormat="1" ht="24.2" customHeight="1">
      <c r="B717" s="13"/>
      <c r="C717" s="193" t="s">
        <v>955</v>
      </c>
      <c r="D717" s="193" t="s">
        <v>143</v>
      </c>
      <c r="E717" s="194" t="s">
        <v>956</v>
      </c>
      <c r="F717" s="195" t="s">
        <v>957</v>
      </c>
      <c r="G717" s="196" t="s">
        <v>958</v>
      </c>
      <c r="H717" s="197">
        <v>13680</v>
      </c>
      <c r="I717" s="65"/>
      <c r="J717" s="198">
        <f>ROUND(I717*H717,2)</f>
        <v>0</v>
      </c>
      <c r="K717" s="195" t="s">
        <v>147</v>
      </c>
      <c r="L717" s="13"/>
      <c r="M717" s="199" t="s">
        <v>3</v>
      </c>
      <c r="N717" s="200" t="s">
        <v>40</v>
      </c>
      <c r="O717" s="201">
        <v>7.4999999999999997E-2</v>
      </c>
      <c r="P717" s="201">
        <f>O717*H717</f>
        <v>1026</v>
      </c>
      <c r="Q717" s="201">
        <v>5.0000000000000002E-5</v>
      </c>
      <c r="R717" s="201">
        <f>Q717*H717</f>
        <v>0.68400000000000005</v>
      </c>
      <c r="S717" s="201">
        <v>0</v>
      </c>
      <c r="T717" s="202">
        <f>S717*H717</f>
        <v>0</v>
      </c>
      <c r="AR717" s="203" t="s">
        <v>276</v>
      </c>
      <c r="AT717" s="203" t="s">
        <v>143</v>
      </c>
      <c r="AU717" s="203" t="s">
        <v>78</v>
      </c>
      <c r="AY717" s="4" t="s">
        <v>140</v>
      </c>
      <c r="BE717" s="204">
        <f>IF(N717="základní",J717,0)</f>
        <v>0</v>
      </c>
      <c r="BF717" s="204">
        <f>IF(N717="snížená",J717,0)</f>
        <v>0</v>
      </c>
      <c r="BG717" s="204">
        <f>IF(N717="zákl. přenesená",J717,0)</f>
        <v>0</v>
      </c>
      <c r="BH717" s="204">
        <f>IF(N717="sníž. přenesená",J717,0)</f>
        <v>0</v>
      </c>
      <c r="BI717" s="204">
        <f>IF(N717="nulová",J717,0)</f>
        <v>0</v>
      </c>
      <c r="BJ717" s="4" t="s">
        <v>76</v>
      </c>
      <c r="BK717" s="204">
        <f>ROUND(I717*H717,2)</f>
        <v>0</v>
      </c>
      <c r="BL717" s="4" t="s">
        <v>276</v>
      </c>
      <c r="BM717" s="203" t="s">
        <v>959</v>
      </c>
    </row>
    <row r="718" spans="2:65" s="87" customFormat="1" ht="19.5">
      <c r="B718" s="13"/>
      <c r="D718" s="205" t="s">
        <v>150</v>
      </c>
      <c r="F718" s="206" t="s">
        <v>960</v>
      </c>
      <c r="L718" s="13"/>
      <c r="M718" s="207"/>
      <c r="T718" s="29"/>
      <c r="AT718" s="4" t="s">
        <v>150</v>
      </c>
      <c r="AU718" s="4" t="s">
        <v>78</v>
      </c>
    </row>
    <row r="719" spans="2:65" s="87" customFormat="1">
      <c r="B719" s="13"/>
      <c r="D719" s="208" t="s">
        <v>152</v>
      </c>
      <c r="F719" s="209" t="s">
        <v>961</v>
      </c>
      <c r="L719" s="13"/>
      <c r="M719" s="207"/>
      <c r="T719" s="29"/>
      <c r="AT719" s="4" t="s">
        <v>152</v>
      </c>
      <c r="AU719" s="4" t="s">
        <v>78</v>
      </c>
    </row>
    <row r="720" spans="2:65" s="211" customFormat="1">
      <c r="B720" s="210"/>
      <c r="D720" s="205" t="s">
        <v>154</v>
      </c>
      <c r="E720" s="212" t="s">
        <v>3</v>
      </c>
      <c r="F720" s="213" t="s">
        <v>962</v>
      </c>
      <c r="H720" s="212" t="s">
        <v>3</v>
      </c>
      <c r="L720" s="210"/>
      <c r="M720" s="214"/>
      <c r="T720" s="215"/>
      <c r="AT720" s="212" t="s">
        <v>154</v>
      </c>
      <c r="AU720" s="212" t="s">
        <v>78</v>
      </c>
      <c r="AV720" s="211" t="s">
        <v>76</v>
      </c>
      <c r="AW720" s="211" t="s">
        <v>30</v>
      </c>
      <c r="AX720" s="211" t="s">
        <v>69</v>
      </c>
      <c r="AY720" s="212" t="s">
        <v>140</v>
      </c>
    </row>
    <row r="721" spans="2:65" s="217" customFormat="1">
      <c r="B721" s="216"/>
      <c r="D721" s="205" t="s">
        <v>154</v>
      </c>
      <c r="E721" s="218" t="s">
        <v>3</v>
      </c>
      <c r="F721" s="219" t="s">
        <v>963</v>
      </c>
      <c r="H721" s="220">
        <v>2600</v>
      </c>
      <c r="L721" s="216"/>
      <c r="M721" s="221"/>
      <c r="T721" s="222"/>
      <c r="AT721" s="218" t="s">
        <v>154</v>
      </c>
      <c r="AU721" s="218" t="s">
        <v>78</v>
      </c>
      <c r="AV721" s="217" t="s">
        <v>78</v>
      </c>
      <c r="AW721" s="217" t="s">
        <v>30</v>
      </c>
      <c r="AX721" s="217" t="s">
        <v>69</v>
      </c>
      <c r="AY721" s="218" t="s">
        <v>140</v>
      </c>
    </row>
    <row r="722" spans="2:65" s="211" customFormat="1">
      <c r="B722" s="210"/>
      <c r="D722" s="205" t="s">
        <v>154</v>
      </c>
      <c r="E722" s="212" t="s">
        <v>3</v>
      </c>
      <c r="F722" s="213" t="s">
        <v>964</v>
      </c>
      <c r="H722" s="212" t="s">
        <v>3</v>
      </c>
      <c r="L722" s="210"/>
      <c r="M722" s="214"/>
      <c r="T722" s="215"/>
      <c r="AT722" s="212" t="s">
        <v>154</v>
      </c>
      <c r="AU722" s="212" t="s">
        <v>78</v>
      </c>
      <c r="AV722" s="211" t="s">
        <v>76</v>
      </c>
      <c r="AW722" s="211" t="s">
        <v>30</v>
      </c>
      <c r="AX722" s="211" t="s">
        <v>69</v>
      </c>
      <c r="AY722" s="212" t="s">
        <v>140</v>
      </c>
    </row>
    <row r="723" spans="2:65" s="217" customFormat="1">
      <c r="B723" s="216"/>
      <c r="D723" s="205" t="s">
        <v>154</v>
      </c>
      <c r="E723" s="218" t="s">
        <v>3</v>
      </c>
      <c r="F723" s="219" t="s">
        <v>965</v>
      </c>
      <c r="H723" s="220">
        <v>4760</v>
      </c>
      <c r="L723" s="216"/>
      <c r="M723" s="221"/>
      <c r="T723" s="222"/>
      <c r="AT723" s="218" t="s">
        <v>154</v>
      </c>
      <c r="AU723" s="218" t="s">
        <v>78</v>
      </c>
      <c r="AV723" s="217" t="s">
        <v>78</v>
      </c>
      <c r="AW723" s="217" t="s">
        <v>30</v>
      </c>
      <c r="AX723" s="217" t="s">
        <v>69</v>
      </c>
      <c r="AY723" s="218" t="s">
        <v>140</v>
      </c>
    </row>
    <row r="724" spans="2:65" s="211" customFormat="1">
      <c r="B724" s="210"/>
      <c r="D724" s="205" t="s">
        <v>154</v>
      </c>
      <c r="E724" s="212" t="s">
        <v>3</v>
      </c>
      <c r="F724" s="213" t="s">
        <v>966</v>
      </c>
      <c r="H724" s="212" t="s">
        <v>3</v>
      </c>
      <c r="L724" s="210"/>
      <c r="M724" s="214"/>
      <c r="T724" s="215"/>
      <c r="AT724" s="212" t="s">
        <v>154</v>
      </c>
      <c r="AU724" s="212" t="s">
        <v>78</v>
      </c>
      <c r="AV724" s="211" t="s">
        <v>76</v>
      </c>
      <c r="AW724" s="211" t="s">
        <v>30</v>
      </c>
      <c r="AX724" s="211" t="s">
        <v>69</v>
      </c>
      <c r="AY724" s="212" t="s">
        <v>140</v>
      </c>
    </row>
    <row r="725" spans="2:65" s="217" customFormat="1">
      <c r="B725" s="216"/>
      <c r="D725" s="205" t="s">
        <v>154</v>
      </c>
      <c r="E725" s="218" t="s">
        <v>3</v>
      </c>
      <c r="F725" s="219" t="s">
        <v>967</v>
      </c>
      <c r="H725" s="220">
        <v>3200</v>
      </c>
      <c r="L725" s="216"/>
      <c r="M725" s="221"/>
      <c r="T725" s="222"/>
      <c r="AT725" s="218" t="s">
        <v>154</v>
      </c>
      <c r="AU725" s="218" t="s">
        <v>78</v>
      </c>
      <c r="AV725" s="217" t="s">
        <v>78</v>
      </c>
      <c r="AW725" s="217" t="s">
        <v>30</v>
      </c>
      <c r="AX725" s="217" t="s">
        <v>69</v>
      </c>
      <c r="AY725" s="218" t="s">
        <v>140</v>
      </c>
    </row>
    <row r="726" spans="2:65" s="211" customFormat="1">
      <c r="B726" s="210"/>
      <c r="D726" s="205" t="s">
        <v>154</v>
      </c>
      <c r="E726" s="212" t="s">
        <v>3</v>
      </c>
      <c r="F726" s="213" t="s">
        <v>968</v>
      </c>
      <c r="H726" s="212" t="s">
        <v>3</v>
      </c>
      <c r="L726" s="210"/>
      <c r="M726" s="214"/>
      <c r="T726" s="215"/>
      <c r="AT726" s="212" t="s">
        <v>154</v>
      </c>
      <c r="AU726" s="212" t="s">
        <v>78</v>
      </c>
      <c r="AV726" s="211" t="s">
        <v>76</v>
      </c>
      <c r="AW726" s="211" t="s">
        <v>30</v>
      </c>
      <c r="AX726" s="211" t="s">
        <v>69</v>
      </c>
      <c r="AY726" s="212" t="s">
        <v>140</v>
      </c>
    </row>
    <row r="727" spans="2:65" s="217" customFormat="1">
      <c r="B727" s="216"/>
      <c r="D727" s="205" t="s">
        <v>154</v>
      </c>
      <c r="E727" s="218" t="s">
        <v>3</v>
      </c>
      <c r="F727" s="219" t="s">
        <v>969</v>
      </c>
      <c r="H727" s="220">
        <v>1550</v>
      </c>
      <c r="L727" s="216"/>
      <c r="M727" s="221"/>
      <c r="T727" s="222"/>
      <c r="AT727" s="218" t="s">
        <v>154</v>
      </c>
      <c r="AU727" s="218" t="s">
        <v>78</v>
      </c>
      <c r="AV727" s="217" t="s">
        <v>78</v>
      </c>
      <c r="AW727" s="217" t="s">
        <v>30</v>
      </c>
      <c r="AX727" s="217" t="s">
        <v>69</v>
      </c>
      <c r="AY727" s="218" t="s">
        <v>140</v>
      </c>
    </row>
    <row r="728" spans="2:65" s="211" customFormat="1">
      <c r="B728" s="210"/>
      <c r="D728" s="205" t="s">
        <v>154</v>
      </c>
      <c r="E728" s="212" t="s">
        <v>3</v>
      </c>
      <c r="F728" s="213" t="s">
        <v>970</v>
      </c>
      <c r="H728" s="212" t="s">
        <v>3</v>
      </c>
      <c r="L728" s="210"/>
      <c r="M728" s="214"/>
      <c r="T728" s="215"/>
      <c r="AT728" s="212" t="s">
        <v>154</v>
      </c>
      <c r="AU728" s="212" t="s">
        <v>78</v>
      </c>
      <c r="AV728" s="211" t="s">
        <v>76</v>
      </c>
      <c r="AW728" s="211" t="s">
        <v>30</v>
      </c>
      <c r="AX728" s="211" t="s">
        <v>69</v>
      </c>
      <c r="AY728" s="212" t="s">
        <v>140</v>
      </c>
    </row>
    <row r="729" spans="2:65" s="217" customFormat="1">
      <c r="B729" s="216"/>
      <c r="D729" s="205" t="s">
        <v>154</v>
      </c>
      <c r="E729" s="218" t="s">
        <v>3</v>
      </c>
      <c r="F729" s="219" t="s">
        <v>971</v>
      </c>
      <c r="H729" s="220">
        <v>1570</v>
      </c>
      <c r="L729" s="216"/>
      <c r="M729" s="221"/>
      <c r="T729" s="222"/>
      <c r="AT729" s="218" t="s">
        <v>154</v>
      </c>
      <c r="AU729" s="218" t="s">
        <v>78</v>
      </c>
      <c r="AV729" s="217" t="s">
        <v>78</v>
      </c>
      <c r="AW729" s="217" t="s">
        <v>30</v>
      </c>
      <c r="AX729" s="217" t="s">
        <v>69</v>
      </c>
      <c r="AY729" s="218" t="s">
        <v>140</v>
      </c>
    </row>
    <row r="730" spans="2:65" s="224" customFormat="1">
      <c r="B730" s="223"/>
      <c r="D730" s="205" t="s">
        <v>154</v>
      </c>
      <c r="E730" s="225" t="s">
        <v>3</v>
      </c>
      <c r="F730" s="226" t="s">
        <v>159</v>
      </c>
      <c r="H730" s="227">
        <v>13680</v>
      </c>
      <c r="L730" s="223"/>
      <c r="M730" s="228"/>
      <c r="T730" s="229"/>
      <c r="AT730" s="225" t="s">
        <v>154</v>
      </c>
      <c r="AU730" s="225" t="s">
        <v>78</v>
      </c>
      <c r="AV730" s="224" t="s">
        <v>148</v>
      </c>
      <c r="AW730" s="224" t="s">
        <v>30</v>
      </c>
      <c r="AX730" s="224" t="s">
        <v>76</v>
      </c>
      <c r="AY730" s="225" t="s">
        <v>140</v>
      </c>
    </row>
    <row r="731" spans="2:65" s="87" customFormat="1" ht="16.5" customHeight="1">
      <c r="B731" s="13"/>
      <c r="C731" s="237" t="s">
        <v>972</v>
      </c>
      <c r="D731" s="237" t="s">
        <v>289</v>
      </c>
      <c r="E731" s="238" t="s">
        <v>973</v>
      </c>
      <c r="F731" s="239" t="s">
        <v>3</v>
      </c>
      <c r="G731" s="240" t="s">
        <v>958</v>
      </c>
      <c r="H731" s="241">
        <v>13680</v>
      </c>
      <c r="I731" s="66"/>
      <c r="J731" s="242">
        <f>ROUND(I731*H731,2)</f>
        <v>0</v>
      </c>
      <c r="K731" s="239" t="s">
        <v>3</v>
      </c>
      <c r="L731" s="243"/>
      <c r="M731" s="244" t="s">
        <v>3</v>
      </c>
      <c r="N731" s="245" t="s">
        <v>40</v>
      </c>
      <c r="O731" s="201">
        <v>0</v>
      </c>
      <c r="P731" s="201">
        <f>O731*H731</f>
        <v>0</v>
      </c>
      <c r="Q731" s="201">
        <v>0</v>
      </c>
      <c r="R731" s="201">
        <f>Q731*H731</f>
        <v>0</v>
      </c>
      <c r="S731" s="201">
        <v>0</v>
      </c>
      <c r="T731" s="202">
        <f>S731*H731</f>
        <v>0</v>
      </c>
      <c r="AR731" s="203" t="s">
        <v>423</v>
      </c>
      <c r="AT731" s="203" t="s">
        <v>289</v>
      </c>
      <c r="AU731" s="203" t="s">
        <v>78</v>
      </c>
      <c r="AY731" s="4" t="s">
        <v>140</v>
      </c>
      <c r="BE731" s="204">
        <f>IF(N731="základní",J731,0)</f>
        <v>0</v>
      </c>
      <c r="BF731" s="204">
        <f>IF(N731="snížená",J731,0)</f>
        <v>0</v>
      </c>
      <c r="BG731" s="204">
        <f>IF(N731="zákl. přenesená",J731,0)</f>
        <v>0</v>
      </c>
      <c r="BH731" s="204">
        <f>IF(N731="sníž. přenesená",J731,0)</f>
        <v>0</v>
      </c>
      <c r="BI731" s="204">
        <f>IF(N731="nulová",J731,0)</f>
        <v>0</v>
      </c>
      <c r="BJ731" s="4" t="s">
        <v>76</v>
      </c>
      <c r="BK731" s="204">
        <f>ROUND(I731*H731,2)</f>
        <v>0</v>
      </c>
      <c r="BL731" s="4" t="s">
        <v>276</v>
      </c>
      <c r="BM731" s="203" t="s">
        <v>974</v>
      </c>
    </row>
    <row r="732" spans="2:65" s="87" customFormat="1" ht="19.5">
      <c r="B732" s="13"/>
      <c r="D732" s="205" t="s">
        <v>150</v>
      </c>
      <c r="F732" s="206" t="s">
        <v>975</v>
      </c>
      <c r="L732" s="13"/>
      <c r="M732" s="207"/>
      <c r="T732" s="29"/>
      <c r="AT732" s="4" t="s">
        <v>150</v>
      </c>
      <c r="AU732" s="4" t="s">
        <v>78</v>
      </c>
    </row>
    <row r="733" spans="2:65" s="87" customFormat="1" ht="33" customHeight="1">
      <c r="B733" s="13"/>
      <c r="C733" s="193" t="s">
        <v>976</v>
      </c>
      <c r="D733" s="193" t="s">
        <v>143</v>
      </c>
      <c r="E733" s="194" t="s">
        <v>977</v>
      </c>
      <c r="F733" s="195" t="s">
        <v>978</v>
      </c>
      <c r="G733" s="196" t="s">
        <v>184</v>
      </c>
      <c r="H733" s="197">
        <v>0.68400000000000005</v>
      </c>
      <c r="I733" s="65"/>
      <c r="J733" s="198">
        <f>ROUND(I733*H733,2)</f>
        <v>0</v>
      </c>
      <c r="K733" s="195" t="s">
        <v>147</v>
      </c>
      <c r="L733" s="13"/>
      <c r="M733" s="199" t="s">
        <v>3</v>
      </c>
      <c r="N733" s="200" t="s">
        <v>40</v>
      </c>
      <c r="O733" s="201">
        <v>5.2690000000000001</v>
      </c>
      <c r="P733" s="201">
        <f>O733*H733</f>
        <v>3.6039960000000004</v>
      </c>
      <c r="Q733" s="201">
        <v>0</v>
      </c>
      <c r="R733" s="201">
        <f>Q733*H733</f>
        <v>0</v>
      </c>
      <c r="S733" s="201">
        <v>0</v>
      </c>
      <c r="T733" s="202">
        <f>S733*H733</f>
        <v>0</v>
      </c>
      <c r="AR733" s="203" t="s">
        <v>276</v>
      </c>
      <c r="AT733" s="203" t="s">
        <v>143</v>
      </c>
      <c r="AU733" s="203" t="s">
        <v>78</v>
      </c>
      <c r="AY733" s="4" t="s">
        <v>140</v>
      </c>
      <c r="BE733" s="204">
        <f>IF(N733="základní",J733,0)</f>
        <v>0</v>
      </c>
      <c r="BF733" s="204">
        <f>IF(N733="snížená",J733,0)</f>
        <v>0</v>
      </c>
      <c r="BG733" s="204">
        <f>IF(N733="zákl. přenesená",J733,0)</f>
        <v>0</v>
      </c>
      <c r="BH733" s="204">
        <f>IF(N733="sníž. přenesená",J733,0)</f>
        <v>0</v>
      </c>
      <c r="BI733" s="204">
        <f>IF(N733="nulová",J733,0)</f>
        <v>0</v>
      </c>
      <c r="BJ733" s="4" t="s">
        <v>76</v>
      </c>
      <c r="BK733" s="204">
        <f>ROUND(I733*H733,2)</f>
        <v>0</v>
      </c>
      <c r="BL733" s="4" t="s">
        <v>276</v>
      </c>
      <c r="BM733" s="203" t="s">
        <v>979</v>
      </c>
    </row>
    <row r="734" spans="2:65" s="87" customFormat="1" ht="29.25">
      <c r="B734" s="13"/>
      <c r="D734" s="205" t="s">
        <v>150</v>
      </c>
      <c r="F734" s="206" t="s">
        <v>980</v>
      </c>
      <c r="L734" s="13"/>
      <c r="M734" s="207"/>
      <c r="T734" s="29"/>
      <c r="AT734" s="4" t="s">
        <v>150</v>
      </c>
      <c r="AU734" s="4" t="s">
        <v>78</v>
      </c>
    </row>
    <row r="735" spans="2:65" s="87" customFormat="1">
      <c r="B735" s="13"/>
      <c r="D735" s="208" t="s">
        <v>152</v>
      </c>
      <c r="F735" s="209" t="s">
        <v>981</v>
      </c>
      <c r="L735" s="13"/>
      <c r="M735" s="207"/>
      <c r="T735" s="29"/>
      <c r="AT735" s="4" t="s">
        <v>152</v>
      </c>
      <c r="AU735" s="4" t="s">
        <v>78</v>
      </c>
    </row>
    <row r="736" spans="2:65" s="87" customFormat="1" ht="24.2" customHeight="1">
      <c r="B736" s="13"/>
      <c r="C736" s="193" t="s">
        <v>982</v>
      </c>
      <c r="D736" s="193" t="s">
        <v>143</v>
      </c>
      <c r="E736" s="194" t="s">
        <v>528</v>
      </c>
      <c r="F736" s="195" t="s">
        <v>983</v>
      </c>
      <c r="G736" s="196" t="s">
        <v>146</v>
      </c>
      <c r="H736" s="197">
        <v>44.19</v>
      </c>
      <c r="I736" s="65"/>
      <c r="J736" s="198">
        <f>ROUND(I736*H736,2)</f>
        <v>0</v>
      </c>
      <c r="K736" s="195" t="s">
        <v>530</v>
      </c>
      <c r="L736" s="13"/>
      <c r="M736" s="199" t="s">
        <v>3</v>
      </c>
      <c r="N736" s="200" t="s">
        <v>40</v>
      </c>
      <c r="O736" s="201">
        <v>0</v>
      </c>
      <c r="P736" s="201">
        <f>O736*H736</f>
        <v>0</v>
      </c>
      <c r="Q736" s="201">
        <v>0</v>
      </c>
      <c r="R736" s="201">
        <f>Q736*H736</f>
        <v>0</v>
      </c>
      <c r="S736" s="201">
        <v>0</v>
      </c>
      <c r="T736" s="202">
        <f>S736*H736</f>
        <v>0</v>
      </c>
      <c r="AR736" s="203" t="s">
        <v>276</v>
      </c>
      <c r="AT736" s="203" t="s">
        <v>143</v>
      </c>
      <c r="AU736" s="203" t="s">
        <v>78</v>
      </c>
      <c r="AY736" s="4" t="s">
        <v>140</v>
      </c>
      <c r="BE736" s="204">
        <f>IF(N736="základní",J736,0)</f>
        <v>0</v>
      </c>
      <c r="BF736" s="204">
        <f>IF(N736="snížená",J736,0)</f>
        <v>0</v>
      </c>
      <c r="BG736" s="204">
        <f>IF(N736="zákl. přenesená",J736,0)</f>
        <v>0</v>
      </c>
      <c r="BH736" s="204">
        <f>IF(N736="sníž. přenesená",J736,0)</f>
        <v>0</v>
      </c>
      <c r="BI736" s="204">
        <f>IF(N736="nulová",J736,0)</f>
        <v>0</v>
      </c>
      <c r="BJ736" s="4" t="s">
        <v>76</v>
      </c>
      <c r="BK736" s="204">
        <f>ROUND(I736*H736,2)</f>
        <v>0</v>
      </c>
      <c r="BL736" s="4" t="s">
        <v>276</v>
      </c>
      <c r="BM736" s="203" t="s">
        <v>984</v>
      </c>
    </row>
    <row r="737" spans="2:65" s="87" customFormat="1">
      <c r="B737" s="13"/>
      <c r="D737" s="205" t="s">
        <v>150</v>
      </c>
      <c r="F737" s="206" t="s">
        <v>983</v>
      </c>
      <c r="L737" s="13"/>
      <c r="M737" s="207"/>
      <c r="T737" s="29"/>
      <c r="AT737" s="4" t="s">
        <v>150</v>
      </c>
      <c r="AU737" s="4" t="s">
        <v>78</v>
      </c>
    </row>
    <row r="738" spans="2:65" s="211" customFormat="1">
      <c r="B738" s="210"/>
      <c r="D738" s="205" t="s">
        <v>154</v>
      </c>
      <c r="E738" s="212" t="s">
        <v>3</v>
      </c>
      <c r="F738" s="213" t="s">
        <v>985</v>
      </c>
      <c r="H738" s="212" t="s">
        <v>3</v>
      </c>
      <c r="L738" s="210"/>
      <c r="M738" s="214"/>
      <c r="T738" s="215"/>
      <c r="AT738" s="212" t="s">
        <v>154</v>
      </c>
      <c r="AU738" s="212" t="s">
        <v>78</v>
      </c>
      <c r="AV738" s="211" t="s">
        <v>76</v>
      </c>
      <c r="AW738" s="211" t="s">
        <v>30</v>
      </c>
      <c r="AX738" s="211" t="s">
        <v>69</v>
      </c>
      <c r="AY738" s="212" t="s">
        <v>140</v>
      </c>
    </row>
    <row r="739" spans="2:65" s="217" customFormat="1">
      <c r="B739" s="216"/>
      <c r="D739" s="205" t="s">
        <v>154</v>
      </c>
      <c r="E739" s="218" t="s">
        <v>3</v>
      </c>
      <c r="F739" s="219" t="s">
        <v>986</v>
      </c>
      <c r="H739" s="220">
        <v>44.19</v>
      </c>
      <c r="L739" s="216"/>
      <c r="M739" s="221"/>
      <c r="T739" s="222"/>
      <c r="AT739" s="218" t="s">
        <v>154</v>
      </c>
      <c r="AU739" s="218" t="s">
        <v>78</v>
      </c>
      <c r="AV739" s="217" t="s">
        <v>78</v>
      </c>
      <c r="AW739" s="217" t="s">
        <v>30</v>
      </c>
      <c r="AX739" s="217" t="s">
        <v>76</v>
      </c>
      <c r="AY739" s="218" t="s">
        <v>140</v>
      </c>
    </row>
    <row r="740" spans="2:65" s="182" customFormat="1" ht="22.7" customHeight="1">
      <c r="B740" s="181"/>
      <c r="D740" s="183" t="s">
        <v>68</v>
      </c>
      <c r="E740" s="191" t="s">
        <v>987</v>
      </c>
      <c r="F740" s="191" t="s">
        <v>988</v>
      </c>
      <c r="J740" s="192">
        <f>BK740</f>
        <v>0</v>
      </c>
      <c r="L740" s="181"/>
      <c r="M740" s="186"/>
      <c r="P740" s="187">
        <f>SUM(P741:P758)</f>
        <v>24.886290000000002</v>
      </c>
      <c r="R740" s="187">
        <f>SUM(R741:R758)</f>
        <v>0.37884000000000001</v>
      </c>
      <c r="T740" s="188">
        <f>SUM(T741:T758)</f>
        <v>0</v>
      </c>
      <c r="AR740" s="183" t="s">
        <v>78</v>
      </c>
      <c r="AT740" s="189" t="s">
        <v>68</v>
      </c>
      <c r="AU740" s="189" t="s">
        <v>76</v>
      </c>
      <c r="AY740" s="183" t="s">
        <v>140</v>
      </c>
      <c r="BK740" s="190">
        <f>SUM(BK741:BK758)</f>
        <v>0</v>
      </c>
    </row>
    <row r="741" spans="2:65" s="87" customFormat="1" ht="33" customHeight="1">
      <c r="B741" s="13"/>
      <c r="C741" s="193" t="s">
        <v>989</v>
      </c>
      <c r="D741" s="193" t="s">
        <v>143</v>
      </c>
      <c r="E741" s="194" t="s">
        <v>990</v>
      </c>
      <c r="F741" s="195" t="s">
        <v>991</v>
      </c>
      <c r="G741" s="196" t="s">
        <v>226</v>
      </c>
      <c r="H741" s="197">
        <v>2</v>
      </c>
      <c r="I741" s="65"/>
      <c r="J741" s="198">
        <f>ROUND(I741*H741,2)</f>
        <v>0</v>
      </c>
      <c r="K741" s="195" t="s">
        <v>147</v>
      </c>
      <c r="L741" s="13"/>
      <c r="M741" s="199" t="s">
        <v>3</v>
      </c>
      <c r="N741" s="200" t="s">
        <v>40</v>
      </c>
      <c r="O741" s="201">
        <v>3.7090000000000001</v>
      </c>
      <c r="P741" s="201">
        <f>O741*H741</f>
        <v>7.4180000000000001</v>
      </c>
      <c r="Q741" s="201">
        <v>3.7740000000000003E-2</v>
      </c>
      <c r="R741" s="201">
        <f>Q741*H741</f>
        <v>7.5480000000000005E-2</v>
      </c>
      <c r="S741" s="201">
        <v>0</v>
      </c>
      <c r="T741" s="202">
        <f>S741*H741</f>
        <v>0</v>
      </c>
      <c r="AR741" s="203" t="s">
        <v>276</v>
      </c>
      <c r="AT741" s="203" t="s">
        <v>143</v>
      </c>
      <c r="AU741" s="203" t="s">
        <v>78</v>
      </c>
      <c r="AY741" s="4" t="s">
        <v>140</v>
      </c>
      <c r="BE741" s="204">
        <f>IF(N741="základní",J741,0)</f>
        <v>0</v>
      </c>
      <c r="BF741" s="204">
        <f>IF(N741="snížená",J741,0)</f>
        <v>0</v>
      </c>
      <c r="BG741" s="204">
        <f>IF(N741="zákl. přenesená",J741,0)</f>
        <v>0</v>
      </c>
      <c r="BH741" s="204">
        <f>IF(N741="sníž. přenesená",J741,0)</f>
        <v>0</v>
      </c>
      <c r="BI741" s="204">
        <f>IF(N741="nulová",J741,0)</f>
        <v>0</v>
      </c>
      <c r="BJ741" s="4" t="s">
        <v>76</v>
      </c>
      <c r="BK741" s="204">
        <f>ROUND(I741*H741,2)</f>
        <v>0</v>
      </c>
      <c r="BL741" s="4" t="s">
        <v>276</v>
      </c>
      <c r="BM741" s="203" t="s">
        <v>992</v>
      </c>
    </row>
    <row r="742" spans="2:65" s="87" customFormat="1" ht="29.25">
      <c r="B742" s="13"/>
      <c r="D742" s="205" t="s">
        <v>150</v>
      </c>
      <c r="F742" s="206" t="s">
        <v>993</v>
      </c>
      <c r="L742" s="13"/>
      <c r="M742" s="207"/>
      <c r="T742" s="29"/>
      <c r="AT742" s="4" t="s">
        <v>150</v>
      </c>
      <c r="AU742" s="4" t="s">
        <v>78</v>
      </c>
    </row>
    <row r="743" spans="2:65" s="87" customFormat="1">
      <c r="B743" s="13"/>
      <c r="D743" s="208" t="s">
        <v>152</v>
      </c>
      <c r="F743" s="209" t="s">
        <v>994</v>
      </c>
      <c r="L743" s="13"/>
      <c r="M743" s="207"/>
      <c r="T743" s="29"/>
      <c r="AT743" s="4" t="s">
        <v>152</v>
      </c>
      <c r="AU743" s="4" t="s">
        <v>78</v>
      </c>
    </row>
    <row r="744" spans="2:65" s="87" customFormat="1" ht="33" customHeight="1">
      <c r="B744" s="13"/>
      <c r="C744" s="193" t="s">
        <v>995</v>
      </c>
      <c r="D744" s="193" t="s">
        <v>143</v>
      </c>
      <c r="E744" s="194" t="s">
        <v>996</v>
      </c>
      <c r="F744" s="195" t="s">
        <v>997</v>
      </c>
      <c r="G744" s="196" t="s">
        <v>226</v>
      </c>
      <c r="H744" s="197">
        <v>2</v>
      </c>
      <c r="I744" s="65"/>
      <c r="J744" s="198">
        <f>ROUND(I744*H744,2)</f>
        <v>0</v>
      </c>
      <c r="K744" s="195" t="s">
        <v>147</v>
      </c>
      <c r="L744" s="13"/>
      <c r="M744" s="199" t="s">
        <v>3</v>
      </c>
      <c r="N744" s="200" t="s">
        <v>40</v>
      </c>
      <c r="O744" s="201">
        <v>7.9059999999999997</v>
      </c>
      <c r="P744" s="201">
        <f>O744*H744</f>
        <v>15.811999999999999</v>
      </c>
      <c r="Q744" s="201">
        <v>0.15118000000000001</v>
      </c>
      <c r="R744" s="201">
        <f>Q744*H744</f>
        <v>0.30236000000000002</v>
      </c>
      <c r="S744" s="201">
        <v>0</v>
      </c>
      <c r="T744" s="202">
        <f>S744*H744</f>
        <v>0</v>
      </c>
      <c r="AR744" s="203" t="s">
        <v>276</v>
      </c>
      <c r="AT744" s="203" t="s">
        <v>143</v>
      </c>
      <c r="AU744" s="203" t="s">
        <v>78</v>
      </c>
      <c r="AY744" s="4" t="s">
        <v>140</v>
      </c>
      <c r="BE744" s="204">
        <f>IF(N744="základní",J744,0)</f>
        <v>0</v>
      </c>
      <c r="BF744" s="204">
        <f>IF(N744="snížená",J744,0)</f>
        <v>0</v>
      </c>
      <c r="BG744" s="204">
        <f>IF(N744="zákl. přenesená",J744,0)</f>
        <v>0</v>
      </c>
      <c r="BH744" s="204">
        <f>IF(N744="sníž. přenesená",J744,0)</f>
        <v>0</v>
      </c>
      <c r="BI744" s="204">
        <f>IF(N744="nulová",J744,0)</f>
        <v>0</v>
      </c>
      <c r="BJ744" s="4" t="s">
        <v>76</v>
      </c>
      <c r="BK744" s="204">
        <f>ROUND(I744*H744,2)</f>
        <v>0</v>
      </c>
      <c r="BL744" s="4" t="s">
        <v>276</v>
      </c>
      <c r="BM744" s="203" t="s">
        <v>998</v>
      </c>
    </row>
    <row r="745" spans="2:65" s="87" customFormat="1" ht="29.25">
      <c r="B745" s="13"/>
      <c r="D745" s="205" t="s">
        <v>150</v>
      </c>
      <c r="F745" s="206" t="s">
        <v>999</v>
      </c>
      <c r="L745" s="13"/>
      <c r="M745" s="207"/>
      <c r="T745" s="29"/>
      <c r="AT745" s="4" t="s">
        <v>150</v>
      </c>
      <c r="AU745" s="4" t="s">
        <v>78</v>
      </c>
    </row>
    <row r="746" spans="2:65" s="87" customFormat="1">
      <c r="B746" s="13"/>
      <c r="D746" s="208" t="s">
        <v>152</v>
      </c>
      <c r="F746" s="209" t="s">
        <v>1000</v>
      </c>
      <c r="L746" s="13"/>
      <c r="M746" s="207"/>
      <c r="T746" s="29"/>
      <c r="AT746" s="4" t="s">
        <v>152</v>
      </c>
      <c r="AU746" s="4" t="s">
        <v>78</v>
      </c>
    </row>
    <row r="747" spans="2:65" s="87" customFormat="1" ht="16.5" customHeight="1">
      <c r="B747" s="13"/>
      <c r="C747" s="193" t="s">
        <v>1001</v>
      </c>
      <c r="D747" s="193" t="s">
        <v>143</v>
      </c>
      <c r="E747" s="194" t="s">
        <v>1002</v>
      </c>
      <c r="F747" s="195" t="s">
        <v>1003</v>
      </c>
      <c r="G747" s="196" t="s">
        <v>146</v>
      </c>
      <c r="H747" s="197">
        <v>5</v>
      </c>
      <c r="I747" s="65"/>
      <c r="J747" s="198">
        <f>ROUND(I747*H747,2)</f>
        <v>0</v>
      </c>
      <c r="K747" s="195" t="s">
        <v>147</v>
      </c>
      <c r="L747" s="13"/>
      <c r="M747" s="199" t="s">
        <v>3</v>
      </c>
      <c r="N747" s="200" t="s">
        <v>40</v>
      </c>
      <c r="O747" s="201">
        <v>0.01</v>
      </c>
      <c r="P747" s="201">
        <f>O747*H747</f>
        <v>0.05</v>
      </c>
      <c r="Q747" s="201">
        <v>0</v>
      </c>
      <c r="R747" s="201">
        <f>Q747*H747</f>
        <v>0</v>
      </c>
      <c r="S747" s="201">
        <v>0</v>
      </c>
      <c r="T747" s="202">
        <f>S747*H747</f>
        <v>0</v>
      </c>
      <c r="AR747" s="203" t="s">
        <v>276</v>
      </c>
      <c r="AT747" s="203" t="s">
        <v>143</v>
      </c>
      <c r="AU747" s="203" t="s">
        <v>78</v>
      </c>
      <c r="AY747" s="4" t="s">
        <v>140</v>
      </c>
      <c r="BE747" s="204">
        <f>IF(N747="základní",J747,0)</f>
        <v>0</v>
      </c>
      <c r="BF747" s="204">
        <f>IF(N747="snížená",J747,0)</f>
        <v>0</v>
      </c>
      <c r="BG747" s="204">
        <f>IF(N747="zákl. přenesená",J747,0)</f>
        <v>0</v>
      </c>
      <c r="BH747" s="204">
        <f>IF(N747="sníž. přenesená",J747,0)</f>
        <v>0</v>
      </c>
      <c r="BI747" s="204">
        <f>IF(N747="nulová",J747,0)</f>
        <v>0</v>
      </c>
      <c r="BJ747" s="4" t="s">
        <v>76</v>
      </c>
      <c r="BK747" s="204">
        <f>ROUND(I747*H747,2)</f>
        <v>0</v>
      </c>
      <c r="BL747" s="4" t="s">
        <v>276</v>
      </c>
      <c r="BM747" s="203" t="s">
        <v>1004</v>
      </c>
    </row>
    <row r="748" spans="2:65" s="87" customFormat="1" ht="19.5">
      <c r="B748" s="13"/>
      <c r="D748" s="205" t="s">
        <v>150</v>
      </c>
      <c r="F748" s="206" t="s">
        <v>1005</v>
      </c>
      <c r="L748" s="13"/>
      <c r="M748" s="207"/>
      <c r="T748" s="29"/>
      <c r="AT748" s="4" t="s">
        <v>150</v>
      </c>
      <c r="AU748" s="4" t="s">
        <v>78</v>
      </c>
    </row>
    <row r="749" spans="2:65" s="87" customFormat="1">
      <c r="B749" s="13"/>
      <c r="D749" s="208" t="s">
        <v>152</v>
      </c>
      <c r="F749" s="209" t="s">
        <v>1006</v>
      </c>
      <c r="L749" s="13"/>
      <c r="M749" s="207"/>
      <c r="T749" s="29"/>
      <c r="AT749" s="4" t="s">
        <v>152</v>
      </c>
      <c r="AU749" s="4" t="s">
        <v>78</v>
      </c>
    </row>
    <row r="750" spans="2:65" s="87" customFormat="1" ht="16.5" customHeight="1">
      <c r="B750" s="13"/>
      <c r="C750" s="193" t="s">
        <v>1007</v>
      </c>
      <c r="D750" s="193" t="s">
        <v>143</v>
      </c>
      <c r="E750" s="194" t="s">
        <v>1008</v>
      </c>
      <c r="F750" s="195" t="s">
        <v>1009</v>
      </c>
      <c r="G750" s="196" t="s">
        <v>146</v>
      </c>
      <c r="H750" s="197">
        <v>5</v>
      </c>
      <c r="I750" s="65"/>
      <c r="J750" s="198">
        <f>ROUND(I750*H750,2)</f>
        <v>0</v>
      </c>
      <c r="K750" s="195" t="s">
        <v>147</v>
      </c>
      <c r="L750" s="13"/>
      <c r="M750" s="199" t="s">
        <v>3</v>
      </c>
      <c r="N750" s="200" t="s">
        <v>40</v>
      </c>
      <c r="O750" s="201">
        <v>1.7999999999999999E-2</v>
      </c>
      <c r="P750" s="201">
        <f>O750*H750</f>
        <v>0.09</v>
      </c>
      <c r="Q750" s="201">
        <v>1.0000000000000001E-5</v>
      </c>
      <c r="R750" s="201">
        <f>Q750*H750</f>
        <v>5.0000000000000002E-5</v>
      </c>
      <c r="S750" s="201">
        <v>0</v>
      </c>
      <c r="T750" s="202">
        <f>S750*H750</f>
        <v>0</v>
      </c>
      <c r="AR750" s="203" t="s">
        <v>276</v>
      </c>
      <c r="AT750" s="203" t="s">
        <v>143</v>
      </c>
      <c r="AU750" s="203" t="s">
        <v>78</v>
      </c>
      <c r="AY750" s="4" t="s">
        <v>140</v>
      </c>
      <c r="BE750" s="204">
        <f>IF(N750="základní",J750,0)</f>
        <v>0</v>
      </c>
      <c r="BF750" s="204">
        <f>IF(N750="snížená",J750,0)</f>
        <v>0</v>
      </c>
      <c r="BG750" s="204">
        <f>IF(N750="zákl. přenesená",J750,0)</f>
        <v>0</v>
      </c>
      <c r="BH750" s="204">
        <f>IF(N750="sníž. přenesená",J750,0)</f>
        <v>0</v>
      </c>
      <c r="BI750" s="204">
        <f>IF(N750="nulová",J750,0)</f>
        <v>0</v>
      </c>
      <c r="BJ750" s="4" t="s">
        <v>76</v>
      </c>
      <c r="BK750" s="204">
        <f>ROUND(I750*H750,2)</f>
        <v>0</v>
      </c>
      <c r="BL750" s="4" t="s">
        <v>276</v>
      </c>
      <c r="BM750" s="203" t="s">
        <v>1010</v>
      </c>
    </row>
    <row r="751" spans="2:65" s="87" customFormat="1">
      <c r="B751" s="13"/>
      <c r="D751" s="205" t="s">
        <v>150</v>
      </c>
      <c r="F751" s="206" t="s">
        <v>1011</v>
      </c>
      <c r="L751" s="13"/>
      <c r="M751" s="207"/>
      <c r="T751" s="29"/>
      <c r="AT751" s="4" t="s">
        <v>150</v>
      </c>
      <c r="AU751" s="4" t="s">
        <v>78</v>
      </c>
    </row>
    <row r="752" spans="2:65" s="87" customFormat="1">
      <c r="B752" s="13"/>
      <c r="D752" s="208" t="s">
        <v>152</v>
      </c>
      <c r="F752" s="209" t="s">
        <v>1012</v>
      </c>
      <c r="L752" s="13"/>
      <c r="M752" s="207"/>
      <c r="T752" s="29"/>
      <c r="AT752" s="4" t="s">
        <v>152</v>
      </c>
      <c r="AU752" s="4" t="s">
        <v>78</v>
      </c>
    </row>
    <row r="753" spans="2:65" s="87" customFormat="1" ht="24.2" customHeight="1">
      <c r="B753" s="13"/>
      <c r="C753" s="193" t="s">
        <v>1013</v>
      </c>
      <c r="D753" s="193" t="s">
        <v>143</v>
      </c>
      <c r="E753" s="194" t="s">
        <v>1014</v>
      </c>
      <c r="F753" s="195" t="s">
        <v>1015</v>
      </c>
      <c r="G753" s="196" t="s">
        <v>146</v>
      </c>
      <c r="H753" s="197">
        <v>5</v>
      </c>
      <c r="I753" s="65"/>
      <c r="J753" s="198">
        <f>ROUND(I753*H753,2)</f>
        <v>0</v>
      </c>
      <c r="K753" s="195" t="s">
        <v>147</v>
      </c>
      <c r="L753" s="13"/>
      <c r="M753" s="199" t="s">
        <v>3</v>
      </c>
      <c r="N753" s="200" t="s">
        <v>40</v>
      </c>
      <c r="O753" s="201">
        <v>0.113</v>
      </c>
      <c r="P753" s="201">
        <f>O753*H753</f>
        <v>0.56500000000000006</v>
      </c>
      <c r="Q753" s="201">
        <v>1.9000000000000001E-4</v>
      </c>
      <c r="R753" s="201">
        <f>Q753*H753</f>
        <v>9.5000000000000011E-4</v>
      </c>
      <c r="S753" s="201">
        <v>0</v>
      </c>
      <c r="T753" s="202">
        <f>S753*H753</f>
        <v>0</v>
      </c>
      <c r="AR753" s="203" t="s">
        <v>276</v>
      </c>
      <c r="AT753" s="203" t="s">
        <v>143</v>
      </c>
      <c r="AU753" s="203" t="s">
        <v>78</v>
      </c>
      <c r="AY753" s="4" t="s">
        <v>140</v>
      </c>
      <c r="BE753" s="204">
        <f>IF(N753="základní",J753,0)</f>
        <v>0</v>
      </c>
      <c r="BF753" s="204">
        <f>IF(N753="snížená",J753,0)</f>
        <v>0</v>
      </c>
      <c r="BG753" s="204">
        <f>IF(N753="zákl. přenesená",J753,0)</f>
        <v>0</v>
      </c>
      <c r="BH753" s="204">
        <f>IF(N753="sníž. přenesená",J753,0)</f>
        <v>0</v>
      </c>
      <c r="BI753" s="204">
        <f>IF(N753="nulová",J753,0)</f>
        <v>0</v>
      </c>
      <c r="BJ753" s="4" t="s">
        <v>76</v>
      </c>
      <c r="BK753" s="204">
        <f>ROUND(I753*H753,2)</f>
        <v>0</v>
      </c>
      <c r="BL753" s="4" t="s">
        <v>276</v>
      </c>
      <c r="BM753" s="203" t="s">
        <v>1016</v>
      </c>
    </row>
    <row r="754" spans="2:65" s="87" customFormat="1" ht="19.5">
      <c r="B754" s="13"/>
      <c r="D754" s="205" t="s">
        <v>150</v>
      </c>
      <c r="F754" s="206" t="s">
        <v>1017</v>
      </c>
      <c r="L754" s="13"/>
      <c r="M754" s="207"/>
      <c r="T754" s="29"/>
      <c r="AT754" s="4" t="s">
        <v>150</v>
      </c>
      <c r="AU754" s="4" t="s">
        <v>78</v>
      </c>
    </row>
    <row r="755" spans="2:65" s="87" customFormat="1">
      <c r="B755" s="13"/>
      <c r="D755" s="208" t="s">
        <v>152</v>
      </c>
      <c r="F755" s="209" t="s">
        <v>1018</v>
      </c>
      <c r="L755" s="13"/>
      <c r="M755" s="207"/>
      <c r="T755" s="29"/>
      <c r="AT755" s="4" t="s">
        <v>152</v>
      </c>
      <c r="AU755" s="4" t="s">
        <v>78</v>
      </c>
    </row>
    <row r="756" spans="2:65" s="87" customFormat="1" ht="33" customHeight="1">
      <c r="B756" s="13"/>
      <c r="C756" s="193" t="s">
        <v>1019</v>
      </c>
      <c r="D756" s="193" t="s">
        <v>143</v>
      </c>
      <c r="E756" s="194" t="s">
        <v>1020</v>
      </c>
      <c r="F756" s="195" t="s">
        <v>1021</v>
      </c>
      <c r="G756" s="196" t="s">
        <v>184</v>
      </c>
      <c r="H756" s="197">
        <v>0.379</v>
      </c>
      <c r="I756" s="65"/>
      <c r="J756" s="198">
        <f>ROUND(I756*H756,2)</f>
        <v>0</v>
      </c>
      <c r="K756" s="195" t="s">
        <v>147</v>
      </c>
      <c r="L756" s="13"/>
      <c r="M756" s="199" t="s">
        <v>3</v>
      </c>
      <c r="N756" s="200" t="s">
        <v>40</v>
      </c>
      <c r="O756" s="201">
        <v>2.5099999999999998</v>
      </c>
      <c r="P756" s="201">
        <f>O756*H756</f>
        <v>0.95128999999999997</v>
      </c>
      <c r="Q756" s="201">
        <v>0</v>
      </c>
      <c r="R756" s="201">
        <f>Q756*H756</f>
        <v>0</v>
      </c>
      <c r="S756" s="201">
        <v>0</v>
      </c>
      <c r="T756" s="202">
        <f>S756*H756</f>
        <v>0</v>
      </c>
      <c r="AR756" s="203" t="s">
        <v>276</v>
      </c>
      <c r="AT756" s="203" t="s">
        <v>143</v>
      </c>
      <c r="AU756" s="203" t="s">
        <v>78</v>
      </c>
      <c r="AY756" s="4" t="s">
        <v>140</v>
      </c>
      <c r="BE756" s="204">
        <f>IF(N756="základní",J756,0)</f>
        <v>0</v>
      </c>
      <c r="BF756" s="204">
        <f>IF(N756="snížená",J756,0)</f>
        <v>0</v>
      </c>
      <c r="BG756" s="204">
        <f>IF(N756="zákl. přenesená",J756,0)</f>
        <v>0</v>
      </c>
      <c r="BH756" s="204">
        <f>IF(N756="sníž. přenesená",J756,0)</f>
        <v>0</v>
      </c>
      <c r="BI756" s="204">
        <f>IF(N756="nulová",J756,0)</f>
        <v>0</v>
      </c>
      <c r="BJ756" s="4" t="s">
        <v>76</v>
      </c>
      <c r="BK756" s="204">
        <f>ROUND(I756*H756,2)</f>
        <v>0</v>
      </c>
      <c r="BL756" s="4" t="s">
        <v>276</v>
      </c>
      <c r="BM756" s="203" t="s">
        <v>1022</v>
      </c>
    </row>
    <row r="757" spans="2:65" s="87" customFormat="1" ht="29.25">
      <c r="B757" s="13"/>
      <c r="D757" s="205" t="s">
        <v>150</v>
      </c>
      <c r="F757" s="206" t="s">
        <v>1023</v>
      </c>
      <c r="L757" s="13"/>
      <c r="M757" s="207"/>
      <c r="T757" s="29"/>
      <c r="AT757" s="4" t="s">
        <v>150</v>
      </c>
      <c r="AU757" s="4" t="s">
        <v>78</v>
      </c>
    </row>
    <row r="758" spans="2:65" s="87" customFormat="1">
      <c r="B758" s="13"/>
      <c r="D758" s="208" t="s">
        <v>152</v>
      </c>
      <c r="F758" s="209" t="s">
        <v>1024</v>
      </c>
      <c r="L758" s="13"/>
      <c r="M758" s="207"/>
      <c r="T758" s="29"/>
      <c r="AT758" s="4" t="s">
        <v>152</v>
      </c>
      <c r="AU758" s="4" t="s">
        <v>78</v>
      </c>
    </row>
    <row r="759" spans="2:65" s="182" customFormat="1" ht="22.7" customHeight="1">
      <c r="B759" s="181"/>
      <c r="D759" s="183" t="s">
        <v>68</v>
      </c>
      <c r="E759" s="191" t="s">
        <v>1025</v>
      </c>
      <c r="F759" s="191" t="s">
        <v>1026</v>
      </c>
      <c r="J759" s="192">
        <f>BK759</f>
        <v>0</v>
      </c>
      <c r="L759" s="181"/>
      <c r="M759" s="186"/>
      <c r="P759" s="187">
        <f>SUM(P760:P808)</f>
        <v>520.28360199999997</v>
      </c>
      <c r="R759" s="187">
        <f>SUM(R760:R808)</f>
        <v>6.1391672999999995</v>
      </c>
      <c r="T759" s="188">
        <f>SUM(T760:T808)</f>
        <v>10.289406</v>
      </c>
      <c r="AR759" s="183" t="s">
        <v>78</v>
      </c>
      <c r="AT759" s="189" t="s">
        <v>68</v>
      </c>
      <c r="AU759" s="189" t="s">
        <v>76</v>
      </c>
      <c r="AY759" s="183" t="s">
        <v>140</v>
      </c>
      <c r="BK759" s="190">
        <f>SUM(BK760:BK808)</f>
        <v>0</v>
      </c>
    </row>
    <row r="760" spans="2:65" s="87" customFormat="1" ht="24.2" customHeight="1">
      <c r="B760" s="13"/>
      <c r="C760" s="193" t="s">
        <v>1027</v>
      </c>
      <c r="D760" s="193" t="s">
        <v>143</v>
      </c>
      <c r="E760" s="194" t="s">
        <v>1028</v>
      </c>
      <c r="F760" s="195" t="s">
        <v>1029</v>
      </c>
      <c r="G760" s="196" t="s">
        <v>146</v>
      </c>
      <c r="H760" s="197">
        <v>63.7</v>
      </c>
      <c r="I760" s="65"/>
      <c r="J760" s="198">
        <f>ROUND(I760*H760,2)</f>
        <v>0</v>
      </c>
      <c r="K760" s="195" t="s">
        <v>147</v>
      </c>
      <c r="L760" s="13"/>
      <c r="M760" s="199" t="s">
        <v>3</v>
      </c>
      <c r="N760" s="200" t="s">
        <v>40</v>
      </c>
      <c r="O760" s="201">
        <v>0.04</v>
      </c>
      <c r="P760" s="201">
        <f>O760*H760</f>
        <v>2.548</v>
      </c>
      <c r="Q760" s="201">
        <v>0</v>
      </c>
      <c r="R760" s="201">
        <f>Q760*H760</f>
        <v>0</v>
      </c>
      <c r="S760" s="201">
        <v>5.0000000000000001E-4</v>
      </c>
      <c r="T760" s="202">
        <f>S760*H760</f>
        <v>3.1850000000000003E-2</v>
      </c>
      <c r="AR760" s="203" t="s">
        <v>276</v>
      </c>
      <c r="AT760" s="203" t="s">
        <v>143</v>
      </c>
      <c r="AU760" s="203" t="s">
        <v>78</v>
      </c>
      <c r="AY760" s="4" t="s">
        <v>140</v>
      </c>
      <c r="BE760" s="204">
        <f>IF(N760="základní",J760,0)</f>
        <v>0</v>
      </c>
      <c r="BF760" s="204">
        <f>IF(N760="snížená",J760,0)</f>
        <v>0</v>
      </c>
      <c r="BG760" s="204">
        <f>IF(N760="zákl. přenesená",J760,0)</f>
        <v>0</v>
      </c>
      <c r="BH760" s="204">
        <f>IF(N760="sníž. přenesená",J760,0)</f>
        <v>0</v>
      </c>
      <c r="BI760" s="204">
        <f>IF(N760="nulová",J760,0)</f>
        <v>0</v>
      </c>
      <c r="BJ760" s="4" t="s">
        <v>76</v>
      </c>
      <c r="BK760" s="204">
        <f>ROUND(I760*H760,2)</f>
        <v>0</v>
      </c>
      <c r="BL760" s="4" t="s">
        <v>276</v>
      </c>
      <c r="BM760" s="203" t="s">
        <v>1030</v>
      </c>
    </row>
    <row r="761" spans="2:65" s="87" customFormat="1" ht="19.5">
      <c r="B761" s="13"/>
      <c r="D761" s="205" t="s">
        <v>150</v>
      </c>
      <c r="F761" s="206" t="s">
        <v>1031</v>
      </c>
      <c r="L761" s="13"/>
      <c r="M761" s="207"/>
      <c r="T761" s="29"/>
      <c r="AT761" s="4" t="s">
        <v>150</v>
      </c>
      <c r="AU761" s="4" t="s">
        <v>78</v>
      </c>
    </row>
    <row r="762" spans="2:65" s="87" customFormat="1">
      <c r="B762" s="13"/>
      <c r="D762" s="208" t="s">
        <v>152</v>
      </c>
      <c r="F762" s="209" t="s">
        <v>1032</v>
      </c>
      <c r="L762" s="13"/>
      <c r="M762" s="207"/>
      <c r="T762" s="29"/>
      <c r="AT762" s="4" t="s">
        <v>152</v>
      </c>
      <c r="AU762" s="4" t="s">
        <v>78</v>
      </c>
    </row>
    <row r="763" spans="2:65" s="87" customFormat="1" ht="24.2" customHeight="1">
      <c r="B763" s="13"/>
      <c r="C763" s="193" t="s">
        <v>1033</v>
      </c>
      <c r="D763" s="193" t="s">
        <v>143</v>
      </c>
      <c r="E763" s="194" t="s">
        <v>1034</v>
      </c>
      <c r="F763" s="195" t="s">
        <v>1035</v>
      </c>
      <c r="G763" s="196" t="s">
        <v>292</v>
      </c>
      <c r="H763" s="197">
        <v>50.706000000000003</v>
      </c>
      <c r="I763" s="65"/>
      <c r="J763" s="198">
        <f>ROUND(I763*H763,2)</f>
        <v>0</v>
      </c>
      <c r="K763" s="195" t="s">
        <v>147</v>
      </c>
      <c r="L763" s="13"/>
      <c r="M763" s="199" t="s">
        <v>3</v>
      </c>
      <c r="N763" s="200" t="s">
        <v>40</v>
      </c>
      <c r="O763" s="201">
        <v>0.03</v>
      </c>
      <c r="P763" s="201">
        <f>O763*H763</f>
        <v>1.52118</v>
      </c>
      <c r="Q763" s="201">
        <v>0</v>
      </c>
      <c r="R763" s="201">
        <f>Q763*H763</f>
        <v>0</v>
      </c>
      <c r="S763" s="201">
        <v>1E-3</v>
      </c>
      <c r="T763" s="202">
        <f>S763*H763</f>
        <v>5.0706000000000001E-2</v>
      </c>
      <c r="AR763" s="203" t="s">
        <v>276</v>
      </c>
      <c r="AT763" s="203" t="s">
        <v>143</v>
      </c>
      <c r="AU763" s="203" t="s">
        <v>78</v>
      </c>
      <c r="AY763" s="4" t="s">
        <v>140</v>
      </c>
      <c r="BE763" s="204">
        <f>IF(N763="základní",J763,0)</f>
        <v>0</v>
      </c>
      <c r="BF763" s="204">
        <f>IF(N763="snížená",J763,0)</f>
        <v>0</v>
      </c>
      <c r="BG763" s="204">
        <f>IF(N763="zákl. přenesená",J763,0)</f>
        <v>0</v>
      </c>
      <c r="BH763" s="204">
        <f>IF(N763="sníž. přenesená",J763,0)</f>
        <v>0</v>
      </c>
      <c r="BI763" s="204">
        <f>IF(N763="nulová",J763,0)</f>
        <v>0</v>
      </c>
      <c r="BJ763" s="4" t="s">
        <v>76</v>
      </c>
      <c r="BK763" s="204">
        <f>ROUND(I763*H763,2)</f>
        <v>0</v>
      </c>
      <c r="BL763" s="4" t="s">
        <v>276</v>
      </c>
      <c r="BM763" s="203" t="s">
        <v>1036</v>
      </c>
    </row>
    <row r="764" spans="2:65" s="87" customFormat="1">
      <c r="B764" s="13"/>
      <c r="D764" s="205" t="s">
        <v>150</v>
      </c>
      <c r="F764" s="206" t="s">
        <v>1037</v>
      </c>
      <c r="L764" s="13"/>
      <c r="M764" s="207"/>
      <c r="T764" s="29"/>
      <c r="AT764" s="4" t="s">
        <v>150</v>
      </c>
      <c r="AU764" s="4" t="s">
        <v>78</v>
      </c>
    </row>
    <row r="765" spans="2:65" s="87" customFormat="1">
      <c r="B765" s="13"/>
      <c r="D765" s="208" t="s">
        <v>152</v>
      </c>
      <c r="F765" s="209" t="s">
        <v>1038</v>
      </c>
      <c r="L765" s="13"/>
      <c r="M765" s="207"/>
      <c r="T765" s="29"/>
      <c r="AT765" s="4" t="s">
        <v>152</v>
      </c>
      <c r="AU765" s="4" t="s">
        <v>78</v>
      </c>
    </row>
    <row r="766" spans="2:65" s="211" customFormat="1">
      <c r="B766" s="210"/>
      <c r="D766" s="205" t="s">
        <v>154</v>
      </c>
      <c r="E766" s="212" t="s">
        <v>3</v>
      </c>
      <c r="F766" s="213" t="s">
        <v>1039</v>
      </c>
      <c r="H766" s="212" t="s">
        <v>3</v>
      </c>
      <c r="L766" s="210"/>
      <c r="M766" s="214"/>
      <c r="T766" s="215"/>
      <c r="AT766" s="212" t="s">
        <v>154</v>
      </c>
      <c r="AU766" s="212" t="s">
        <v>78</v>
      </c>
      <c r="AV766" s="211" t="s">
        <v>76</v>
      </c>
      <c r="AW766" s="211" t="s">
        <v>30</v>
      </c>
      <c r="AX766" s="211" t="s">
        <v>69</v>
      </c>
      <c r="AY766" s="212" t="s">
        <v>140</v>
      </c>
    </row>
    <row r="767" spans="2:65" s="211" customFormat="1">
      <c r="B767" s="210"/>
      <c r="D767" s="205" t="s">
        <v>154</v>
      </c>
      <c r="E767" s="212" t="s">
        <v>3</v>
      </c>
      <c r="F767" s="213" t="s">
        <v>1040</v>
      </c>
      <c r="H767" s="212" t="s">
        <v>3</v>
      </c>
      <c r="L767" s="210"/>
      <c r="M767" s="214"/>
      <c r="T767" s="215"/>
      <c r="AT767" s="212" t="s">
        <v>154</v>
      </c>
      <c r="AU767" s="212" t="s">
        <v>78</v>
      </c>
      <c r="AV767" s="211" t="s">
        <v>76</v>
      </c>
      <c r="AW767" s="211" t="s">
        <v>30</v>
      </c>
      <c r="AX767" s="211" t="s">
        <v>69</v>
      </c>
      <c r="AY767" s="212" t="s">
        <v>140</v>
      </c>
    </row>
    <row r="768" spans="2:65" s="217" customFormat="1">
      <c r="B768" s="216"/>
      <c r="D768" s="205" t="s">
        <v>154</v>
      </c>
      <c r="E768" s="218" t="s">
        <v>3</v>
      </c>
      <c r="F768" s="219" t="s">
        <v>1041</v>
      </c>
      <c r="H768" s="220">
        <v>50.706000000000003</v>
      </c>
      <c r="L768" s="216"/>
      <c r="M768" s="221"/>
      <c r="T768" s="222"/>
      <c r="AT768" s="218" t="s">
        <v>154</v>
      </c>
      <c r="AU768" s="218" t="s">
        <v>78</v>
      </c>
      <c r="AV768" s="217" t="s">
        <v>78</v>
      </c>
      <c r="AW768" s="217" t="s">
        <v>30</v>
      </c>
      <c r="AX768" s="217" t="s">
        <v>76</v>
      </c>
      <c r="AY768" s="218" t="s">
        <v>140</v>
      </c>
    </row>
    <row r="769" spans="2:65" s="87" customFormat="1" ht="24.2" customHeight="1">
      <c r="B769" s="13"/>
      <c r="C769" s="193" t="s">
        <v>1042</v>
      </c>
      <c r="D769" s="193" t="s">
        <v>143</v>
      </c>
      <c r="E769" s="194" t="s">
        <v>1043</v>
      </c>
      <c r="F769" s="195" t="s">
        <v>1044</v>
      </c>
      <c r="G769" s="196" t="s">
        <v>146</v>
      </c>
      <c r="H769" s="197">
        <v>650.73</v>
      </c>
      <c r="I769" s="65"/>
      <c r="J769" s="198">
        <f>ROUND(I769*H769,2)</f>
        <v>0</v>
      </c>
      <c r="K769" s="195" t="s">
        <v>147</v>
      </c>
      <c r="L769" s="13"/>
      <c r="M769" s="199" t="s">
        <v>3</v>
      </c>
      <c r="N769" s="200" t="s">
        <v>40</v>
      </c>
      <c r="O769" s="201">
        <v>0.24</v>
      </c>
      <c r="P769" s="201">
        <f>O769*H769</f>
        <v>156.17519999999999</v>
      </c>
      <c r="Q769" s="201">
        <v>0</v>
      </c>
      <c r="R769" s="201">
        <f>Q769*H769</f>
        <v>0</v>
      </c>
      <c r="S769" s="201">
        <v>1.4999999999999999E-2</v>
      </c>
      <c r="T769" s="202">
        <f>S769*H769</f>
        <v>9.7609499999999993</v>
      </c>
      <c r="AR769" s="203" t="s">
        <v>276</v>
      </c>
      <c r="AT769" s="203" t="s">
        <v>143</v>
      </c>
      <c r="AU769" s="203" t="s">
        <v>78</v>
      </c>
      <c r="AY769" s="4" t="s">
        <v>140</v>
      </c>
      <c r="BE769" s="204">
        <f>IF(N769="základní",J769,0)</f>
        <v>0</v>
      </c>
      <c r="BF769" s="204">
        <f>IF(N769="snížená",J769,0)</f>
        <v>0</v>
      </c>
      <c r="BG769" s="204">
        <f>IF(N769="zákl. přenesená",J769,0)</f>
        <v>0</v>
      </c>
      <c r="BH769" s="204">
        <f>IF(N769="sníž. přenesená",J769,0)</f>
        <v>0</v>
      </c>
      <c r="BI769" s="204">
        <f>IF(N769="nulová",J769,0)</f>
        <v>0</v>
      </c>
      <c r="BJ769" s="4" t="s">
        <v>76</v>
      </c>
      <c r="BK769" s="204">
        <f>ROUND(I769*H769,2)</f>
        <v>0</v>
      </c>
      <c r="BL769" s="4" t="s">
        <v>276</v>
      </c>
      <c r="BM769" s="203" t="s">
        <v>1045</v>
      </c>
    </row>
    <row r="770" spans="2:65" s="87" customFormat="1">
      <c r="B770" s="13"/>
      <c r="D770" s="205" t="s">
        <v>150</v>
      </c>
      <c r="F770" s="206" t="s">
        <v>1046</v>
      </c>
      <c r="L770" s="13"/>
      <c r="M770" s="207"/>
      <c r="T770" s="29"/>
      <c r="AT770" s="4" t="s">
        <v>150</v>
      </c>
      <c r="AU770" s="4" t="s">
        <v>78</v>
      </c>
    </row>
    <row r="771" spans="2:65" s="87" customFormat="1">
      <c r="B771" s="13"/>
      <c r="D771" s="208" t="s">
        <v>152</v>
      </c>
      <c r="F771" s="209" t="s">
        <v>1047</v>
      </c>
      <c r="L771" s="13"/>
      <c r="M771" s="207"/>
      <c r="T771" s="29"/>
      <c r="AT771" s="4" t="s">
        <v>152</v>
      </c>
      <c r="AU771" s="4" t="s">
        <v>78</v>
      </c>
    </row>
    <row r="772" spans="2:65" s="211" customFormat="1">
      <c r="B772" s="210"/>
      <c r="D772" s="205" t="s">
        <v>154</v>
      </c>
      <c r="E772" s="212" t="s">
        <v>3</v>
      </c>
      <c r="F772" s="213" t="s">
        <v>1048</v>
      </c>
      <c r="H772" s="212" t="s">
        <v>3</v>
      </c>
      <c r="L772" s="210"/>
      <c r="M772" s="214"/>
      <c r="T772" s="215"/>
      <c r="AT772" s="212" t="s">
        <v>154</v>
      </c>
      <c r="AU772" s="212" t="s">
        <v>78</v>
      </c>
      <c r="AV772" s="211" t="s">
        <v>76</v>
      </c>
      <c r="AW772" s="211" t="s">
        <v>30</v>
      </c>
      <c r="AX772" s="211" t="s">
        <v>69</v>
      </c>
      <c r="AY772" s="212" t="s">
        <v>140</v>
      </c>
    </row>
    <row r="773" spans="2:65" s="211" customFormat="1">
      <c r="B773" s="210"/>
      <c r="D773" s="205" t="s">
        <v>154</v>
      </c>
      <c r="E773" s="212" t="s">
        <v>3</v>
      </c>
      <c r="F773" s="213" t="s">
        <v>1049</v>
      </c>
      <c r="H773" s="212" t="s">
        <v>3</v>
      </c>
      <c r="L773" s="210"/>
      <c r="M773" s="214"/>
      <c r="T773" s="215"/>
      <c r="AT773" s="212" t="s">
        <v>154</v>
      </c>
      <c r="AU773" s="212" t="s">
        <v>78</v>
      </c>
      <c r="AV773" s="211" t="s">
        <v>76</v>
      </c>
      <c r="AW773" s="211" t="s">
        <v>30</v>
      </c>
      <c r="AX773" s="211" t="s">
        <v>69</v>
      </c>
      <c r="AY773" s="212" t="s">
        <v>140</v>
      </c>
    </row>
    <row r="774" spans="2:65" s="217" customFormat="1">
      <c r="B774" s="216"/>
      <c r="D774" s="205" t="s">
        <v>154</v>
      </c>
      <c r="E774" s="218" t="s">
        <v>3</v>
      </c>
      <c r="F774" s="219" t="s">
        <v>1050</v>
      </c>
      <c r="H774" s="220">
        <v>106.68</v>
      </c>
      <c r="L774" s="216"/>
      <c r="M774" s="221"/>
      <c r="T774" s="222"/>
      <c r="AT774" s="218" t="s">
        <v>154</v>
      </c>
      <c r="AU774" s="218" t="s">
        <v>78</v>
      </c>
      <c r="AV774" s="217" t="s">
        <v>78</v>
      </c>
      <c r="AW774" s="217" t="s">
        <v>30</v>
      </c>
      <c r="AX774" s="217" t="s">
        <v>69</v>
      </c>
      <c r="AY774" s="218" t="s">
        <v>140</v>
      </c>
    </row>
    <row r="775" spans="2:65" s="211" customFormat="1">
      <c r="B775" s="210"/>
      <c r="D775" s="205" t="s">
        <v>154</v>
      </c>
      <c r="E775" s="212" t="s">
        <v>3</v>
      </c>
      <c r="F775" s="213" t="s">
        <v>1051</v>
      </c>
      <c r="H775" s="212" t="s">
        <v>3</v>
      </c>
      <c r="L775" s="210"/>
      <c r="M775" s="214"/>
      <c r="T775" s="215"/>
      <c r="AT775" s="212" t="s">
        <v>154</v>
      </c>
      <c r="AU775" s="212" t="s">
        <v>78</v>
      </c>
      <c r="AV775" s="211" t="s">
        <v>76</v>
      </c>
      <c r="AW775" s="211" t="s">
        <v>30</v>
      </c>
      <c r="AX775" s="211" t="s">
        <v>69</v>
      </c>
      <c r="AY775" s="212" t="s">
        <v>140</v>
      </c>
    </row>
    <row r="776" spans="2:65" s="217" customFormat="1">
      <c r="B776" s="216"/>
      <c r="D776" s="205" t="s">
        <v>154</v>
      </c>
      <c r="E776" s="218" t="s">
        <v>3</v>
      </c>
      <c r="F776" s="219" t="s">
        <v>1052</v>
      </c>
      <c r="H776" s="220">
        <v>163.13999999999999</v>
      </c>
      <c r="L776" s="216"/>
      <c r="M776" s="221"/>
      <c r="T776" s="222"/>
      <c r="AT776" s="218" t="s">
        <v>154</v>
      </c>
      <c r="AU776" s="218" t="s">
        <v>78</v>
      </c>
      <c r="AV776" s="217" t="s">
        <v>78</v>
      </c>
      <c r="AW776" s="217" t="s">
        <v>30</v>
      </c>
      <c r="AX776" s="217" t="s">
        <v>69</v>
      </c>
      <c r="AY776" s="218" t="s">
        <v>140</v>
      </c>
    </row>
    <row r="777" spans="2:65" s="211" customFormat="1">
      <c r="B777" s="210"/>
      <c r="D777" s="205" t="s">
        <v>154</v>
      </c>
      <c r="E777" s="212" t="s">
        <v>3</v>
      </c>
      <c r="F777" s="213" t="s">
        <v>1053</v>
      </c>
      <c r="H777" s="212" t="s">
        <v>3</v>
      </c>
      <c r="L777" s="210"/>
      <c r="M777" s="214"/>
      <c r="T777" s="215"/>
      <c r="AT777" s="212" t="s">
        <v>154</v>
      </c>
      <c r="AU777" s="212" t="s">
        <v>78</v>
      </c>
      <c r="AV777" s="211" t="s">
        <v>76</v>
      </c>
      <c r="AW777" s="211" t="s">
        <v>30</v>
      </c>
      <c r="AX777" s="211" t="s">
        <v>69</v>
      </c>
      <c r="AY777" s="212" t="s">
        <v>140</v>
      </c>
    </row>
    <row r="778" spans="2:65" s="217" customFormat="1">
      <c r="B778" s="216"/>
      <c r="D778" s="205" t="s">
        <v>154</v>
      </c>
      <c r="E778" s="218" t="s">
        <v>3</v>
      </c>
      <c r="F778" s="219" t="s">
        <v>1054</v>
      </c>
      <c r="H778" s="220">
        <v>45.77</v>
      </c>
      <c r="L778" s="216"/>
      <c r="M778" s="221"/>
      <c r="T778" s="222"/>
      <c r="AT778" s="218" t="s">
        <v>154</v>
      </c>
      <c r="AU778" s="218" t="s">
        <v>78</v>
      </c>
      <c r="AV778" s="217" t="s">
        <v>78</v>
      </c>
      <c r="AW778" s="217" t="s">
        <v>30</v>
      </c>
      <c r="AX778" s="217" t="s">
        <v>69</v>
      </c>
      <c r="AY778" s="218" t="s">
        <v>140</v>
      </c>
    </row>
    <row r="779" spans="2:65" s="231" customFormat="1">
      <c r="B779" s="230"/>
      <c r="D779" s="205" t="s">
        <v>154</v>
      </c>
      <c r="E779" s="232" t="s">
        <v>3</v>
      </c>
      <c r="F779" s="233" t="s">
        <v>196</v>
      </c>
      <c r="H779" s="234">
        <v>315.58999999999997</v>
      </c>
      <c r="L779" s="230"/>
      <c r="M779" s="235"/>
      <c r="T779" s="236"/>
      <c r="AT779" s="232" t="s">
        <v>154</v>
      </c>
      <c r="AU779" s="232" t="s">
        <v>78</v>
      </c>
      <c r="AV779" s="231" t="s">
        <v>141</v>
      </c>
      <c r="AW779" s="231" t="s">
        <v>30</v>
      </c>
      <c r="AX779" s="231" t="s">
        <v>69</v>
      </c>
      <c r="AY779" s="232" t="s">
        <v>140</v>
      </c>
    </row>
    <row r="780" spans="2:65" s="211" customFormat="1">
      <c r="B780" s="210"/>
      <c r="D780" s="205" t="s">
        <v>154</v>
      </c>
      <c r="E780" s="212" t="s">
        <v>3</v>
      </c>
      <c r="F780" s="213" t="s">
        <v>1055</v>
      </c>
      <c r="H780" s="212" t="s">
        <v>3</v>
      </c>
      <c r="L780" s="210"/>
      <c r="M780" s="214"/>
      <c r="T780" s="215"/>
      <c r="AT780" s="212" t="s">
        <v>154</v>
      </c>
      <c r="AU780" s="212" t="s">
        <v>78</v>
      </c>
      <c r="AV780" s="211" t="s">
        <v>76</v>
      </c>
      <c r="AW780" s="211" t="s">
        <v>30</v>
      </c>
      <c r="AX780" s="211" t="s">
        <v>69</v>
      </c>
      <c r="AY780" s="212" t="s">
        <v>140</v>
      </c>
    </row>
    <row r="781" spans="2:65" s="211" customFormat="1">
      <c r="B781" s="210"/>
      <c r="D781" s="205" t="s">
        <v>154</v>
      </c>
      <c r="E781" s="212" t="s">
        <v>3</v>
      </c>
      <c r="F781" s="213" t="s">
        <v>1056</v>
      </c>
      <c r="H781" s="212" t="s">
        <v>3</v>
      </c>
      <c r="L781" s="210"/>
      <c r="M781" s="214"/>
      <c r="T781" s="215"/>
      <c r="AT781" s="212" t="s">
        <v>154</v>
      </c>
      <c r="AU781" s="212" t="s">
        <v>78</v>
      </c>
      <c r="AV781" s="211" t="s">
        <v>76</v>
      </c>
      <c r="AW781" s="211" t="s">
        <v>30</v>
      </c>
      <c r="AX781" s="211" t="s">
        <v>69</v>
      </c>
      <c r="AY781" s="212" t="s">
        <v>140</v>
      </c>
    </row>
    <row r="782" spans="2:65" s="217" customFormat="1">
      <c r="B782" s="216"/>
      <c r="D782" s="205" t="s">
        <v>154</v>
      </c>
      <c r="E782" s="218" t="s">
        <v>3</v>
      </c>
      <c r="F782" s="219" t="s">
        <v>1057</v>
      </c>
      <c r="H782" s="220">
        <v>55.86</v>
      </c>
      <c r="L782" s="216"/>
      <c r="M782" s="221"/>
      <c r="T782" s="222"/>
      <c r="AT782" s="218" t="s">
        <v>154</v>
      </c>
      <c r="AU782" s="218" t="s">
        <v>78</v>
      </c>
      <c r="AV782" s="217" t="s">
        <v>78</v>
      </c>
      <c r="AW782" s="217" t="s">
        <v>30</v>
      </c>
      <c r="AX782" s="217" t="s">
        <v>69</v>
      </c>
      <c r="AY782" s="218" t="s">
        <v>140</v>
      </c>
    </row>
    <row r="783" spans="2:65" s="211" customFormat="1">
      <c r="B783" s="210"/>
      <c r="D783" s="205" t="s">
        <v>154</v>
      </c>
      <c r="E783" s="212" t="s">
        <v>3</v>
      </c>
      <c r="F783" s="213" t="s">
        <v>1058</v>
      </c>
      <c r="H783" s="212" t="s">
        <v>3</v>
      </c>
      <c r="L783" s="210"/>
      <c r="M783" s="214"/>
      <c r="T783" s="215"/>
      <c r="AT783" s="212" t="s">
        <v>154</v>
      </c>
      <c r="AU783" s="212" t="s">
        <v>78</v>
      </c>
      <c r="AV783" s="211" t="s">
        <v>76</v>
      </c>
      <c r="AW783" s="211" t="s">
        <v>30</v>
      </c>
      <c r="AX783" s="211" t="s">
        <v>69</v>
      </c>
      <c r="AY783" s="212" t="s">
        <v>140</v>
      </c>
    </row>
    <row r="784" spans="2:65" s="217" customFormat="1">
      <c r="B784" s="216"/>
      <c r="D784" s="205" t="s">
        <v>154</v>
      </c>
      <c r="E784" s="218" t="s">
        <v>3</v>
      </c>
      <c r="F784" s="219" t="s">
        <v>1059</v>
      </c>
      <c r="H784" s="220">
        <v>15.01</v>
      </c>
      <c r="L784" s="216"/>
      <c r="M784" s="221"/>
      <c r="T784" s="222"/>
      <c r="AT784" s="218" t="s">
        <v>154</v>
      </c>
      <c r="AU784" s="218" t="s">
        <v>78</v>
      </c>
      <c r="AV784" s="217" t="s">
        <v>78</v>
      </c>
      <c r="AW784" s="217" t="s">
        <v>30</v>
      </c>
      <c r="AX784" s="217" t="s">
        <v>69</v>
      </c>
      <c r="AY784" s="218" t="s">
        <v>140</v>
      </c>
    </row>
    <row r="785" spans="2:65" s="231" customFormat="1">
      <c r="B785" s="230"/>
      <c r="D785" s="205" t="s">
        <v>154</v>
      </c>
      <c r="E785" s="232" t="s">
        <v>3</v>
      </c>
      <c r="F785" s="233" t="s">
        <v>196</v>
      </c>
      <c r="H785" s="234">
        <v>70.87</v>
      </c>
      <c r="L785" s="230"/>
      <c r="M785" s="235"/>
      <c r="T785" s="236"/>
      <c r="AT785" s="232" t="s">
        <v>154</v>
      </c>
      <c r="AU785" s="232" t="s">
        <v>78</v>
      </c>
      <c r="AV785" s="231" t="s">
        <v>141</v>
      </c>
      <c r="AW785" s="231" t="s">
        <v>30</v>
      </c>
      <c r="AX785" s="231" t="s">
        <v>69</v>
      </c>
      <c r="AY785" s="232" t="s">
        <v>140</v>
      </c>
    </row>
    <row r="786" spans="2:65" s="211" customFormat="1">
      <c r="B786" s="210"/>
      <c r="D786" s="205" t="s">
        <v>154</v>
      </c>
      <c r="E786" s="212" t="s">
        <v>3</v>
      </c>
      <c r="F786" s="213" t="s">
        <v>1060</v>
      </c>
      <c r="H786" s="212" t="s">
        <v>3</v>
      </c>
      <c r="L786" s="210"/>
      <c r="M786" s="214"/>
      <c r="T786" s="215"/>
      <c r="AT786" s="212" t="s">
        <v>154</v>
      </c>
      <c r="AU786" s="212" t="s">
        <v>78</v>
      </c>
      <c r="AV786" s="211" t="s">
        <v>76</v>
      </c>
      <c r="AW786" s="211" t="s">
        <v>30</v>
      </c>
      <c r="AX786" s="211" t="s">
        <v>69</v>
      </c>
      <c r="AY786" s="212" t="s">
        <v>140</v>
      </c>
    </row>
    <row r="787" spans="2:65" s="211" customFormat="1">
      <c r="B787" s="210"/>
      <c r="D787" s="205" t="s">
        <v>154</v>
      </c>
      <c r="E787" s="212" t="s">
        <v>3</v>
      </c>
      <c r="F787" s="213" t="s">
        <v>1061</v>
      </c>
      <c r="H787" s="212" t="s">
        <v>3</v>
      </c>
      <c r="L787" s="210"/>
      <c r="M787" s="214"/>
      <c r="T787" s="215"/>
      <c r="AT787" s="212" t="s">
        <v>154</v>
      </c>
      <c r="AU787" s="212" t="s">
        <v>78</v>
      </c>
      <c r="AV787" s="211" t="s">
        <v>76</v>
      </c>
      <c r="AW787" s="211" t="s">
        <v>30</v>
      </c>
      <c r="AX787" s="211" t="s">
        <v>69</v>
      </c>
      <c r="AY787" s="212" t="s">
        <v>140</v>
      </c>
    </row>
    <row r="788" spans="2:65" s="217" customFormat="1">
      <c r="B788" s="216"/>
      <c r="D788" s="205" t="s">
        <v>154</v>
      </c>
      <c r="E788" s="218" t="s">
        <v>3</v>
      </c>
      <c r="F788" s="219" t="s">
        <v>1062</v>
      </c>
      <c r="H788" s="220">
        <v>198.5</v>
      </c>
      <c r="L788" s="216"/>
      <c r="M788" s="221"/>
      <c r="T788" s="222"/>
      <c r="AT788" s="218" t="s">
        <v>154</v>
      </c>
      <c r="AU788" s="218" t="s">
        <v>78</v>
      </c>
      <c r="AV788" s="217" t="s">
        <v>78</v>
      </c>
      <c r="AW788" s="217" t="s">
        <v>30</v>
      </c>
      <c r="AX788" s="217" t="s">
        <v>69</v>
      </c>
      <c r="AY788" s="218" t="s">
        <v>140</v>
      </c>
    </row>
    <row r="789" spans="2:65" s="211" customFormat="1">
      <c r="B789" s="210"/>
      <c r="D789" s="205" t="s">
        <v>154</v>
      </c>
      <c r="E789" s="212" t="s">
        <v>3</v>
      </c>
      <c r="F789" s="213" t="s">
        <v>1063</v>
      </c>
      <c r="H789" s="212" t="s">
        <v>3</v>
      </c>
      <c r="L789" s="210"/>
      <c r="M789" s="214"/>
      <c r="T789" s="215"/>
      <c r="AT789" s="212" t="s">
        <v>154</v>
      </c>
      <c r="AU789" s="212" t="s">
        <v>78</v>
      </c>
      <c r="AV789" s="211" t="s">
        <v>76</v>
      </c>
      <c r="AW789" s="211" t="s">
        <v>30</v>
      </c>
      <c r="AX789" s="211" t="s">
        <v>69</v>
      </c>
      <c r="AY789" s="212" t="s">
        <v>140</v>
      </c>
    </row>
    <row r="790" spans="2:65" s="217" customFormat="1">
      <c r="B790" s="216"/>
      <c r="D790" s="205" t="s">
        <v>154</v>
      </c>
      <c r="E790" s="218" t="s">
        <v>3</v>
      </c>
      <c r="F790" s="219" t="s">
        <v>1064</v>
      </c>
      <c r="H790" s="220">
        <v>14.98</v>
      </c>
      <c r="L790" s="216"/>
      <c r="M790" s="221"/>
      <c r="T790" s="222"/>
      <c r="AT790" s="218" t="s">
        <v>154</v>
      </c>
      <c r="AU790" s="218" t="s">
        <v>78</v>
      </c>
      <c r="AV790" s="217" t="s">
        <v>78</v>
      </c>
      <c r="AW790" s="217" t="s">
        <v>30</v>
      </c>
      <c r="AX790" s="217" t="s">
        <v>69</v>
      </c>
      <c r="AY790" s="218" t="s">
        <v>140</v>
      </c>
    </row>
    <row r="791" spans="2:65" s="211" customFormat="1">
      <c r="B791" s="210"/>
      <c r="D791" s="205" t="s">
        <v>154</v>
      </c>
      <c r="E791" s="212" t="s">
        <v>3</v>
      </c>
      <c r="F791" s="213" t="s">
        <v>1065</v>
      </c>
      <c r="H791" s="212" t="s">
        <v>3</v>
      </c>
      <c r="L791" s="210"/>
      <c r="M791" s="214"/>
      <c r="T791" s="215"/>
      <c r="AT791" s="212" t="s">
        <v>154</v>
      </c>
      <c r="AU791" s="212" t="s">
        <v>78</v>
      </c>
      <c r="AV791" s="211" t="s">
        <v>76</v>
      </c>
      <c r="AW791" s="211" t="s">
        <v>30</v>
      </c>
      <c r="AX791" s="211" t="s">
        <v>69</v>
      </c>
      <c r="AY791" s="212" t="s">
        <v>140</v>
      </c>
    </row>
    <row r="792" spans="2:65" s="217" customFormat="1">
      <c r="B792" s="216"/>
      <c r="D792" s="205" t="s">
        <v>154</v>
      </c>
      <c r="E792" s="218" t="s">
        <v>3</v>
      </c>
      <c r="F792" s="219" t="s">
        <v>1066</v>
      </c>
      <c r="H792" s="220">
        <v>50.79</v>
      </c>
      <c r="L792" s="216"/>
      <c r="M792" s="221"/>
      <c r="T792" s="222"/>
      <c r="AT792" s="218" t="s">
        <v>154</v>
      </c>
      <c r="AU792" s="218" t="s">
        <v>78</v>
      </c>
      <c r="AV792" s="217" t="s">
        <v>78</v>
      </c>
      <c r="AW792" s="217" t="s">
        <v>30</v>
      </c>
      <c r="AX792" s="217" t="s">
        <v>69</v>
      </c>
      <c r="AY792" s="218" t="s">
        <v>140</v>
      </c>
    </row>
    <row r="793" spans="2:65" s="231" customFormat="1">
      <c r="B793" s="230"/>
      <c r="D793" s="205" t="s">
        <v>154</v>
      </c>
      <c r="E793" s="232" t="s">
        <v>3</v>
      </c>
      <c r="F793" s="233" t="s">
        <v>196</v>
      </c>
      <c r="H793" s="234">
        <v>264.27</v>
      </c>
      <c r="L793" s="230"/>
      <c r="M793" s="235"/>
      <c r="T793" s="236"/>
      <c r="AT793" s="232" t="s">
        <v>154</v>
      </c>
      <c r="AU793" s="232" t="s">
        <v>78</v>
      </c>
      <c r="AV793" s="231" t="s">
        <v>141</v>
      </c>
      <c r="AW793" s="231" t="s">
        <v>30</v>
      </c>
      <c r="AX793" s="231" t="s">
        <v>69</v>
      </c>
      <c r="AY793" s="232" t="s">
        <v>140</v>
      </c>
    </row>
    <row r="794" spans="2:65" s="224" customFormat="1">
      <c r="B794" s="223"/>
      <c r="D794" s="205" t="s">
        <v>154</v>
      </c>
      <c r="E794" s="225" t="s">
        <v>3</v>
      </c>
      <c r="F794" s="226" t="s">
        <v>159</v>
      </c>
      <c r="H794" s="227">
        <v>650.73</v>
      </c>
      <c r="L794" s="223"/>
      <c r="M794" s="228"/>
      <c r="T794" s="229"/>
      <c r="AT794" s="225" t="s">
        <v>154</v>
      </c>
      <c r="AU794" s="225" t="s">
        <v>78</v>
      </c>
      <c r="AV794" s="224" t="s">
        <v>148</v>
      </c>
      <c r="AW794" s="224" t="s">
        <v>30</v>
      </c>
      <c r="AX794" s="224" t="s">
        <v>76</v>
      </c>
      <c r="AY794" s="225" t="s">
        <v>140</v>
      </c>
    </row>
    <row r="795" spans="2:65" s="87" customFormat="1" ht="21.75" customHeight="1">
      <c r="B795" s="13"/>
      <c r="C795" s="193" t="s">
        <v>1067</v>
      </c>
      <c r="D795" s="193" t="s">
        <v>143</v>
      </c>
      <c r="E795" s="194" t="s">
        <v>1068</v>
      </c>
      <c r="F795" s="195" t="s">
        <v>1069</v>
      </c>
      <c r="G795" s="196" t="s">
        <v>146</v>
      </c>
      <c r="H795" s="197">
        <v>63.7</v>
      </c>
      <c r="I795" s="65"/>
      <c r="J795" s="198">
        <f>ROUND(I795*H795,2)</f>
        <v>0</v>
      </c>
      <c r="K795" s="195" t="s">
        <v>147</v>
      </c>
      <c r="L795" s="13"/>
      <c r="M795" s="199" t="s">
        <v>3</v>
      </c>
      <c r="N795" s="200" t="s">
        <v>40</v>
      </c>
      <c r="O795" s="201">
        <v>0.08</v>
      </c>
      <c r="P795" s="201">
        <f>O795*H795</f>
        <v>5.0960000000000001</v>
      </c>
      <c r="Q795" s="201">
        <v>0</v>
      </c>
      <c r="R795" s="201">
        <f>Q795*H795</f>
        <v>0</v>
      </c>
      <c r="S795" s="201">
        <v>7.0000000000000001E-3</v>
      </c>
      <c r="T795" s="202">
        <f>S795*H795</f>
        <v>0.44590000000000002</v>
      </c>
      <c r="AR795" s="203" t="s">
        <v>276</v>
      </c>
      <c r="AT795" s="203" t="s">
        <v>143</v>
      </c>
      <c r="AU795" s="203" t="s">
        <v>78</v>
      </c>
      <c r="AY795" s="4" t="s">
        <v>140</v>
      </c>
      <c r="BE795" s="204">
        <f>IF(N795="základní",J795,0)</f>
        <v>0</v>
      </c>
      <c r="BF795" s="204">
        <f>IF(N795="snížená",J795,0)</f>
        <v>0</v>
      </c>
      <c r="BG795" s="204">
        <f>IF(N795="zákl. přenesená",J795,0)</f>
        <v>0</v>
      </c>
      <c r="BH795" s="204">
        <f>IF(N795="sníž. přenesená",J795,0)</f>
        <v>0</v>
      </c>
      <c r="BI795" s="204">
        <f>IF(N795="nulová",J795,0)</f>
        <v>0</v>
      </c>
      <c r="BJ795" s="4" t="s">
        <v>76</v>
      </c>
      <c r="BK795" s="204">
        <f>ROUND(I795*H795,2)</f>
        <v>0</v>
      </c>
      <c r="BL795" s="4" t="s">
        <v>276</v>
      </c>
      <c r="BM795" s="203" t="s">
        <v>1070</v>
      </c>
    </row>
    <row r="796" spans="2:65" s="87" customFormat="1" ht="19.5">
      <c r="B796" s="13"/>
      <c r="D796" s="205" t="s">
        <v>150</v>
      </c>
      <c r="F796" s="206" t="s">
        <v>1071</v>
      </c>
      <c r="L796" s="13"/>
      <c r="M796" s="207"/>
      <c r="T796" s="29"/>
      <c r="AT796" s="4" t="s">
        <v>150</v>
      </c>
      <c r="AU796" s="4" t="s">
        <v>78</v>
      </c>
    </row>
    <row r="797" spans="2:65" s="87" customFormat="1">
      <c r="B797" s="13"/>
      <c r="D797" s="208" t="s">
        <v>152</v>
      </c>
      <c r="F797" s="209" t="s">
        <v>1072</v>
      </c>
      <c r="L797" s="13"/>
      <c r="M797" s="207"/>
      <c r="T797" s="29"/>
      <c r="AT797" s="4" t="s">
        <v>152</v>
      </c>
      <c r="AU797" s="4" t="s">
        <v>78</v>
      </c>
    </row>
    <row r="798" spans="2:65" s="211" customFormat="1">
      <c r="B798" s="210"/>
      <c r="D798" s="205" t="s">
        <v>154</v>
      </c>
      <c r="E798" s="212" t="s">
        <v>3</v>
      </c>
      <c r="F798" s="213" t="s">
        <v>1039</v>
      </c>
      <c r="H798" s="212" t="s">
        <v>3</v>
      </c>
      <c r="L798" s="210"/>
      <c r="M798" s="214"/>
      <c r="T798" s="215"/>
      <c r="AT798" s="212" t="s">
        <v>154</v>
      </c>
      <c r="AU798" s="212" t="s">
        <v>78</v>
      </c>
      <c r="AV798" s="211" t="s">
        <v>76</v>
      </c>
      <c r="AW798" s="211" t="s">
        <v>30</v>
      </c>
      <c r="AX798" s="211" t="s">
        <v>69</v>
      </c>
      <c r="AY798" s="212" t="s">
        <v>140</v>
      </c>
    </row>
    <row r="799" spans="2:65" s="211" customFormat="1">
      <c r="B799" s="210"/>
      <c r="D799" s="205" t="s">
        <v>154</v>
      </c>
      <c r="E799" s="212" t="s">
        <v>3</v>
      </c>
      <c r="F799" s="213" t="s">
        <v>1040</v>
      </c>
      <c r="H799" s="212" t="s">
        <v>3</v>
      </c>
      <c r="L799" s="210"/>
      <c r="M799" s="214"/>
      <c r="T799" s="215"/>
      <c r="AT799" s="212" t="s">
        <v>154</v>
      </c>
      <c r="AU799" s="212" t="s">
        <v>78</v>
      </c>
      <c r="AV799" s="211" t="s">
        <v>76</v>
      </c>
      <c r="AW799" s="211" t="s">
        <v>30</v>
      </c>
      <c r="AX799" s="211" t="s">
        <v>69</v>
      </c>
      <c r="AY799" s="212" t="s">
        <v>140</v>
      </c>
    </row>
    <row r="800" spans="2:65" s="217" customFormat="1">
      <c r="B800" s="216"/>
      <c r="D800" s="205" t="s">
        <v>154</v>
      </c>
      <c r="E800" s="218" t="s">
        <v>3</v>
      </c>
      <c r="F800" s="219" t="s">
        <v>1073</v>
      </c>
      <c r="H800" s="220">
        <v>63.7</v>
      </c>
      <c r="L800" s="216"/>
      <c r="M800" s="221"/>
      <c r="T800" s="222"/>
      <c r="AT800" s="218" t="s">
        <v>154</v>
      </c>
      <c r="AU800" s="218" t="s">
        <v>78</v>
      </c>
      <c r="AV800" s="217" t="s">
        <v>78</v>
      </c>
      <c r="AW800" s="217" t="s">
        <v>30</v>
      </c>
      <c r="AX800" s="217" t="s">
        <v>76</v>
      </c>
      <c r="AY800" s="218" t="s">
        <v>140</v>
      </c>
    </row>
    <row r="801" spans="2:65" s="87" customFormat="1" ht="37.700000000000003" customHeight="1">
      <c r="B801" s="13"/>
      <c r="C801" s="193" t="s">
        <v>1074</v>
      </c>
      <c r="D801" s="193" t="s">
        <v>634</v>
      </c>
      <c r="E801" s="194" t="s">
        <v>1075</v>
      </c>
      <c r="F801" s="195" t="s">
        <v>1076</v>
      </c>
      <c r="G801" s="196" t="s">
        <v>146</v>
      </c>
      <c r="H801" s="197">
        <v>230.19</v>
      </c>
      <c r="I801" s="65"/>
      <c r="J801" s="198">
        <f>ROUND(I801*H801,2)</f>
        <v>0</v>
      </c>
      <c r="K801" s="195" t="s">
        <v>530</v>
      </c>
      <c r="L801" s="13"/>
      <c r="M801" s="199" t="s">
        <v>3</v>
      </c>
      <c r="N801" s="200" t="s">
        <v>40</v>
      </c>
      <c r="O801" s="201">
        <v>1.43</v>
      </c>
      <c r="P801" s="201">
        <f>O801*H801</f>
        <v>329.17169999999999</v>
      </c>
      <c r="Q801" s="201">
        <v>2.6669999999999999E-2</v>
      </c>
      <c r="R801" s="201">
        <f>Q801*H801</f>
        <v>6.1391672999999995</v>
      </c>
      <c r="S801" s="201">
        <v>0</v>
      </c>
      <c r="T801" s="202">
        <f>S801*H801</f>
        <v>0</v>
      </c>
      <c r="AR801" s="203" t="s">
        <v>148</v>
      </c>
      <c r="AT801" s="203" t="s">
        <v>143</v>
      </c>
      <c r="AU801" s="203" t="s">
        <v>78</v>
      </c>
      <c r="AY801" s="4" t="s">
        <v>140</v>
      </c>
      <c r="BE801" s="204">
        <f>IF(N801="základní",J801,0)</f>
        <v>0</v>
      </c>
      <c r="BF801" s="204">
        <f>IF(N801="snížená",J801,0)</f>
        <v>0</v>
      </c>
      <c r="BG801" s="204">
        <f>IF(N801="zákl. přenesená",J801,0)</f>
        <v>0</v>
      </c>
      <c r="BH801" s="204">
        <f>IF(N801="sníž. přenesená",J801,0)</f>
        <v>0</v>
      </c>
      <c r="BI801" s="204">
        <f>IF(N801="nulová",J801,0)</f>
        <v>0</v>
      </c>
      <c r="BJ801" s="4" t="s">
        <v>76</v>
      </c>
      <c r="BK801" s="204">
        <f>ROUND(I801*H801,2)</f>
        <v>0</v>
      </c>
      <c r="BL801" s="4" t="s">
        <v>148</v>
      </c>
      <c r="BM801" s="203" t="s">
        <v>1077</v>
      </c>
    </row>
    <row r="802" spans="2:65" s="87" customFormat="1" ht="19.5">
      <c r="B802" s="13"/>
      <c r="D802" s="205" t="s">
        <v>150</v>
      </c>
      <c r="F802" s="206" t="s">
        <v>1078</v>
      </c>
      <c r="L802" s="13"/>
      <c r="M802" s="207"/>
      <c r="T802" s="29"/>
      <c r="AT802" s="4" t="s">
        <v>150</v>
      </c>
      <c r="AU802" s="4" t="s">
        <v>78</v>
      </c>
    </row>
    <row r="803" spans="2:65" s="211" customFormat="1">
      <c r="B803" s="210"/>
      <c r="D803" s="205" t="s">
        <v>154</v>
      </c>
      <c r="E803" s="212" t="s">
        <v>3</v>
      </c>
      <c r="F803" s="213" t="s">
        <v>1079</v>
      </c>
      <c r="H803" s="212" t="s">
        <v>3</v>
      </c>
      <c r="L803" s="210"/>
      <c r="M803" s="214"/>
      <c r="T803" s="215"/>
      <c r="AT803" s="212" t="s">
        <v>154</v>
      </c>
      <c r="AU803" s="212" t="s">
        <v>78</v>
      </c>
      <c r="AV803" s="211" t="s">
        <v>76</v>
      </c>
      <c r="AW803" s="211" t="s">
        <v>30</v>
      </c>
      <c r="AX803" s="211" t="s">
        <v>69</v>
      </c>
      <c r="AY803" s="212" t="s">
        <v>140</v>
      </c>
    </row>
    <row r="804" spans="2:65" s="217" customFormat="1">
      <c r="B804" s="216"/>
      <c r="D804" s="205" t="s">
        <v>154</v>
      </c>
      <c r="E804" s="218" t="s">
        <v>3</v>
      </c>
      <c r="F804" s="219" t="s">
        <v>1080</v>
      </c>
      <c r="H804" s="220">
        <v>230.19</v>
      </c>
      <c r="L804" s="216"/>
      <c r="M804" s="221"/>
      <c r="T804" s="222"/>
      <c r="AT804" s="218" t="s">
        <v>154</v>
      </c>
      <c r="AU804" s="218" t="s">
        <v>78</v>
      </c>
      <c r="AV804" s="217" t="s">
        <v>78</v>
      </c>
      <c r="AW804" s="217" t="s">
        <v>30</v>
      </c>
      <c r="AX804" s="217" t="s">
        <v>76</v>
      </c>
      <c r="AY804" s="218" t="s">
        <v>140</v>
      </c>
    </row>
    <row r="805" spans="2:65" s="217" customFormat="1" ht="313.5">
      <c r="B805" s="216"/>
      <c r="D805" s="205"/>
      <c r="E805" s="218"/>
      <c r="F805" s="246" t="s">
        <v>3102</v>
      </c>
      <c r="H805" s="220"/>
      <c r="L805" s="216"/>
      <c r="M805" s="221"/>
      <c r="T805" s="222"/>
      <c r="AT805" s="218"/>
      <c r="AU805" s="218"/>
      <c r="AY805" s="218"/>
    </row>
    <row r="806" spans="2:65" s="87" customFormat="1" ht="33" customHeight="1">
      <c r="B806" s="13"/>
      <c r="C806" s="193" t="s">
        <v>1081</v>
      </c>
      <c r="D806" s="193" t="s">
        <v>143</v>
      </c>
      <c r="E806" s="194" t="s">
        <v>1082</v>
      </c>
      <c r="F806" s="195" t="s">
        <v>1083</v>
      </c>
      <c r="G806" s="196" t="s">
        <v>184</v>
      </c>
      <c r="H806" s="197">
        <v>6.1390000000000002</v>
      </c>
      <c r="I806" s="65"/>
      <c r="J806" s="198">
        <f>ROUND(I806*H806,2)</f>
        <v>0</v>
      </c>
      <c r="K806" s="195" t="s">
        <v>147</v>
      </c>
      <c r="L806" s="13"/>
      <c r="M806" s="199" t="s">
        <v>3</v>
      </c>
      <c r="N806" s="200" t="s">
        <v>40</v>
      </c>
      <c r="O806" s="201">
        <v>4.1980000000000004</v>
      </c>
      <c r="P806" s="201">
        <f>O806*H806</f>
        <v>25.771522000000004</v>
      </c>
      <c r="Q806" s="201">
        <v>0</v>
      </c>
      <c r="R806" s="201">
        <f>Q806*H806</f>
        <v>0</v>
      </c>
      <c r="S806" s="201">
        <v>0</v>
      </c>
      <c r="T806" s="202">
        <f>S806*H806</f>
        <v>0</v>
      </c>
      <c r="AR806" s="203" t="s">
        <v>276</v>
      </c>
      <c r="AT806" s="203" t="s">
        <v>143</v>
      </c>
      <c r="AU806" s="203" t="s">
        <v>78</v>
      </c>
      <c r="AY806" s="4" t="s">
        <v>140</v>
      </c>
      <c r="BE806" s="204">
        <f>IF(N806="základní",J806,0)</f>
        <v>0</v>
      </c>
      <c r="BF806" s="204">
        <f>IF(N806="snížená",J806,0)</f>
        <v>0</v>
      </c>
      <c r="BG806" s="204">
        <f>IF(N806="zákl. přenesená",J806,0)</f>
        <v>0</v>
      </c>
      <c r="BH806" s="204">
        <f>IF(N806="sníž. přenesená",J806,0)</f>
        <v>0</v>
      </c>
      <c r="BI806" s="204">
        <f>IF(N806="nulová",J806,0)</f>
        <v>0</v>
      </c>
      <c r="BJ806" s="4" t="s">
        <v>76</v>
      </c>
      <c r="BK806" s="204">
        <f>ROUND(I806*H806,2)</f>
        <v>0</v>
      </c>
      <c r="BL806" s="4" t="s">
        <v>276</v>
      </c>
      <c r="BM806" s="203" t="s">
        <v>1084</v>
      </c>
    </row>
    <row r="807" spans="2:65" s="87" customFormat="1" ht="29.25">
      <c r="B807" s="13"/>
      <c r="D807" s="205" t="s">
        <v>150</v>
      </c>
      <c r="F807" s="206" t="s">
        <v>1085</v>
      </c>
      <c r="L807" s="13"/>
      <c r="M807" s="207"/>
      <c r="T807" s="29"/>
      <c r="AT807" s="4" t="s">
        <v>150</v>
      </c>
      <c r="AU807" s="4" t="s">
        <v>78</v>
      </c>
    </row>
    <row r="808" spans="2:65" s="87" customFormat="1">
      <c r="B808" s="13"/>
      <c r="D808" s="208" t="s">
        <v>152</v>
      </c>
      <c r="F808" s="209" t="s">
        <v>1086</v>
      </c>
      <c r="L808" s="13"/>
      <c r="M808" s="207"/>
      <c r="T808" s="29"/>
      <c r="AT808" s="4" t="s">
        <v>152</v>
      </c>
      <c r="AU808" s="4" t="s">
        <v>78</v>
      </c>
    </row>
    <row r="809" spans="2:65" s="182" customFormat="1" ht="22.7" customHeight="1">
      <c r="B809" s="181"/>
      <c r="D809" s="183" t="s">
        <v>68</v>
      </c>
      <c r="E809" s="191" t="s">
        <v>1087</v>
      </c>
      <c r="F809" s="191" t="s">
        <v>1088</v>
      </c>
      <c r="J809" s="192">
        <f>BK809</f>
        <v>0</v>
      </c>
      <c r="L809" s="181"/>
      <c r="M809" s="186"/>
      <c r="P809" s="187">
        <f>SUM(P810:P832)</f>
        <v>299.42679799999996</v>
      </c>
      <c r="R809" s="187">
        <f>SUM(R810:R832)</f>
        <v>1.8643905000000001</v>
      </c>
      <c r="T809" s="188">
        <f>SUM(T810:T832)</f>
        <v>1.2483599999999999</v>
      </c>
      <c r="AR809" s="183" t="s">
        <v>78</v>
      </c>
      <c r="AT809" s="189" t="s">
        <v>68</v>
      </c>
      <c r="AU809" s="189" t="s">
        <v>76</v>
      </c>
      <c r="AY809" s="183" t="s">
        <v>140</v>
      </c>
      <c r="BK809" s="190">
        <f>SUM(BK810:BK832)</f>
        <v>0</v>
      </c>
    </row>
    <row r="810" spans="2:65" s="87" customFormat="1" ht="24.2" customHeight="1">
      <c r="B810" s="13"/>
      <c r="C810" s="193" t="s">
        <v>1089</v>
      </c>
      <c r="D810" s="193" t="s">
        <v>143</v>
      </c>
      <c r="E810" s="194" t="s">
        <v>1090</v>
      </c>
      <c r="F810" s="195" t="s">
        <v>1091</v>
      </c>
      <c r="G810" s="196" t="s">
        <v>146</v>
      </c>
      <c r="H810" s="197">
        <v>100.53</v>
      </c>
      <c r="I810" s="65"/>
      <c r="J810" s="198">
        <f>ROUND(I810*H810,2)</f>
        <v>0</v>
      </c>
      <c r="K810" s="195" t="s">
        <v>147</v>
      </c>
      <c r="L810" s="13"/>
      <c r="M810" s="199" t="s">
        <v>3</v>
      </c>
      <c r="N810" s="200" t="s">
        <v>40</v>
      </c>
      <c r="O810" s="201">
        <v>0.255</v>
      </c>
      <c r="P810" s="201">
        <f>O810*H810</f>
        <v>25.635149999999999</v>
      </c>
      <c r="Q810" s="201">
        <v>0</v>
      </c>
      <c r="R810" s="201">
        <f>Q810*H810</f>
        <v>0</v>
      </c>
      <c r="S810" s="201">
        <v>3.0000000000000001E-3</v>
      </c>
      <c r="T810" s="202">
        <f>S810*H810</f>
        <v>0.30159000000000002</v>
      </c>
      <c r="AR810" s="203" t="s">
        <v>276</v>
      </c>
      <c r="AT810" s="203" t="s">
        <v>143</v>
      </c>
      <c r="AU810" s="203" t="s">
        <v>78</v>
      </c>
      <c r="AY810" s="4" t="s">
        <v>140</v>
      </c>
      <c r="BE810" s="204">
        <f>IF(N810="základní",J810,0)</f>
        <v>0</v>
      </c>
      <c r="BF810" s="204">
        <f>IF(N810="snížená",J810,0)</f>
        <v>0</v>
      </c>
      <c r="BG810" s="204">
        <f>IF(N810="zákl. přenesená",J810,0)</f>
        <v>0</v>
      </c>
      <c r="BH810" s="204">
        <f>IF(N810="sníž. přenesená",J810,0)</f>
        <v>0</v>
      </c>
      <c r="BI810" s="204">
        <f>IF(N810="nulová",J810,0)</f>
        <v>0</v>
      </c>
      <c r="BJ810" s="4" t="s">
        <v>76</v>
      </c>
      <c r="BK810" s="204">
        <f>ROUND(I810*H810,2)</f>
        <v>0</v>
      </c>
      <c r="BL810" s="4" t="s">
        <v>276</v>
      </c>
      <c r="BM810" s="203" t="s">
        <v>1092</v>
      </c>
    </row>
    <row r="811" spans="2:65" s="87" customFormat="1">
      <c r="B811" s="13"/>
      <c r="D811" s="205" t="s">
        <v>150</v>
      </c>
      <c r="F811" s="206" t="s">
        <v>1093</v>
      </c>
      <c r="L811" s="13"/>
      <c r="M811" s="207"/>
      <c r="T811" s="29"/>
      <c r="AT811" s="4" t="s">
        <v>150</v>
      </c>
      <c r="AU811" s="4" t="s">
        <v>78</v>
      </c>
    </row>
    <row r="812" spans="2:65" s="87" customFormat="1">
      <c r="B812" s="13"/>
      <c r="D812" s="208" t="s">
        <v>152</v>
      </c>
      <c r="F812" s="209" t="s">
        <v>1094</v>
      </c>
      <c r="L812" s="13"/>
      <c r="M812" s="207"/>
      <c r="T812" s="29"/>
      <c r="AT812" s="4" t="s">
        <v>152</v>
      </c>
      <c r="AU812" s="4" t="s">
        <v>78</v>
      </c>
    </row>
    <row r="813" spans="2:65" s="211" customFormat="1">
      <c r="B813" s="210"/>
      <c r="D813" s="205" t="s">
        <v>154</v>
      </c>
      <c r="E813" s="212" t="s">
        <v>3</v>
      </c>
      <c r="F813" s="213" t="s">
        <v>1055</v>
      </c>
      <c r="H813" s="212" t="s">
        <v>3</v>
      </c>
      <c r="L813" s="210"/>
      <c r="M813" s="214"/>
      <c r="T813" s="215"/>
      <c r="AT813" s="212" t="s">
        <v>154</v>
      </c>
      <c r="AU813" s="212" t="s">
        <v>78</v>
      </c>
      <c r="AV813" s="211" t="s">
        <v>76</v>
      </c>
      <c r="AW813" s="211" t="s">
        <v>30</v>
      </c>
      <c r="AX813" s="211" t="s">
        <v>69</v>
      </c>
      <c r="AY813" s="212" t="s">
        <v>140</v>
      </c>
    </row>
    <row r="814" spans="2:65" s="217" customFormat="1">
      <c r="B814" s="216"/>
      <c r="D814" s="205" t="s">
        <v>154</v>
      </c>
      <c r="E814" s="218" t="s">
        <v>3</v>
      </c>
      <c r="F814" s="219" t="s">
        <v>1095</v>
      </c>
      <c r="H814" s="220">
        <v>70.87</v>
      </c>
      <c r="L814" s="216"/>
      <c r="M814" s="221"/>
      <c r="T814" s="222"/>
      <c r="AT814" s="218" t="s">
        <v>154</v>
      </c>
      <c r="AU814" s="218" t="s">
        <v>78</v>
      </c>
      <c r="AV814" s="217" t="s">
        <v>78</v>
      </c>
      <c r="AW814" s="217" t="s">
        <v>30</v>
      </c>
      <c r="AX814" s="217" t="s">
        <v>69</v>
      </c>
      <c r="AY814" s="218" t="s">
        <v>140</v>
      </c>
    </row>
    <row r="815" spans="2:65" s="211" customFormat="1">
      <c r="B815" s="210"/>
      <c r="D815" s="205" t="s">
        <v>154</v>
      </c>
      <c r="E815" s="212" t="s">
        <v>3</v>
      </c>
      <c r="F815" s="213" t="s">
        <v>1096</v>
      </c>
      <c r="H815" s="212" t="s">
        <v>3</v>
      </c>
      <c r="L815" s="210"/>
      <c r="M815" s="214"/>
      <c r="T815" s="215"/>
      <c r="AT815" s="212" t="s">
        <v>154</v>
      </c>
      <c r="AU815" s="212" t="s">
        <v>78</v>
      </c>
      <c r="AV815" s="211" t="s">
        <v>76</v>
      </c>
      <c r="AW815" s="211" t="s">
        <v>30</v>
      </c>
      <c r="AX815" s="211" t="s">
        <v>69</v>
      </c>
      <c r="AY815" s="212" t="s">
        <v>140</v>
      </c>
    </row>
    <row r="816" spans="2:65" s="211" customFormat="1">
      <c r="B816" s="210"/>
      <c r="D816" s="205" t="s">
        <v>154</v>
      </c>
      <c r="E816" s="212" t="s">
        <v>3</v>
      </c>
      <c r="F816" s="213" t="s">
        <v>1097</v>
      </c>
      <c r="H816" s="212" t="s">
        <v>3</v>
      </c>
      <c r="L816" s="210"/>
      <c r="M816" s="214"/>
      <c r="T816" s="215"/>
      <c r="AT816" s="212" t="s">
        <v>154</v>
      </c>
      <c r="AU816" s="212" t="s">
        <v>78</v>
      </c>
      <c r="AV816" s="211" t="s">
        <v>76</v>
      </c>
      <c r="AW816" s="211" t="s">
        <v>30</v>
      </c>
      <c r="AX816" s="211" t="s">
        <v>69</v>
      </c>
      <c r="AY816" s="212" t="s">
        <v>140</v>
      </c>
    </row>
    <row r="817" spans="2:65" s="217" customFormat="1">
      <c r="B817" s="216"/>
      <c r="D817" s="205" t="s">
        <v>154</v>
      </c>
      <c r="E817" s="218" t="s">
        <v>3</v>
      </c>
      <c r="F817" s="219" t="s">
        <v>1098</v>
      </c>
      <c r="H817" s="220">
        <v>29.66</v>
      </c>
      <c r="L817" s="216"/>
      <c r="M817" s="221"/>
      <c r="T817" s="222"/>
      <c r="AT817" s="218" t="s">
        <v>154</v>
      </c>
      <c r="AU817" s="218" t="s">
        <v>78</v>
      </c>
      <c r="AV817" s="217" t="s">
        <v>78</v>
      </c>
      <c r="AW817" s="217" t="s">
        <v>30</v>
      </c>
      <c r="AX817" s="217" t="s">
        <v>69</v>
      </c>
      <c r="AY817" s="218" t="s">
        <v>140</v>
      </c>
    </row>
    <row r="818" spans="2:65" s="231" customFormat="1">
      <c r="B818" s="230"/>
      <c r="D818" s="205" t="s">
        <v>154</v>
      </c>
      <c r="E818" s="232" t="s">
        <v>3</v>
      </c>
      <c r="F818" s="233" t="s">
        <v>196</v>
      </c>
      <c r="H818" s="234">
        <v>100.53</v>
      </c>
      <c r="L818" s="230"/>
      <c r="M818" s="235"/>
      <c r="T818" s="236"/>
      <c r="AT818" s="232" t="s">
        <v>154</v>
      </c>
      <c r="AU818" s="232" t="s">
        <v>78</v>
      </c>
      <c r="AV818" s="231" t="s">
        <v>141</v>
      </c>
      <c r="AW818" s="231" t="s">
        <v>30</v>
      </c>
      <c r="AX818" s="231" t="s">
        <v>76</v>
      </c>
      <c r="AY818" s="232" t="s">
        <v>140</v>
      </c>
    </row>
    <row r="819" spans="2:65" s="231" customFormat="1">
      <c r="B819" s="230"/>
      <c r="D819" s="205"/>
      <c r="E819" s="232"/>
      <c r="F819" s="233"/>
      <c r="H819" s="234"/>
      <c r="L819" s="230"/>
      <c r="M819" s="235"/>
      <c r="T819" s="236"/>
      <c r="AT819" s="232"/>
      <c r="AU819" s="232"/>
      <c r="AY819" s="232"/>
    </row>
    <row r="820" spans="2:65" s="87" customFormat="1" ht="24.2" customHeight="1">
      <c r="B820" s="13"/>
      <c r="C820" s="193" t="s">
        <v>1099</v>
      </c>
      <c r="D820" s="193" t="s">
        <v>143</v>
      </c>
      <c r="E820" s="194" t="s">
        <v>1100</v>
      </c>
      <c r="F820" s="195" t="s">
        <v>1101</v>
      </c>
      <c r="G820" s="196" t="s">
        <v>146</v>
      </c>
      <c r="H820" s="197">
        <v>315.58999999999997</v>
      </c>
      <c r="I820" s="65"/>
      <c r="J820" s="198">
        <f>ROUND(I820*H820,2)</f>
        <v>0</v>
      </c>
      <c r="K820" s="195" t="s">
        <v>147</v>
      </c>
      <c r="L820" s="13"/>
      <c r="M820" s="199" t="s">
        <v>3</v>
      </c>
      <c r="N820" s="200" t="s">
        <v>40</v>
      </c>
      <c r="O820" s="201">
        <v>0.05</v>
      </c>
      <c r="P820" s="201">
        <f>O820*H820</f>
        <v>15.779499999999999</v>
      </c>
      <c r="Q820" s="201">
        <v>0</v>
      </c>
      <c r="R820" s="201">
        <f>Q820*H820</f>
        <v>0</v>
      </c>
      <c r="S820" s="201">
        <v>3.0000000000000001E-3</v>
      </c>
      <c r="T820" s="202">
        <f>S820*H820</f>
        <v>0.94676999999999989</v>
      </c>
      <c r="AR820" s="203" t="s">
        <v>276</v>
      </c>
      <c r="AT820" s="203" t="s">
        <v>143</v>
      </c>
      <c r="AU820" s="203" t="s">
        <v>78</v>
      </c>
      <c r="AY820" s="4" t="s">
        <v>140</v>
      </c>
      <c r="BE820" s="204">
        <f>IF(N820="základní",J820,0)</f>
        <v>0</v>
      </c>
      <c r="BF820" s="204">
        <f>IF(N820="snížená",J820,0)</f>
        <v>0</v>
      </c>
      <c r="BG820" s="204">
        <f>IF(N820="zákl. přenesená",J820,0)</f>
        <v>0</v>
      </c>
      <c r="BH820" s="204">
        <f>IF(N820="sníž. přenesená",J820,0)</f>
        <v>0</v>
      </c>
      <c r="BI820" s="204">
        <f>IF(N820="nulová",J820,0)</f>
        <v>0</v>
      </c>
      <c r="BJ820" s="4" t="s">
        <v>76</v>
      </c>
      <c r="BK820" s="204">
        <f>ROUND(I820*H820,2)</f>
        <v>0</v>
      </c>
      <c r="BL820" s="4" t="s">
        <v>276</v>
      </c>
      <c r="BM820" s="203" t="s">
        <v>1102</v>
      </c>
    </row>
    <row r="821" spans="2:65" s="87" customFormat="1" ht="19.5">
      <c r="B821" s="13"/>
      <c r="D821" s="205" t="s">
        <v>150</v>
      </c>
      <c r="F821" s="206" t="s">
        <v>1101</v>
      </c>
      <c r="L821" s="13"/>
      <c r="M821" s="207"/>
      <c r="T821" s="29"/>
      <c r="AT821" s="4" t="s">
        <v>150</v>
      </c>
      <c r="AU821" s="4" t="s">
        <v>78</v>
      </c>
    </row>
    <row r="822" spans="2:65" s="87" customFormat="1">
      <c r="B822" s="13"/>
      <c r="D822" s="208" t="s">
        <v>152</v>
      </c>
      <c r="F822" s="209" t="s">
        <v>1103</v>
      </c>
      <c r="L822" s="13"/>
      <c r="M822" s="207"/>
      <c r="T822" s="29"/>
      <c r="AT822" s="4" t="s">
        <v>152</v>
      </c>
      <c r="AU822" s="4" t="s">
        <v>78</v>
      </c>
    </row>
    <row r="823" spans="2:65" s="211" customFormat="1">
      <c r="B823" s="210"/>
      <c r="D823" s="205" t="s">
        <v>154</v>
      </c>
      <c r="E823" s="212" t="s">
        <v>3</v>
      </c>
      <c r="F823" s="213" t="s">
        <v>1104</v>
      </c>
      <c r="H823" s="212" t="s">
        <v>3</v>
      </c>
      <c r="L823" s="210"/>
      <c r="M823" s="214"/>
      <c r="T823" s="215"/>
      <c r="AT823" s="212" t="s">
        <v>154</v>
      </c>
      <c r="AU823" s="212" t="s">
        <v>78</v>
      </c>
      <c r="AV823" s="211" t="s">
        <v>76</v>
      </c>
      <c r="AW823" s="211" t="s">
        <v>30</v>
      </c>
      <c r="AX823" s="211" t="s">
        <v>69</v>
      </c>
      <c r="AY823" s="212" t="s">
        <v>140</v>
      </c>
    </row>
    <row r="824" spans="2:65" s="217" customFormat="1">
      <c r="B824" s="216"/>
      <c r="D824" s="205" t="s">
        <v>154</v>
      </c>
      <c r="E824" s="218" t="s">
        <v>3</v>
      </c>
      <c r="F824" s="219" t="s">
        <v>1105</v>
      </c>
      <c r="H824" s="220">
        <v>315.58999999999997</v>
      </c>
      <c r="L824" s="216"/>
      <c r="M824" s="221"/>
      <c r="T824" s="222"/>
      <c r="AT824" s="218" t="s">
        <v>154</v>
      </c>
      <c r="AU824" s="218" t="s">
        <v>78</v>
      </c>
      <c r="AV824" s="217" t="s">
        <v>78</v>
      </c>
      <c r="AW824" s="217" t="s">
        <v>30</v>
      </c>
      <c r="AX824" s="217" t="s">
        <v>76</v>
      </c>
      <c r="AY824" s="218" t="s">
        <v>140</v>
      </c>
    </row>
    <row r="825" spans="2:65" s="87" customFormat="1" ht="24.2" customHeight="1">
      <c r="B825" s="13"/>
      <c r="C825" s="193" t="s">
        <v>1106</v>
      </c>
      <c r="D825" s="193" t="s">
        <v>634</v>
      </c>
      <c r="E825" s="194" t="s">
        <v>1107</v>
      </c>
      <c r="F825" s="195" t="s">
        <v>1108</v>
      </c>
      <c r="G825" s="196" t="s">
        <v>146</v>
      </c>
      <c r="H825" s="197">
        <v>591.87</v>
      </c>
      <c r="I825" s="65"/>
      <c r="J825" s="198">
        <f>ROUND(I825*H825,2)</f>
        <v>0</v>
      </c>
      <c r="K825" s="195" t="s">
        <v>530</v>
      </c>
      <c r="L825" s="13"/>
      <c r="M825" s="199" t="s">
        <v>3</v>
      </c>
      <c r="N825" s="200" t="s">
        <v>40</v>
      </c>
      <c r="O825" s="201">
        <v>0.43</v>
      </c>
      <c r="P825" s="201">
        <f>O825*H825</f>
        <v>254.50409999999999</v>
      </c>
      <c r="Q825" s="201">
        <v>3.15E-3</v>
      </c>
      <c r="R825" s="201">
        <f>Q825*H825</f>
        <v>1.8643905000000001</v>
      </c>
      <c r="S825" s="201">
        <v>0</v>
      </c>
      <c r="T825" s="202">
        <f>S825*H825</f>
        <v>0</v>
      </c>
      <c r="AR825" s="203" t="s">
        <v>276</v>
      </c>
      <c r="AT825" s="203" t="s">
        <v>143</v>
      </c>
      <c r="AU825" s="203" t="s">
        <v>78</v>
      </c>
      <c r="AY825" s="4" t="s">
        <v>140</v>
      </c>
      <c r="BE825" s="204">
        <f>IF(N825="základní",J825,0)</f>
        <v>0</v>
      </c>
      <c r="BF825" s="204">
        <f>IF(N825="snížená",J825,0)</f>
        <v>0</v>
      </c>
      <c r="BG825" s="204">
        <f>IF(N825="zákl. přenesená",J825,0)</f>
        <v>0</v>
      </c>
      <c r="BH825" s="204">
        <f>IF(N825="sníž. přenesená",J825,0)</f>
        <v>0</v>
      </c>
      <c r="BI825" s="204">
        <f>IF(N825="nulová",J825,0)</f>
        <v>0</v>
      </c>
      <c r="BJ825" s="4" t="s">
        <v>76</v>
      </c>
      <c r="BK825" s="204">
        <f>ROUND(I825*H825,2)</f>
        <v>0</v>
      </c>
      <c r="BL825" s="4" t="s">
        <v>276</v>
      </c>
      <c r="BM825" s="203" t="s">
        <v>1109</v>
      </c>
    </row>
    <row r="826" spans="2:65" s="87" customFormat="1" ht="19.5">
      <c r="B826" s="13"/>
      <c r="D826" s="205" t="s">
        <v>150</v>
      </c>
      <c r="F826" s="206" t="s">
        <v>1110</v>
      </c>
      <c r="L826" s="13"/>
      <c r="M826" s="207"/>
      <c r="T826" s="29"/>
      <c r="AT826" s="4" t="s">
        <v>150</v>
      </c>
      <c r="AU826" s="4" t="s">
        <v>78</v>
      </c>
    </row>
    <row r="827" spans="2:65" s="211" customFormat="1">
      <c r="B827" s="210"/>
      <c r="D827" s="205" t="s">
        <v>154</v>
      </c>
      <c r="E827" s="212" t="s">
        <v>3</v>
      </c>
      <c r="F827" s="213" t="s">
        <v>1111</v>
      </c>
      <c r="H827" s="212" t="s">
        <v>3</v>
      </c>
      <c r="L827" s="210"/>
      <c r="M827" s="214"/>
      <c r="T827" s="215"/>
      <c r="AT827" s="212" t="s">
        <v>154</v>
      </c>
      <c r="AU827" s="212" t="s">
        <v>78</v>
      </c>
      <c r="AV827" s="211" t="s">
        <v>76</v>
      </c>
      <c r="AW827" s="211" t="s">
        <v>30</v>
      </c>
      <c r="AX827" s="211" t="s">
        <v>69</v>
      </c>
      <c r="AY827" s="212" t="s">
        <v>140</v>
      </c>
    </row>
    <row r="828" spans="2:65" s="217" customFormat="1">
      <c r="B828" s="216"/>
      <c r="D828" s="205" t="s">
        <v>154</v>
      </c>
      <c r="E828" s="218" t="s">
        <v>3</v>
      </c>
      <c r="F828" s="219" t="s">
        <v>1112</v>
      </c>
      <c r="H828" s="220">
        <v>591.87</v>
      </c>
      <c r="L828" s="216"/>
      <c r="M828" s="221"/>
      <c r="T828" s="222"/>
      <c r="AT828" s="218" t="s">
        <v>154</v>
      </c>
      <c r="AU828" s="218" t="s">
        <v>78</v>
      </c>
      <c r="AV828" s="217" t="s">
        <v>78</v>
      </c>
      <c r="AW828" s="217" t="s">
        <v>30</v>
      </c>
      <c r="AX828" s="217" t="s">
        <v>76</v>
      </c>
      <c r="AY828" s="218" t="s">
        <v>140</v>
      </c>
    </row>
    <row r="829" spans="2:65" s="217" customFormat="1" ht="297">
      <c r="B829" s="216"/>
      <c r="D829" s="205"/>
      <c r="E829" s="218"/>
      <c r="F829" s="246" t="s">
        <v>3103</v>
      </c>
      <c r="H829" s="220"/>
      <c r="L829" s="216"/>
      <c r="M829" s="221"/>
      <c r="T829" s="222"/>
      <c r="AT829" s="218"/>
      <c r="AU829" s="218"/>
      <c r="AY829" s="218"/>
    </row>
    <row r="830" spans="2:65" s="87" customFormat="1" ht="33" customHeight="1">
      <c r="B830" s="13"/>
      <c r="C830" s="193" t="s">
        <v>1113</v>
      </c>
      <c r="D830" s="193" t="s">
        <v>143</v>
      </c>
      <c r="E830" s="194" t="s">
        <v>1114</v>
      </c>
      <c r="F830" s="195" t="s">
        <v>1115</v>
      </c>
      <c r="G830" s="196" t="s">
        <v>184</v>
      </c>
      <c r="H830" s="197">
        <v>1.8640000000000001</v>
      </c>
      <c r="I830" s="65"/>
      <c r="J830" s="198">
        <f>ROUND(I830*H830,2)</f>
        <v>0</v>
      </c>
      <c r="K830" s="195" t="s">
        <v>147</v>
      </c>
      <c r="L830" s="13"/>
      <c r="M830" s="199" t="s">
        <v>3</v>
      </c>
      <c r="N830" s="200" t="s">
        <v>40</v>
      </c>
      <c r="O830" s="201">
        <v>1.8819999999999999</v>
      </c>
      <c r="P830" s="201">
        <f>O830*H830</f>
        <v>3.5080480000000001</v>
      </c>
      <c r="Q830" s="201">
        <v>0</v>
      </c>
      <c r="R830" s="201">
        <f>Q830*H830</f>
        <v>0</v>
      </c>
      <c r="S830" s="201">
        <v>0</v>
      </c>
      <c r="T830" s="202">
        <f>S830*H830</f>
        <v>0</v>
      </c>
      <c r="AR830" s="203" t="s">
        <v>276</v>
      </c>
      <c r="AT830" s="203" t="s">
        <v>143</v>
      </c>
      <c r="AU830" s="203" t="s">
        <v>78</v>
      </c>
      <c r="AY830" s="4" t="s">
        <v>140</v>
      </c>
      <c r="BE830" s="204">
        <f>IF(N830="základní",J830,0)</f>
        <v>0</v>
      </c>
      <c r="BF830" s="204">
        <f>IF(N830="snížená",J830,0)</f>
        <v>0</v>
      </c>
      <c r="BG830" s="204">
        <f>IF(N830="zákl. přenesená",J830,0)</f>
        <v>0</v>
      </c>
      <c r="BH830" s="204">
        <f>IF(N830="sníž. přenesená",J830,0)</f>
        <v>0</v>
      </c>
      <c r="BI830" s="204">
        <f>IF(N830="nulová",J830,0)</f>
        <v>0</v>
      </c>
      <c r="BJ830" s="4" t="s">
        <v>76</v>
      </c>
      <c r="BK830" s="204">
        <f>ROUND(I830*H830,2)</f>
        <v>0</v>
      </c>
      <c r="BL830" s="4" t="s">
        <v>276</v>
      </c>
      <c r="BM830" s="203" t="s">
        <v>1116</v>
      </c>
    </row>
    <row r="831" spans="2:65" s="87" customFormat="1" ht="29.25">
      <c r="B831" s="13"/>
      <c r="D831" s="205" t="s">
        <v>150</v>
      </c>
      <c r="F831" s="206" t="s">
        <v>1117</v>
      </c>
      <c r="L831" s="13"/>
      <c r="M831" s="207"/>
      <c r="T831" s="29"/>
      <c r="AT831" s="4" t="s">
        <v>150</v>
      </c>
      <c r="AU831" s="4" t="s">
        <v>78</v>
      </c>
    </row>
    <row r="832" spans="2:65" s="87" customFormat="1">
      <c r="B832" s="13"/>
      <c r="D832" s="208" t="s">
        <v>152</v>
      </c>
      <c r="F832" s="209" t="s">
        <v>1118</v>
      </c>
      <c r="L832" s="13"/>
      <c r="M832" s="207"/>
      <c r="T832" s="29"/>
      <c r="AT832" s="4" t="s">
        <v>152</v>
      </c>
      <c r="AU832" s="4" t="s">
        <v>78</v>
      </c>
    </row>
    <row r="833" spans="2:65" s="182" customFormat="1" ht="22.7" customHeight="1">
      <c r="B833" s="181"/>
      <c r="D833" s="183" t="s">
        <v>68</v>
      </c>
      <c r="E833" s="191" t="s">
        <v>1119</v>
      </c>
      <c r="F833" s="191" t="s">
        <v>1120</v>
      </c>
      <c r="J833" s="192">
        <f>BK833</f>
        <v>0</v>
      </c>
      <c r="L833" s="181"/>
      <c r="M833" s="186"/>
      <c r="P833" s="187">
        <f>SUM(P834:P841)</f>
        <v>16.046559999999999</v>
      </c>
      <c r="R833" s="187">
        <f>SUM(R834:R841)</f>
        <v>0.19156480000000001</v>
      </c>
      <c r="T833" s="188">
        <f>SUM(T834:T841)</f>
        <v>0</v>
      </c>
      <c r="AR833" s="183" t="s">
        <v>78</v>
      </c>
      <c r="AT833" s="189" t="s">
        <v>68</v>
      </c>
      <c r="AU833" s="189" t="s">
        <v>76</v>
      </c>
      <c r="AY833" s="183" t="s">
        <v>140</v>
      </c>
      <c r="BK833" s="190">
        <f>SUM(BK834:BK841)</f>
        <v>0</v>
      </c>
    </row>
    <row r="834" spans="2:65" s="87" customFormat="1" ht="24.2" customHeight="1">
      <c r="B834" s="13"/>
      <c r="C834" s="193" t="s">
        <v>1121</v>
      </c>
      <c r="D834" s="193" t="s">
        <v>143</v>
      </c>
      <c r="E834" s="194" t="s">
        <v>1122</v>
      </c>
      <c r="F834" s="195" t="s">
        <v>1123</v>
      </c>
      <c r="G834" s="196" t="s">
        <v>146</v>
      </c>
      <c r="H834" s="197">
        <v>59.863999999999997</v>
      </c>
      <c r="I834" s="65"/>
      <c r="J834" s="198">
        <f>ROUND(I834*H834,2)</f>
        <v>0</v>
      </c>
      <c r="K834" s="195" t="s">
        <v>147</v>
      </c>
      <c r="L834" s="13"/>
      <c r="M834" s="199" t="s">
        <v>3</v>
      </c>
      <c r="N834" s="200" t="s">
        <v>40</v>
      </c>
      <c r="O834" s="201">
        <v>0.26</v>
      </c>
      <c r="P834" s="201">
        <f>O834*H834</f>
        <v>15.564639999999999</v>
      </c>
      <c r="Q834" s="201">
        <v>3.2000000000000002E-3</v>
      </c>
      <c r="R834" s="201">
        <f>Q834*H834</f>
        <v>0.19156480000000001</v>
      </c>
      <c r="S834" s="201">
        <v>0</v>
      </c>
      <c r="T834" s="202">
        <f>S834*H834</f>
        <v>0</v>
      </c>
      <c r="AR834" s="203" t="s">
        <v>276</v>
      </c>
      <c r="AT834" s="203" t="s">
        <v>143</v>
      </c>
      <c r="AU834" s="203" t="s">
        <v>78</v>
      </c>
      <c r="AY834" s="4" t="s">
        <v>140</v>
      </c>
      <c r="BE834" s="204">
        <f>IF(N834="základní",J834,0)</f>
        <v>0</v>
      </c>
      <c r="BF834" s="204">
        <f>IF(N834="snížená",J834,0)</f>
        <v>0</v>
      </c>
      <c r="BG834" s="204">
        <f>IF(N834="zákl. přenesená",J834,0)</f>
        <v>0</v>
      </c>
      <c r="BH834" s="204">
        <f>IF(N834="sníž. přenesená",J834,0)</f>
        <v>0</v>
      </c>
      <c r="BI834" s="204">
        <f>IF(N834="nulová",J834,0)</f>
        <v>0</v>
      </c>
      <c r="BJ834" s="4" t="s">
        <v>76</v>
      </c>
      <c r="BK834" s="204">
        <f>ROUND(I834*H834,2)</f>
        <v>0</v>
      </c>
      <c r="BL834" s="4" t="s">
        <v>276</v>
      </c>
      <c r="BM834" s="203" t="s">
        <v>1124</v>
      </c>
    </row>
    <row r="835" spans="2:65" s="87" customFormat="1">
      <c r="B835" s="13"/>
      <c r="D835" s="205" t="s">
        <v>150</v>
      </c>
      <c r="F835" s="206" t="s">
        <v>1125</v>
      </c>
      <c r="L835" s="13"/>
      <c r="M835" s="207"/>
      <c r="T835" s="29"/>
      <c r="AT835" s="4" t="s">
        <v>150</v>
      </c>
      <c r="AU835" s="4" t="s">
        <v>78</v>
      </c>
    </row>
    <row r="836" spans="2:65" s="87" customFormat="1">
      <c r="B836" s="13"/>
      <c r="D836" s="208" t="s">
        <v>152</v>
      </c>
      <c r="F836" s="209" t="s">
        <v>1126</v>
      </c>
      <c r="L836" s="13"/>
      <c r="M836" s="207"/>
      <c r="T836" s="29"/>
      <c r="AT836" s="4" t="s">
        <v>152</v>
      </c>
      <c r="AU836" s="4" t="s">
        <v>78</v>
      </c>
    </row>
    <row r="837" spans="2:65" s="211" customFormat="1">
      <c r="B837" s="210"/>
      <c r="D837" s="205" t="s">
        <v>154</v>
      </c>
      <c r="E837" s="212" t="s">
        <v>3</v>
      </c>
      <c r="F837" s="213" t="s">
        <v>1127</v>
      </c>
      <c r="H837" s="212" t="s">
        <v>3</v>
      </c>
      <c r="L837" s="210"/>
      <c r="M837" s="214"/>
      <c r="T837" s="215"/>
      <c r="AT837" s="212" t="s">
        <v>154</v>
      </c>
      <c r="AU837" s="212" t="s">
        <v>78</v>
      </c>
      <c r="AV837" s="211" t="s">
        <v>76</v>
      </c>
      <c r="AW837" s="211" t="s">
        <v>30</v>
      </c>
      <c r="AX837" s="211" t="s">
        <v>69</v>
      </c>
      <c r="AY837" s="212" t="s">
        <v>140</v>
      </c>
    </row>
    <row r="838" spans="2:65" s="217" customFormat="1">
      <c r="B838" s="216"/>
      <c r="D838" s="205" t="s">
        <v>154</v>
      </c>
      <c r="E838" s="218" t="s">
        <v>3</v>
      </c>
      <c r="F838" s="219" t="s">
        <v>1128</v>
      </c>
      <c r="H838" s="220">
        <v>59.863999999999997</v>
      </c>
      <c r="L838" s="216"/>
      <c r="M838" s="221"/>
      <c r="T838" s="222"/>
      <c r="AT838" s="218" t="s">
        <v>154</v>
      </c>
      <c r="AU838" s="218" t="s">
        <v>78</v>
      </c>
      <c r="AV838" s="217" t="s">
        <v>78</v>
      </c>
      <c r="AW838" s="217" t="s">
        <v>30</v>
      </c>
      <c r="AX838" s="217" t="s">
        <v>76</v>
      </c>
      <c r="AY838" s="218" t="s">
        <v>140</v>
      </c>
    </row>
    <row r="839" spans="2:65" s="87" customFormat="1" ht="33" customHeight="1">
      <c r="B839" s="13"/>
      <c r="C839" s="193" t="s">
        <v>1129</v>
      </c>
      <c r="D839" s="193" t="s">
        <v>143</v>
      </c>
      <c r="E839" s="194" t="s">
        <v>1130</v>
      </c>
      <c r="F839" s="195" t="s">
        <v>1131</v>
      </c>
      <c r="G839" s="196" t="s">
        <v>184</v>
      </c>
      <c r="H839" s="197">
        <v>0.192</v>
      </c>
      <c r="I839" s="65"/>
      <c r="J839" s="198">
        <f>ROUND(I839*H839,2)</f>
        <v>0</v>
      </c>
      <c r="K839" s="195" t="s">
        <v>147</v>
      </c>
      <c r="L839" s="13"/>
      <c r="M839" s="199" t="s">
        <v>3</v>
      </c>
      <c r="N839" s="200" t="s">
        <v>40</v>
      </c>
      <c r="O839" s="201">
        <v>2.5099999999999998</v>
      </c>
      <c r="P839" s="201">
        <f>O839*H839</f>
        <v>0.48191999999999996</v>
      </c>
      <c r="Q839" s="201">
        <v>0</v>
      </c>
      <c r="R839" s="201">
        <f>Q839*H839</f>
        <v>0</v>
      </c>
      <c r="S839" s="201">
        <v>0</v>
      </c>
      <c r="T839" s="202">
        <f>S839*H839</f>
        <v>0</v>
      </c>
      <c r="AR839" s="203" t="s">
        <v>276</v>
      </c>
      <c r="AT839" s="203" t="s">
        <v>143</v>
      </c>
      <c r="AU839" s="203" t="s">
        <v>78</v>
      </c>
      <c r="AY839" s="4" t="s">
        <v>140</v>
      </c>
      <c r="BE839" s="204">
        <f>IF(N839="základní",J839,0)</f>
        <v>0</v>
      </c>
      <c r="BF839" s="204">
        <f>IF(N839="snížená",J839,0)</f>
        <v>0</v>
      </c>
      <c r="BG839" s="204">
        <f>IF(N839="zákl. přenesená",J839,0)</f>
        <v>0</v>
      </c>
      <c r="BH839" s="204">
        <f>IF(N839="sníž. přenesená",J839,0)</f>
        <v>0</v>
      </c>
      <c r="BI839" s="204">
        <f>IF(N839="nulová",J839,0)</f>
        <v>0</v>
      </c>
      <c r="BJ839" s="4" t="s">
        <v>76</v>
      </c>
      <c r="BK839" s="204">
        <f>ROUND(I839*H839,2)</f>
        <v>0</v>
      </c>
      <c r="BL839" s="4" t="s">
        <v>276</v>
      </c>
      <c r="BM839" s="203" t="s">
        <v>1132</v>
      </c>
    </row>
    <row r="840" spans="2:65" s="87" customFormat="1" ht="29.25">
      <c r="B840" s="13"/>
      <c r="D840" s="205" t="s">
        <v>150</v>
      </c>
      <c r="F840" s="206" t="s">
        <v>1133</v>
      </c>
      <c r="L840" s="13"/>
      <c r="M840" s="207"/>
      <c r="T840" s="29"/>
      <c r="AT840" s="4" t="s">
        <v>150</v>
      </c>
      <c r="AU840" s="4" t="s">
        <v>78</v>
      </c>
    </row>
    <row r="841" spans="2:65" s="87" customFormat="1">
      <c r="B841" s="13"/>
      <c r="D841" s="208" t="s">
        <v>152</v>
      </c>
      <c r="F841" s="209" t="s">
        <v>1134</v>
      </c>
      <c r="L841" s="13"/>
      <c r="M841" s="207"/>
      <c r="T841" s="29"/>
      <c r="AT841" s="4" t="s">
        <v>152</v>
      </c>
      <c r="AU841" s="4" t="s">
        <v>78</v>
      </c>
    </row>
    <row r="842" spans="2:65" s="182" customFormat="1" ht="22.7" customHeight="1">
      <c r="B842" s="181"/>
      <c r="D842" s="183" t="s">
        <v>68</v>
      </c>
      <c r="E842" s="191" t="s">
        <v>1135</v>
      </c>
      <c r="F842" s="191" t="s">
        <v>1136</v>
      </c>
      <c r="J842" s="192">
        <f>BK842</f>
        <v>0</v>
      </c>
      <c r="L842" s="181"/>
      <c r="M842" s="186"/>
      <c r="P842" s="187">
        <f>SUM(P843:P850)</f>
        <v>3118.77792</v>
      </c>
      <c r="R842" s="187">
        <f>SUM(R843:R850)</f>
        <v>0</v>
      </c>
      <c r="T842" s="188">
        <f>SUM(T843:T850)</f>
        <v>0</v>
      </c>
      <c r="AR842" s="183" t="s">
        <v>78</v>
      </c>
      <c r="AT842" s="189" t="s">
        <v>68</v>
      </c>
      <c r="AU842" s="189" t="s">
        <v>76</v>
      </c>
      <c r="AY842" s="183" t="s">
        <v>140</v>
      </c>
      <c r="BK842" s="190">
        <f>SUM(BK843:BK850)</f>
        <v>0</v>
      </c>
    </row>
    <row r="843" spans="2:65" s="87" customFormat="1" ht="24.2" customHeight="1">
      <c r="B843" s="13"/>
      <c r="C843" s="193" t="s">
        <v>1137</v>
      </c>
      <c r="D843" s="193" t="s">
        <v>634</v>
      </c>
      <c r="E843" s="194" t="s">
        <v>1138</v>
      </c>
      <c r="F843" s="195" t="s">
        <v>1139</v>
      </c>
      <c r="G843" s="196" t="s">
        <v>146</v>
      </c>
      <c r="H843" s="197">
        <v>11.472</v>
      </c>
      <c r="I843" s="65"/>
      <c r="J843" s="198">
        <f>ROUND(I843*H843,2)</f>
        <v>0</v>
      </c>
      <c r="K843" s="195" t="s">
        <v>781</v>
      </c>
      <c r="L843" s="13"/>
      <c r="M843" s="199" t="s">
        <v>3</v>
      </c>
      <c r="N843" s="200" t="s">
        <v>40</v>
      </c>
      <c r="O843" s="201">
        <v>271.86</v>
      </c>
      <c r="P843" s="201">
        <f>O843*H843</f>
        <v>3118.77792</v>
      </c>
      <c r="Q843" s="201">
        <v>0</v>
      </c>
      <c r="R843" s="201">
        <f>Q843*H843</f>
        <v>0</v>
      </c>
      <c r="S843" s="201">
        <v>0</v>
      </c>
      <c r="T843" s="202">
        <f>S843*H843</f>
        <v>0</v>
      </c>
      <c r="AR843" s="203" t="s">
        <v>276</v>
      </c>
      <c r="AT843" s="203" t="s">
        <v>143</v>
      </c>
      <c r="AU843" s="203" t="s">
        <v>78</v>
      </c>
      <c r="AY843" s="4" t="s">
        <v>140</v>
      </c>
      <c r="BE843" s="204">
        <f>IF(N843="základní",J843,0)</f>
        <v>0</v>
      </c>
      <c r="BF843" s="204">
        <f>IF(N843="snížená",J843,0)</f>
        <v>0</v>
      </c>
      <c r="BG843" s="204">
        <f>IF(N843="zákl. přenesená",J843,0)</f>
        <v>0</v>
      </c>
      <c r="BH843" s="204">
        <f>IF(N843="sníž. přenesená",J843,0)</f>
        <v>0</v>
      </c>
      <c r="BI843" s="204">
        <f>IF(N843="nulová",J843,0)</f>
        <v>0</v>
      </c>
      <c r="BJ843" s="4" t="s">
        <v>76</v>
      </c>
      <c r="BK843" s="204">
        <f>ROUND(I843*H843,2)</f>
        <v>0</v>
      </c>
      <c r="BL843" s="4" t="s">
        <v>276</v>
      </c>
      <c r="BM843" s="203" t="s">
        <v>1140</v>
      </c>
    </row>
    <row r="844" spans="2:65" s="87" customFormat="1" ht="19.5">
      <c r="B844" s="13"/>
      <c r="D844" s="205" t="s">
        <v>150</v>
      </c>
      <c r="F844" s="206" t="s">
        <v>1141</v>
      </c>
      <c r="L844" s="13"/>
      <c r="M844" s="207"/>
      <c r="T844" s="29"/>
      <c r="AT844" s="4" t="s">
        <v>150</v>
      </c>
      <c r="AU844" s="4" t="s">
        <v>78</v>
      </c>
    </row>
    <row r="845" spans="2:65" s="87" customFormat="1">
      <c r="B845" s="13"/>
      <c r="D845" s="208" t="s">
        <v>152</v>
      </c>
      <c r="F845" s="209" t="s">
        <v>1142</v>
      </c>
      <c r="L845" s="13"/>
      <c r="M845" s="207"/>
      <c r="T845" s="29"/>
      <c r="AT845" s="4" t="s">
        <v>152</v>
      </c>
      <c r="AU845" s="4" t="s">
        <v>78</v>
      </c>
    </row>
    <row r="846" spans="2:65" s="211" customFormat="1">
      <c r="B846" s="210"/>
      <c r="D846" s="205" t="s">
        <v>154</v>
      </c>
      <c r="E846" s="212" t="s">
        <v>3</v>
      </c>
      <c r="F846" s="213" t="s">
        <v>548</v>
      </c>
      <c r="H846" s="212" t="s">
        <v>3</v>
      </c>
      <c r="L846" s="210"/>
      <c r="M846" s="214"/>
      <c r="T846" s="215"/>
      <c r="AT846" s="212" t="s">
        <v>154</v>
      </c>
      <c r="AU846" s="212" t="s">
        <v>78</v>
      </c>
      <c r="AV846" s="211" t="s">
        <v>76</v>
      </c>
      <c r="AW846" s="211" t="s">
        <v>30</v>
      </c>
      <c r="AX846" s="211" t="s">
        <v>69</v>
      </c>
      <c r="AY846" s="212" t="s">
        <v>140</v>
      </c>
    </row>
    <row r="847" spans="2:65" s="217" customFormat="1">
      <c r="B847" s="216"/>
      <c r="D847" s="205" t="s">
        <v>154</v>
      </c>
      <c r="E847" s="218" t="s">
        <v>3</v>
      </c>
      <c r="F847" s="219" t="s">
        <v>1143</v>
      </c>
      <c r="H847" s="220">
        <v>11.472</v>
      </c>
      <c r="L847" s="216"/>
      <c r="M847" s="221"/>
      <c r="T847" s="222"/>
      <c r="AT847" s="218" t="s">
        <v>154</v>
      </c>
      <c r="AU847" s="218" t="s">
        <v>78</v>
      </c>
      <c r="AV847" s="217" t="s">
        <v>78</v>
      </c>
      <c r="AW847" s="217" t="s">
        <v>30</v>
      </c>
      <c r="AX847" s="217" t="s">
        <v>76</v>
      </c>
      <c r="AY847" s="218" t="s">
        <v>140</v>
      </c>
    </row>
    <row r="848" spans="2:65" s="87" customFormat="1" ht="33" customHeight="1">
      <c r="B848" s="13"/>
      <c r="C848" s="193" t="s">
        <v>1144</v>
      </c>
      <c r="D848" s="193" t="s">
        <v>143</v>
      </c>
      <c r="E848" s="194" t="s">
        <v>1145</v>
      </c>
      <c r="F848" s="195" t="s">
        <v>1146</v>
      </c>
      <c r="G848" s="196" t="s">
        <v>627</v>
      </c>
      <c r="H848" s="197">
        <v>174.839</v>
      </c>
      <c r="I848" s="65"/>
      <c r="J848" s="198">
        <f>ROUND(I848*H848,2)</f>
        <v>0</v>
      </c>
      <c r="K848" s="195" t="s">
        <v>147</v>
      </c>
      <c r="L848" s="13"/>
      <c r="M848" s="199" t="s">
        <v>3</v>
      </c>
      <c r="N848" s="200" t="s">
        <v>40</v>
      </c>
      <c r="O848" s="201">
        <v>0</v>
      </c>
      <c r="P848" s="201">
        <f>O848*H848</f>
        <v>0</v>
      </c>
      <c r="Q848" s="201">
        <v>0</v>
      </c>
      <c r="R848" s="201">
        <f>Q848*H848</f>
        <v>0</v>
      </c>
      <c r="S848" s="201">
        <v>0</v>
      </c>
      <c r="T848" s="202">
        <f>S848*H848</f>
        <v>0</v>
      </c>
      <c r="AR848" s="203" t="s">
        <v>276</v>
      </c>
      <c r="AT848" s="203" t="s">
        <v>143</v>
      </c>
      <c r="AU848" s="203" t="s">
        <v>78</v>
      </c>
      <c r="AY848" s="4" t="s">
        <v>140</v>
      </c>
      <c r="BE848" s="204">
        <f>IF(N848="základní",J848,0)</f>
        <v>0</v>
      </c>
      <c r="BF848" s="204">
        <f>IF(N848="snížená",J848,0)</f>
        <v>0</v>
      </c>
      <c r="BG848" s="204">
        <f>IF(N848="zákl. přenesená",J848,0)</f>
        <v>0</v>
      </c>
      <c r="BH848" s="204">
        <f>IF(N848="sníž. přenesená",J848,0)</f>
        <v>0</v>
      </c>
      <c r="BI848" s="204">
        <f>IF(N848="nulová",J848,0)</f>
        <v>0</v>
      </c>
      <c r="BJ848" s="4" t="s">
        <v>76</v>
      </c>
      <c r="BK848" s="204">
        <f>ROUND(I848*H848,2)</f>
        <v>0</v>
      </c>
      <c r="BL848" s="4" t="s">
        <v>276</v>
      </c>
      <c r="BM848" s="203" t="s">
        <v>1147</v>
      </c>
    </row>
    <row r="849" spans="2:65" s="87" customFormat="1" ht="29.25">
      <c r="B849" s="13"/>
      <c r="D849" s="205" t="s">
        <v>150</v>
      </c>
      <c r="F849" s="206" t="s">
        <v>1148</v>
      </c>
      <c r="L849" s="13"/>
      <c r="M849" s="207"/>
      <c r="T849" s="29"/>
      <c r="AT849" s="4" t="s">
        <v>150</v>
      </c>
      <c r="AU849" s="4" t="s">
        <v>78</v>
      </c>
    </row>
    <row r="850" spans="2:65" s="87" customFormat="1">
      <c r="B850" s="13"/>
      <c r="D850" s="208" t="s">
        <v>152</v>
      </c>
      <c r="F850" s="209" t="s">
        <v>1149</v>
      </c>
      <c r="L850" s="13"/>
      <c r="M850" s="207"/>
      <c r="T850" s="29"/>
      <c r="AT850" s="4" t="s">
        <v>152</v>
      </c>
      <c r="AU850" s="4" t="s">
        <v>78</v>
      </c>
    </row>
    <row r="851" spans="2:65" s="182" customFormat="1" ht="22.7" customHeight="1">
      <c r="B851" s="181"/>
      <c r="D851" s="183" t="s">
        <v>68</v>
      </c>
      <c r="E851" s="191" t="s">
        <v>1150</v>
      </c>
      <c r="F851" s="191" t="s">
        <v>1151</v>
      </c>
      <c r="J851" s="192">
        <f>BK851</f>
        <v>0</v>
      </c>
      <c r="L851" s="181"/>
      <c r="M851" s="186"/>
      <c r="P851" s="187">
        <f>SUM(P852:P877)</f>
        <v>122.31232000000001</v>
      </c>
      <c r="R851" s="187">
        <f>SUM(R852:R877)</f>
        <v>0.10334080000000001</v>
      </c>
      <c r="T851" s="188">
        <f>SUM(T852:T877)</f>
        <v>0</v>
      </c>
      <c r="AR851" s="183" t="s">
        <v>78</v>
      </c>
      <c r="AT851" s="189" t="s">
        <v>68</v>
      </c>
      <c r="AU851" s="189" t="s">
        <v>76</v>
      </c>
      <c r="AY851" s="183" t="s">
        <v>140</v>
      </c>
      <c r="BK851" s="190">
        <f>SUM(BK852:BK877)</f>
        <v>0</v>
      </c>
    </row>
    <row r="852" spans="2:65" s="87" customFormat="1" ht="24.2" customHeight="1">
      <c r="B852" s="13"/>
      <c r="C852" s="193" t="s">
        <v>1152</v>
      </c>
      <c r="D852" s="193" t="s">
        <v>143</v>
      </c>
      <c r="E852" s="194" t="s">
        <v>1153</v>
      </c>
      <c r="F852" s="195" t="s">
        <v>1154</v>
      </c>
      <c r="G852" s="196" t="s">
        <v>146</v>
      </c>
      <c r="H852" s="197">
        <v>154.24</v>
      </c>
      <c r="I852" s="65"/>
      <c r="J852" s="198">
        <f>ROUND(I852*H852,2)</f>
        <v>0</v>
      </c>
      <c r="K852" s="195" t="s">
        <v>147</v>
      </c>
      <c r="L852" s="13"/>
      <c r="M852" s="199" t="s">
        <v>3</v>
      </c>
      <c r="N852" s="200" t="s">
        <v>40</v>
      </c>
      <c r="O852" s="201">
        <v>0.11600000000000001</v>
      </c>
      <c r="P852" s="201">
        <f>O852*H852</f>
        <v>17.891840000000002</v>
      </c>
      <c r="Q852" s="201">
        <v>2.0000000000000002E-5</v>
      </c>
      <c r="R852" s="201">
        <f>Q852*H852</f>
        <v>3.0848000000000004E-3</v>
      </c>
      <c r="S852" s="201">
        <v>0</v>
      </c>
      <c r="T852" s="202">
        <f>S852*H852</f>
        <v>0</v>
      </c>
      <c r="AR852" s="203" t="s">
        <v>276</v>
      </c>
      <c r="AT852" s="203" t="s">
        <v>143</v>
      </c>
      <c r="AU852" s="203" t="s">
        <v>78</v>
      </c>
      <c r="AY852" s="4" t="s">
        <v>140</v>
      </c>
      <c r="BE852" s="204">
        <f>IF(N852="základní",J852,0)</f>
        <v>0</v>
      </c>
      <c r="BF852" s="204">
        <f>IF(N852="snížená",J852,0)</f>
        <v>0</v>
      </c>
      <c r="BG852" s="204">
        <f>IF(N852="zákl. přenesená",J852,0)</f>
        <v>0</v>
      </c>
      <c r="BH852" s="204">
        <f>IF(N852="sníž. přenesená",J852,0)</f>
        <v>0</v>
      </c>
      <c r="BI852" s="204">
        <f>IF(N852="nulová",J852,0)</f>
        <v>0</v>
      </c>
      <c r="BJ852" s="4" t="s">
        <v>76</v>
      </c>
      <c r="BK852" s="204">
        <f>ROUND(I852*H852,2)</f>
        <v>0</v>
      </c>
      <c r="BL852" s="4" t="s">
        <v>276</v>
      </c>
      <c r="BM852" s="203" t="s">
        <v>1155</v>
      </c>
    </row>
    <row r="853" spans="2:65" s="87" customFormat="1" ht="19.5">
      <c r="B853" s="13"/>
      <c r="D853" s="205" t="s">
        <v>150</v>
      </c>
      <c r="F853" s="206" t="s">
        <v>1156</v>
      </c>
      <c r="L853" s="13"/>
      <c r="M853" s="207"/>
      <c r="T853" s="29"/>
      <c r="AT853" s="4" t="s">
        <v>150</v>
      </c>
      <c r="AU853" s="4" t="s">
        <v>78</v>
      </c>
    </row>
    <row r="854" spans="2:65" s="87" customFormat="1">
      <c r="B854" s="13"/>
      <c r="D854" s="208" t="s">
        <v>152</v>
      </c>
      <c r="F854" s="209" t="s">
        <v>1157</v>
      </c>
      <c r="L854" s="13"/>
      <c r="M854" s="207"/>
      <c r="T854" s="29"/>
      <c r="AT854" s="4" t="s">
        <v>152</v>
      </c>
      <c r="AU854" s="4" t="s">
        <v>78</v>
      </c>
    </row>
    <row r="855" spans="2:65" s="211" customFormat="1">
      <c r="B855" s="210"/>
      <c r="D855" s="205" t="s">
        <v>154</v>
      </c>
      <c r="E855" s="212" t="s">
        <v>3</v>
      </c>
      <c r="F855" s="213" t="s">
        <v>1158</v>
      </c>
      <c r="H855" s="212" t="s">
        <v>3</v>
      </c>
      <c r="L855" s="210"/>
      <c r="M855" s="214"/>
      <c r="T855" s="215"/>
      <c r="AT855" s="212" t="s">
        <v>154</v>
      </c>
      <c r="AU855" s="212" t="s">
        <v>78</v>
      </c>
      <c r="AV855" s="211" t="s">
        <v>76</v>
      </c>
      <c r="AW855" s="211" t="s">
        <v>30</v>
      </c>
      <c r="AX855" s="211" t="s">
        <v>69</v>
      </c>
      <c r="AY855" s="212" t="s">
        <v>140</v>
      </c>
    </row>
    <row r="856" spans="2:65" s="217" customFormat="1">
      <c r="B856" s="216"/>
      <c r="D856" s="205" t="s">
        <v>154</v>
      </c>
      <c r="E856" s="218" t="s">
        <v>3</v>
      </c>
      <c r="F856" s="219" t="s">
        <v>1159</v>
      </c>
      <c r="H856" s="220">
        <v>70.34</v>
      </c>
      <c r="L856" s="216"/>
      <c r="M856" s="221"/>
      <c r="T856" s="222"/>
      <c r="AT856" s="218" t="s">
        <v>154</v>
      </c>
      <c r="AU856" s="218" t="s">
        <v>78</v>
      </c>
      <c r="AV856" s="217" t="s">
        <v>78</v>
      </c>
      <c r="AW856" s="217" t="s">
        <v>30</v>
      </c>
      <c r="AX856" s="217" t="s">
        <v>69</v>
      </c>
      <c r="AY856" s="218" t="s">
        <v>140</v>
      </c>
    </row>
    <row r="857" spans="2:65" s="211" customFormat="1">
      <c r="B857" s="210"/>
      <c r="D857" s="205" t="s">
        <v>154</v>
      </c>
      <c r="E857" s="212" t="s">
        <v>3</v>
      </c>
      <c r="F857" s="213" t="s">
        <v>1160</v>
      </c>
      <c r="H857" s="212" t="s">
        <v>3</v>
      </c>
      <c r="L857" s="210"/>
      <c r="M857" s="214"/>
      <c r="T857" s="215"/>
      <c r="AT857" s="212" t="s">
        <v>154</v>
      </c>
      <c r="AU857" s="212" t="s">
        <v>78</v>
      </c>
      <c r="AV857" s="211" t="s">
        <v>76</v>
      </c>
      <c r="AW857" s="211" t="s">
        <v>30</v>
      </c>
      <c r="AX857" s="211" t="s">
        <v>69</v>
      </c>
      <c r="AY857" s="212" t="s">
        <v>140</v>
      </c>
    </row>
    <row r="858" spans="2:65" s="217" customFormat="1">
      <c r="B858" s="216"/>
      <c r="D858" s="205" t="s">
        <v>154</v>
      </c>
      <c r="E858" s="218" t="s">
        <v>3</v>
      </c>
      <c r="F858" s="219" t="s">
        <v>1161</v>
      </c>
      <c r="H858" s="220">
        <v>83.9</v>
      </c>
      <c r="L858" s="216"/>
      <c r="M858" s="221"/>
      <c r="T858" s="222"/>
      <c r="AT858" s="218" t="s">
        <v>154</v>
      </c>
      <c r="AU858" s="218" t="s">
        <v>78</v>
      </c>
      <c r="AV858" s="217" t="s">
        <v>78</v>
      </c>
      <c r="AW858" s="217" t="s">
        <v>30</v>
      </c>
      <c r="AX858" s="217" t="s">
        <v>69</v>
      </c>
      <c r="AY858" s="218" t="s">
        <v>140</v>
      </c>
    </row>
    <row r="859" spans="2:65" s="224" customFormat="1">
      <c r="B859" s="223"/>
      <c r="D859" s="205" t="s">
        <v>154</v>
      </c>
      <c r="E859" s="225" t="s">
        <v>3</v>
      </c>
      <c r="F859" s="226" t="s">
        <v>159</v>
      </c>
      <c r="H859" s="227">
        <v>154.24</v>
      </c>
      <c r="L859" s="223"/>
      <c r="M859" s="228"/>
      <c r="T859" s="229"/>
      <c r="AT859" s="225" t="s">
        <v>154</v>
      </c>
      <c r="AU859" s="225" t="s">
        <v>78</v>
      </c>
      <c r="AV859" s="224" t="s">
        <v>148</v>
      </c>
      <c r="AW859" s="224" t="s">
        <v>30</v>
      </c>
      <c r="AX859" s="224" t="s">
        <v>76</v>
      </c>
      <c r="AY859" s="225" t="s">
        <v>140</v>
      </c>
    </row>
    <row r="860" spans="2:65" s="87" customFormat="1" ht="24.2" customHeight="1">
      <c r="B860" s="13"/>
      <c r="C860" s="193" t="s">
        <v>1162</v>
      </c>
      <c r="D860" s="193" t="s">
        <v>143</v>
      </c>
      <c r="E860" s="194" t="s">
        <v>1163</v>
      </c>
      <c r="F860" s="195" t="s">
        <v>1164</v>
      </c>
      <c r="G860" s="196" t="s">
        <v>146</v>
      </c>
      <c r="H860" s="197">
        <v>154.24</v>
      </c>
      <c r="I860" s="65"/>
      <c r="J860" s="198">
        <f>ROUND(I860*H860,2)</f>
        <v>0</v>
      </c>
      <c r="K860" s="195" t="s">
        <v>147</v>
      </c>
      <c r="L860" s="13"/>
      <c r="M860" s="199" t="s">
        <v>3</v>
      </c>
      <c r="N860" s="200" t="s">
        <v>40</v>
      </c>
      <c r="O860" s="201">
        <v>0.155</v>
      </c>
      <c r="P860" s="201">
        <f>O860*H860</f>
        <v>23.9072</v>
      </c>
      <c r="Q860" s="201">
        <v>1.2999999999999999E-4</v>
      </c>
      <c r="R860" s="201">
        <f>Q860*H860</f>
        <v>2.0051199999999998E-2</v>
      </c>
      <c r="S860" s="201">
        <v>0</v>
      </c>
      <c r="T860" s="202">
        <f>S860*H860</f>
        <v>0</v>
      </c>
      <c r="AR860" s="203" t="s">
        <v>276</v>
      </c>
      <c r="AT860" s="203" t="s">
        <v>143</v>
      </c>
      <c r="AU860" s="203" t="s">
        <v>78</v>
      </c>
      <c r="AY860" s="4" t="s">
        <v>140</v>
      </c>
      <c r="BE860" s="204">
        <f>IF(N860="základní",J860,0)</f>
        <v>0</v>
      </c>
      <c r="BF860" s="204">
        <f>IF(N860="snížená",J860,0)</f>
        <v>0</v>
      </c>
      <c r="BG860" s="204">
        <f>IF(N860="zákl. přenesená",J860,0)</f>
        <v>0</v>
      </c>
      <c r="BH860" s="204">
        <f>IF(N860="sníž. přenesená",J860,0)</f>
        <v>0</v>
      </c>
      <c r="BI860" s="204">
        <f>IF(N860="nulová",J860,0)</f>
        <v>0</v>
      </c>
      <c r="BJ860" s="4" t="s">
        <v>76</v>
      </c>
      <c r="BK860" s="204">
        <f>ROUND(I860*H860,2)</f>
        <v>0</v>
      </c>
      <c r="BL860" s="4" t="s">
        <v>276</v>
      </c>
      <c r="BM860" s="203" t="s">
        <v>1165</v>
      </c>
    </row>
    <row r="861" spans="2:65" s="87" customFormat="1">
      <c r="B861" s="13"/>
      <c r="D861" s="205" t="s">
        <v>150</v>
      </c>
      <c r="F861" s="206" t="s">
        <v>1166</v>
      </c>
      <c r="L861" s="13"/>
      <c r="M861" s="207"/>
      <c r="T861" s="29"/>
      <c r="AT861" s="4" t="s">
        <v>150</v>
      </c>
      <c r="AU861" s="4" t="s">
        <v>78</v>
      </c>
    </row>
    <row r="862" spans="2:65" s="87" customFormat="1">
      <c r="B862" s="13"/>
      <c r="D862" s="208" t="s">
        <v>152</v>
      </c>
      <c r="F862" s="209" t="s">
        <v>1167</v>
      </c>
      <c r="L862" s="13"/>
      <c r="M862" s="207"/>
      <c r="T862" s="29"/>
      <c r="AT862" s="4" t="s">
        <v>152</v>
      </c>
      <c r="AU862" s="4" t="s">
        <v>78</v>
      </c>
    </row>
    <row r="863" spans="2:65" s="211" customFormat="1">
      <c r="B863" s="210"/>
      <c r="D863" s="205" t="s">
        <v>154</v>
      </c>
      <c r="E863" s="212" t="s">
        <v>3</v>
      </c>
      <c r="F863" s="213" t="s">
        <v>1168</v>
      </c>
      <c r="H863" s="212" t="s">
        <v>3</v>
      </c>
      <c r="L863" s="210"/>
      <c r="M863" s="214"/>
      <c r="T863" s="215"/>
      <c r="AT863" s="212" t="s">
        <v>154</v>
      </c>
      <c r="AU863" s="212" t="s">
        <v>78</v>
      </c>
      <c r="AV863" s="211" t="s">
        <v>76</v>
      </c>
      <c r="AW863" s="211" t="s">
        <v>30</v>
      </c>
      <c r="AX863" s="211" t="s">
        <v>69</v>
      </c>
      <c r="AY863" s="212" t="s">
        <v>140</v>
      </c>
    </row>
    <row r="864" spans="2:65" s="217" customFormat="1">
      <c r="B864" s="216"/>
      <c r="D864" s="205" t="s">
        <v>154</v>
      </c>
      <c r="E864" s="218" t="s">
        <v>3</v>
      </c>
      <c r="F864" s="219" t="s">
        <v>1159</v>
      </c>
      <c r="H864" s="220">
        <v>70.34</v>
      </c>
      <c r="L864" s="216"/>
      <c r="M864" s="221"/>
      <c r="T864" s="222"/>
      <c r="AT864" s="218" t="s">
        <v>154</v>
      </c>
      <c r="AU864" s="218" t="s">
        <v>78</v>
      </c>
      <c r="AV864" s="217" t="s">
        <v>78</v>
      </c>
      <c r="AW864" s="217" t="s">
        <v>30</v>
      </c>
      <c r="AX864" s="217" t="s">
        <v>69</v>
      </c>
      <c r="AY864" s="218" t="s">
        <v>140</v>
      </c>
    </row>
    <row r="865" spans="2:65" s="211" customFormat="1">
      <c r="B865" s="210"/>
      <c r="D865" s="205" t="s">
        <v>154</v>
      </c>
      <c r="E865" s="212" t="s">
        <v>3</v>
      </c>
      <c r="F865" s="213" t="s">
        <v>1160</v>
      </c>
      <c r="H865" s="212" t="s">
        <v>3</v>
      </c>
      <c r="L865" s="210"/>
      <c r="M865" s="214"/>
      <c r="T865" s="215"/>
      <c r="AT865" s="212" t="s">
        <v>154</v>
      </c>
      <c r="AU865" s="212" t="s">
        <v>78</v>
      </c>
      <c r="AV865" s="211" t="s">
        <v>76</v>
      </c>
      <c r="AW865" s="211" t="s">
        <v>30</v>
      </c>
      <c r="AX865" s="211" t="s">
        <v>69</v>
      </c>
      <c r="AY865" s="212" t="s">
        <v>140</v>
      </c>
    </row>
    <row r="866" spans="2:65" s="217" customFormat="1">
      <c r="B866" s="216"/>
      <c r="D866" s="205" t="s">
        <v>154</v>
      </c>
      <c r="E866" s="218" t="s">
        <v>3</v>
      </c>
      <c r="F866" s="219" t="s">
        <v>1161</v>
      </c>
      <c r="H866" s="220">
        <v>83.9</v>
      </c>
      <c r="L866" s="216"/>
      <c r="M866" s="221"/>
      <c r="T866" s="222"/>
      <c r="AT866" s="218" t="s">
        <v>154</v>
      </c>
      <c r="AU866" s="218" t="s">
        <v>78</v>
      </c>
      <c r="AV866" s="217" t="s">
        <v>78</v>
      </c>
      <c r="AW866" s="217" t="s">
        <v>30</v>
      </c>
      <c r="AX866" s="217" t="s">
        <v>69</v>
      </c>
      <c r="AY866" s="218" t="s">
        <v>140</v>
      </c>
    </row>
    <row r="867" spans="2:65" s="224" customFormat="1">
      <c r="B867" s="223"/>
      <c r="D867" s="205" t="s">
        <v>154</v>
      </c>
      <c r="E867" s="225" t="s">
        <v>3</v>
      </c>
      <c r="F867" s="226" t="s">
        <v>159</v>
      </c>
      <c r="H867" s="227">
        <v>154.24</v>
      </c>
      <c r="L867" s="223"/>
      <c r="M867" s="228"/>
      <c r="T867" s="229"/>
      <c r="AT867" s="225" t="s">
        <v>154</v>
      </c>
      <c r="AU867" s="225" t="s">
        <v>78</v>
      </c>
      <c r="AV867" s="224" t="s">
        <v>148</v>
      </c>
      <c r="AW867" s="224" t="s">
        <v>30</v>
      </c>
      <c r="AX867" s="224" t="s">
        <v>76</v>
      </c>
      <c r="AY867" s="225" t="s">
        <v>140</v>
      </c>
    </row>
    <row r="868" spans="2:65" s="87" customFormat="1" ht="24.2" customHeight="1">
      <c r="B868" s="13"/>
      <c r="C868" s="193" t="s">
        <v>1169</v>
      </c>
      <c r="D868" s="193" t="s">
        <v>143</v>
      </c>
      <c r="E868" s="194" t="s">
        <v>1170</v>
      </c>
      <c r="F868" s="195" t="s">
        <v>1171</v>
      </c>
      <c r="G868" s="196" t="s">
        <v>146</v>
      </c>
      <c r="H868" s="197">
        <v>308.48</v>
      </c>
      <c r="I868" s="65"/>
      <c r="J868" s="198">
        <f>ROUND(I868*H868,2)</f>
        <v>0</v>
      </c>
      <c r="K868" s="195" t="s">
        <v>147</v>
      </c>
      <c r="L868" s="13"/>
      <c r="M868" s="199" t="s">
        <v>3</v>
      </c>
      <c r="N868" s="200" t="s">
        <v>40</v>
      </c>
      <c r="O868" s="201">
        <v>0.159</v>
      </c>
      <c r="P868" s="201">
        <f>O868*H868</f>
        <v>49.048320000000004</v>
      </c>
      <c r="Q868" s="201">
        <v>1.2E-4</v>
      </c>
      <c r="R868" s="201">
        <f>Q868*H868</f>
        <v>3.7017600000000005E-2</v>
      </c>
      <c r="S868" s="201">
        <v>0</v>
      </c>
      <c r="T868" s="202">
        <f>S868*H868</f>
        <v>0</v>
      </c>
      <c r="AR868" s="203" t="s">
        <v>276</v>
      </c>
      <c r="AT868" s="203" t="s">
        <v>143</v>
      </c>
      <c r="AU868" s="203" t="s">
        <v>78</v>
      </c>
      <c r="AY868" s="4" t="s">
        <v>140</v>
      </c>
      <c r="BE868" s="204">
        <f>IF(N868="základní",J868,0)</f>
        <v>0</v>
      </c>
      <c r="BF868" s="204">
        <f>IF(N868="snížená",J868,0)</f>
        <v>0</v>
      </c>
      <c r="BG868" s="204">
        <f>IF(N868="zákl. přenesená",J868,0)</f>
        <v>0</v>
      </c>
      <c r="BH868" s="204">
        <f>IF(N868="sníž. přenesená",J868,0)</f>
        <v>0</v>
      </c>
      <c r="BI868" s="204">
        <f>IF(N868="nulová",J868,0)</f>
        <v>0</v>
      </c>
      <c r="BJ868" s="4" t="s">
        <v>76</v>
      </c>
      <c r="BK868" s="204">
        <f>ROUND(I868*H868,2)</f>
        <v>0</v>
      </c>
      <c r="BL868" s="4" t="s">
        <v>276</v>
      </c>
      <c r="BM868" s="203" t="s">
        <v>1172</v>
      </c>
    </row>
    <row r="869" spans="2:65" s="87" customFormat="1">
      <c r="B869" s="13"/>
      <c r="D869" s="205" t="s">
        <v>150</v>
      </c>
      <c r="F869" s="206" t="s">
        <v>1173</v>
      </c>
      <c r="L869" s="13"/>
      <c r="M869" s="207"/>
      <c r="T869" s="29"/>
      <c r="AT869" s="4" t="s">
        <v>150</v>
      </c>
      <c r="AU869" s="4" t="s">
        <v>78</v>
      </c>
    </row>
    <row r="870" spans="2:65" s="87" customFormat="1">
      <c r="B870" s="13"/>
      <c r="D870" s="208" t="s">
        <v>152</v>
      </c>
      <c r="F870" s="209" t="s">
        <v>1174</v>
      </c>
      <c r="L870" s="13"/>
      <c r="M870" s="207"/>
      <c r="T870" s="29"/>
      <c r="AT870" s="4" t="s">
        <v>152</v>
      </c>
      <c r="AU870" s="4" t="s">
        <v>78</v>
      </c>
    </row>
    <row r="871" spans="2:65" s="217" customFormat="1">
      <c r="B871" s="216"/>
      <c r="D871" s="205" t="s">
        <v>154</v>
      </c>
      <c r="E871" s="218" t="s">
        <v>3</v>
      </c>
      <c r="F871" s="219" t="s">
        <v>1175</v>
      </c>
      <c r="H871" s="220">
        <v>308.48</v>
      </c>
      <c r="L871" s="216"/>
      <c r="M871" s="221"/>
      <c r="T871" s="222"/>
      <c r="AT871" s="218" t="s">
        <v>154</v>
      </c>
      <c r="AU871" s="218" t="s">
        <v>78</v>
      </c>
      <c r="AV871" s="217" t="s">
        <v>78</v>
      </c>
      <c r="AW871" s="217" t="s">
        <v>30</v>
      </c>
      <c r="AX871" s="217" t="s">
        <v>76</v>
      </c>
      <c r="AY871" s="218" t="s">
        <v>140</v>
      </c>
    </row>
    <row r="872" spans="2:65" s="87" customFormat="1" ht="24.2" customHeight="1">
      <c r="B872" s="13"/>
      <c r="C872" s="193" t="s">
        <v>1176</v>
      </c>
      <c r="D872" s="193" t="s">
        <v>143</v>
      </c>
      <c r="E872" s="194" t="s">
        <v>1177</v>
      </c>
      <c r="F872" s="195" t="s">
        <v>1178</v>
      </c>
      <c r="G872" s="196" t="s">
        <v>146</v>
      </c>
      <c r="H872" s="197">
        <v>154.24</v>
      </c>
      <c r="I872" s="65"/>
      <c r="J872" s="198">
        <f>ROUND(I872*H872,2)</f>
        <v>0</v>
      </c>
      <c r="K872" s="195" t="s">
        <v>147</v>
      </c>
      <c r="L872" s="13"/>
      <c r="M872" s="199" t="s">
        <v>3</v>
      </c>
      <c r="N872" s="200" t="s">
        <v>40</v>
      </c>
      <c r="O872" s="201">
        <v>3.7999999999999999E-2</v>
      </c>
      <c r="P872" s="201">
        <f>O872*H872</f>
        <v>5.8611200000000006</v>
      </c>
      <c r="Q872" s="201">
        <v>5.0000000000000002E-5</v>
      </c>
      <c r="R872" s="201">
        <f>Q872*H872</f>
        <v>7.712000000000001E-3</v>
      </c>
      <c r="S872" s="201">
        <v>0</v>
      </c>
      <c r="T872" s="202">
        <f>S872*H872</f>
        <v>0</v>
      </c>
      <c r="AR872" s="203" t="s">
        <v>276</v>
      </c>
      <c r="AT872" s="203" t="s">
        <v>143</v>
      </c>
      <c r="AU872" s="203" t="s">
        <v>78</v>
      </c>
      <c r="AY872" s="4" t="s">
        <v>140</v>
      </c>
      <c r="BE872" s="204">
        <f>IF(N872="základní",J872,0)</f>
        <v>0</v>
      </c>
      <c r="BF872" s="204">
        <f>IF(N872="snížená",J872,0)</f>
        <v>0</v>
      </c>
      <c r="BG872" s="204">
        <f>IF(N872="zákl. přenesená",J872,0)</f>
        <v>0</v>
      </c>
      <c r="BH872" s="204">
        <f>IF(N872="sníž. přenesená",J872,0)</f>
        <v>0</v>
      </c>
      <c r="BI872" s="204">
        <f>IF(N872="nulová",J872,0)</f>
        <v>0</v>
      </c>
      <c r="BJ872" s="4" t="s">
        <v>76</v>
      </c>
      <c r="BK872" s="204">
        <f>ROUND(I872*H872,2)</f>
        <v>0</v>
      </c>
      <c r="BL872" s="4" t="s">
        <v>276</v>
      </c>
      <c r="BM872" s="203" t="s">
        <v>1179</v>
      </c>
    </row>
    <row r="873" spans="2:65" s="87" customFormat="1" ht="19.5">
      <c r="B873" s="13"/>
      <c r="D873" s="205" t="s">
        <v>150</v>
      </c>
      <c r="F873" s="206" t="s">
        <v>1180</v>
      </c>
      <c r="L873" s="13"/>
      <c r="M873" s="207"/>
      <c r="T873" s="29"/>
      <c r="AT873" s="4" t="s">
        <v>150</v>
      </c>
      <c r="AU873" s="4" t="s">
        <v>78</v>
      </c>
    </row>
    <row r="874" spans="2:65" s="87" customFormat="1">
      <c r="B874" s="13"/>
      <c r="D874" s="208" t="s">
        <v>152</v>
      </c>
      <c r="F874" s="209" t="s">
        <v>1181</v>
      </c>
      <c r="L874" s="13"/>
      <c r="M874" s="207"/>
      <c r="T874" s="29"/>
      <c r="AT874" s="4" t="s">
        <v>152</v>
      </c>
      <c r="AU874" s="4" t="s">
        <v>78</v>
      </c>
    </row>
    <row r="875" spans="2:65" s="87" customFormat="1" ht="24.2" customHeight="1">
      <c r="B875" s="13"/>
      <c r="C875" s="193" t="s">
        <v>1182</v>
      </c>
      <c r="D875" s="193" t="s">
        <v>143</v>
      </c>
      <c r="E875" s="194" t="s">
        <v>1183</v>
      </c>
      <c r="F875" s="195" t="s">
        <v>1184</v>
      </c>
      <c r="G875" s="196" t="s">
        <v>146</v>
      </c>
      <c r="H875" s="197">
        <v>154.24</v>
      </c>
      <c r="I875" s="65"/>
      <c r="J875" s="198">
        <f>ROUND(I875*H875,2)</f>
        <v>0</v>
      </c>
      <c r="K875" s="195" t="s">
        <v>147</v>
      </c>
      <c r="L875" s="13"/>
      <c r="M875" s="199" t="s">
        <v>3</v>
      </c>
      <c r="N875" s="200" t="s">
        <v>40</v>
      </c>
      <c r="O875" s="201">
        <v>0.16600000000000001</v>
      </c>
      <c r="P875" s="201">
        <f>O875*H875</f>
        <v>25.603840000000002</v>
      </c>
      <c r="Q875" s="201">
        <v>2.3000000000000001E-4</v>
      </c>
      <c r="R875" s="201">
        <f>Q875*H875</f>
        <v>3.5475200000000005E-2</v>
      </c>
      <c r="S875" s="201">
        <v>0</v>
      </c>
      <c r="T875" s="202">
        <f>S875*H875</f>
        <v>0</v>
      </c>
      <c r="AR875" s="203" t="s">
        <v>276</v>
      </c>
      <c r="AT875" s="203" t="s">
        <v>143</v>
      </c>
      <c r="AU875" s="203" t="s">
        <v>78</v>
      </c>
      <c r="AY875" s="4" t="s">
        <v>140</v>
      </c>
      <c r="BE875" s="204">
        <f>IF(N875="základní",J875,0)</f>
        <v>0</v>
      </c>
      <c r="BF875" s="204">
        <f>IF(N875="snížená",J875,0)</f>
        <v>0</v>
      </c>
      <c r="BG875" s="204">
        <f>IF(N875="zákl. přenesená",J875,0)</f>
        <v>0</v>
      </c>
      <c r="BH875" s="204">
        <f>IF(N875="sníž. přenesená",J875,0)</f>
        <v>0</v>
      </c>
      <c r="BI875" s="204">
        <f>IF(N875="nulová",J875,0)</f>
        <v>0</v>
      </c>
      <c r="BJ875" s="4" t="s">
        <v>76</v>
      </c>
      <c r="BK875" s="204">
        <f>ROUND(I875*H875,2)</f>
        <v>0</v>
      </c>
      <c r="BL875" s="4" t="s">
        <v>276</v>
      </c>
      <c r="BM875" s="203" t="s">
        <v>1185</v>
      </c>
    </row>
    <row r="876" spans="2:65" s="87" customFormat="1">
      <c r="B876" s="13"/>
      <c r="D876" s="205" t="s">
        <v>150</v>
      </c>
      <c r="F876" s="206" t="s">
        <v>1186</v>
      </c>
      <c r="L876" s="13"/>
      <c r="M876" s="207"/>
      <c r="T876" s="29"/>
      <c r="AT876" s="4" t="s">
        <v>150</v>
      </c>
      <c r="AU876" s="4" t="s">
        <v>78</v>
      </c>
    </row>
    <row r="877" spans="2:65" s="87" customFormat="1">
      <c r="B877" s="13"/>
      <c r="D877" s="208" t="s">
        <v>152</v>
      </c>
      <c r="F877" s="209" t="s">
        <v>1187</v>
      </c>
      <c r="L877" s="13"/>
      <c r="M877" s="207"/>
      <c r="T877" s="29"/>
      <c r="AT877" s="4" t="s">
        <v>152</v>
      </c>
      <c r="AU877" s="4" t="s">
        <v>78</v>
      </c>
    </row>
    <row r="878" spans="2:65" s="182" customFormat="1" ht="22.7" customHeight="1">
      <c r="B878" s="181"/>
      <c r="D878" s="183" t="s">
        <v>68</v>
      </c>
      <c r="E878" s="191" t="s">
        <v>1188</v>
      </c>
      <c r="F878" s="191" t="s">
        <v>1189</v>
      </c>
      <c r="J878" s="192">
        <f>BK878</f>
        <v>0</v>
      </c>
      <c r="L878" s="181"/>
      <c r="M878" s="186"/>
      <c r="P878" s="187">
        <f>SUM(P879:P927)</f>
        <v>3372.4390560000002</v>
      </c>
      <c r="R878" s="187">
        <f>SUM(R879:R927)</f>
        <v>1.4320169300000001</v>
      </c>
      <c r="T878" s="188">
        <f>SUM(T879:T927)</f>
        <v>0.34932740999999995</v>
      </c>
      <c r="AR878" s="183" t="s">
        <v>78</v>
      </c>
      <c r="AT878" s="189" t="s">
        <v>68</v>
      </c>
      <c r="AU878" s="189" t="s">
        <v>76</v>
      </c>
      <c r="AY878" s="183" t="s">
        <v>140</v>
      </c>
      <c r="BK878" s="190">
        <f>SUM(BK879:BK927)</f>
        <v>0</v>
      </c>
    </row>
    <row r="879" spans="2:65" s="87" customFormat="1" ht="24.2" customHeight="1">
      <c r="B879" s="13"/>
      <c r="C879" s="193" t="s">
        <v>1190</v>
      </c>
      <c r="D879" s="193" t="s">
        <v>143</v>
      </c>
      <c r="E879" s="194" t="s">
        <v>1191</v>
      </c>
      <c r="F879" s="195" t="s">
        <v>1192</v>
      </c>
      <c r="G879" s="196" t="s">
        <v>146</v>
      </c>
      <c r="H879" s="197">
        <v>53.54</v>
      </c>
      <c r="I879" s="65"/>
      <c r="J879" s="198">
        <f>ROUND(I879*H879,2)</f>
        <v>0</v>
      </c>
      <c r="K879" s="195" t="s">
        <v>147</v>
      </c>
      <c r="L879" s="13"/>
      <c r="M879" s="199" t="s">
        <v>3</v>
      </c>
      <c r="N879" s="200" t="s">
        <v>40</v>
      </c>
      <c r="O879" s="201">
        <v>3.5000000000000003E-2</v>
      </c>
      <c r="P879" s="201">
        <f>O879*H879</f>
        <v>1.8739000000000001</v>
      </c>
      <c r="Q879" s="201">
        <v>0</v>
      </c>
      <c r="R879" s="201">
        <f>Q879*H879</f>
        <v>0</v>
      </c>
      <c r="S879" s="201">
        <v>1.4999999999999999E-4</v>
      </c>
      <c r="T879" s="202">
        <f>S879*H879</f>
        <v>8.0309999999999999E-3</v>
      </c>
      <c r="AR879" s="203" t="s">
        <v>276</v>
      </c>
      <c r="AT879" s="203" t="s">
        <v>143</v>
      </c>
      <c r="AU879" s="203" t="s">
        <v>78</v>
      </c>
      <c r="AY879" s="4" t="s">
        <v>140</v>
      </c>
      <c r="BE879" s="204">
        <f>IF(N879="základní",J879,0)</f>
        <v>0</v>
      </c>
      <c r="BF879" s="204">
        <f>IF(N879="snížená",J879,0)</f>
        <v>0</v>
      </c>
      <c r="BG879" s="204">
        <f>IF(N879="zákl. přenesená",J879,0)</f>
        <v>0</v>
      </c>
      <c r="BH879" s="204">
        <f>IF(N879="sníž. přenesená",J879,0)</f>
        <v>0</v>
      </c>
      <c r="BI879" s="204">
        <f>IF(N879="nulová",J879,0)</f>
        <v>0</v>
      </c>
      <c r="BJ879" s="4" t="s">
        <v>76</v>
      </c>
      <c r="BK879" s="204">
        <f>ROUND(I879*H879,2)</f>
        <v>0</v>
      </c>
      <c r="BL879" s="4" t="s">
        <v>276</v>
      </c>
      <c r="BM879" s="203" t="s">
        <v>1193</v>
      </c>
    </row>
    <row r="880" spans="2:65" s="87" customFormat="1">
      <c r="B880" s="13"/>
      <c r="D880" s="205" t="s">
        <v>150</v>
      </c>
      <c r="F880" s="206" t="s">
        <v>1194</v>
      </c>
      <c r="L880" s="13"/>
      <c r="M880" s="207"/>
      <c r="T880" s="29"/>
      <c r="AT880" s="4" t="s">
        <v>150</v>
      </c>
      <c r="AU880" s="4" t="s">
        <v>78</v>
      </c>
    </row>
    <row r="881" spans="2:65" s="87" customFormat="1">
      <c r="B881" s="13"/>
      <c r="D881" s="208" t="s">
        <v>152</v>
      </c>
      <c r="F881" s="209" t="s">
        <v>1195</v>
      </c>
      <c r="L881" s="13"/>
      <c r="M881" s="207"/>
      <c r="T881" s="29"/>
      <c r="AT881" s="4" t="s">
        <v>152</v>
      </c>
      <c r="AU881" s="4" t="s">
        <v>78</v>
      </c>
    </row>
    <row r="882" spans="2:65" s="87" customFormat="1" ht="24.2" customHeight="1">
      <c r="B882" s="13"/>
      <c r="C882" s="193" t="s">
        <v>1196</v>
      </c>
      <c r="D882" s="193" t="s">
        <v>143</v>
      </c>
      <c r="E882" s="194" t="s">
        <v>1197</v>
      </c>
      <c r="F882" s="195" t="s">
        <v>1198</v>
      </c>
      <c r="G882" s="196" t="s">
        <v>146</v>
      </c>
      <c r="H882" s="197">
        <v>138.387</v>
      </c>
      <c r="I882" s="65"/>
      <c r="J882" s="198">
        <f>ROUND(I882*H882,2)</f>
        <v>0</v>
      </c>
      <c r="K882" s="195" t="s">
        <v>147</v>
      </c>
      <c r="L882" s="13"/>
      <c r="M882" s="199" t="s">
        <v>3</v>
      </c>
      <c r="N882" s="200" t="s">
        <v>40</v>
      </c>
      <c r="O882" s="201">
        <v>3.7999999999999999E-2</v>
      </c>
      <c r="P882" s="201">
        <f>O882*H882</f>
        <v>5.2587060000000001</v>
      </c>
      <c r="Q882" s="201">
        <v>0</v>
      </c>
      <c r="R882" s="201">
        <f>Q882*H882</f>
        <v>0</v>
      </c>
      <c r="S882" s="201">
        <v>1.4999999999999999E-4</v>
      </c>
      <c r="T882" s="202">
        <f>S882*H882</f>
        <v>2.0758049999999997E-2</v>
      </c>
      <c r="AR882" s="203" t="s">
        <v>276</v>
      </c>
      <c r="AT882" s="203" t="s">
        <v>143</v>
      </c>
      <c r="AU882" s="203" t="s">
        <v>78</v>
      </c>
      <c r="AY882" s="4" t="s">
        <v>140</v>
      </c>
      <c r="BE882" s="204">
        <f>IF(N882="základní",J882,0)</f>
        <v>0</v>
      </c>
      <c r="BF882" s="204">
        <f>IF(N882="snížená",J882,0)</f>
        <v>0</v>
      </c>
      <c r="BG882" s="204">
        <f>IF(N882="zákl. přenesená",J882,0)</f>
        <v>0</v>
      </c>
      <c r="BH882" s="204">
        <f>IF(N882="sníž. přenesená",J882,0)</f>
        <v>0</v>
      </c>
      <c r="BI882" s="204">
        <f>IF(N882="nulová",J882,0)</f>
        <v>0</v>
      </c>
      <c r="BJ882" s="4" t="s">
        <v>76</v>
      </c>
      <c r="BK882" s="204">
        <f>ROUND(I882*H882,2)</f>
        <v>0</v>
      </c>
      <c r="BL882" s="4" t="s">
        <v>276</v>
      </c>
      <c r="BM882" s="203" t="s">
        <v>1199</v>
      </c>
    </row>
    <row r="883" spans="2:65" s="87" customFormat="1">
      <c r="B883" s="13"/>
      <c r="D883" s="205" t="s">
        <v>150</v>
      </c>
      <c r="F883" s="206" t="s">
        <v>1200</v>
      </c>
      <c r="L883" s="13"/>
      <c r="M883" s="207"/>
      <c r="T883" s="29"/>
      <c r="AT883" s="4" t="s">
        <v>150</v>
      </c>
      <c r="AU883" s="4" t="s">
        <v>78</v>
      </c>
    </row>
    <row r="884" spans="2:65" s="87" customFormat="1">
      <c r="B884" s="13"/>
      <c r="D884" s="208" t="s">
        <v>152</v>
      </c>
      <c r="F884" s="209" t="s">
        <v>1201</v>
      </c>
      <c r="L884" s="13"/>
      <c r="M884" s="207"/>
      <c r="T884" s="29"/>
      <c r="AT884" s="4" t="s">
        <v>152</v>
      </c>
      <c r="AU884" s="4" t="s">
        <v>78</v>
      </c>
    </row>
    <row r="885" spans="2:65" s="217" customFormat="1">
      <c r="B885" s="216"/>
      <c r="D885" s="205" t="s">
        <v>154</v>
      </c>
      <c r="E885" s="218" t="s">
        <v>3</v>
      </c>
      <c r="F885" s="219" t="s">
        <v>1202</v>
      </c>
      <c r="H885" s="220">
        <v>138.387</v>
      </c>
      <c r="L885" s="216"/>
      <c r="M885" s="221"/>
      <c r="T885" s="222"/>
      <c r="AT885" s="218" t="s">
        <v>154</v>
      </c>
      <c r="AU885" s="218" t="s">
        <v>78</v>
      </c>
      <c r="AV885" s="217" t="s">
        <v>78</v>
      </c>
      <c r="AW885" s="217" t="s">
        <v>30</v>
      </c>
      <c r="AX885" s="217" t="s">
        <v>76</v>
      </c>
      <c r="AY885" s="218" t="s">
        <v>140</v>
      </c>
    </row>
    <row r="886" spans="2:65" s="87" customFormat="1" ht="24.2" customHeight="1">
      <c r="B886" s="13"/>
      <c r="C886" s="193" t="s">
        <v>1203</v>
      </c>
      <c r="D886" s="193" t="s">
        <v>143</v>
      </c>
      <c r="E886" s="194" t="s">
        <v>1204</v>
      </c>
      <c r="F886" s="195" t="s">
        <v>1205</v>
      </c>
      <c r="G886" s="196" t="s">
        <v>146</v>
      </c>
      <c r="H886" s="197">
        <v>2671.1529999999998</v>
      </c>
      <c r="I886" s="65"/>
      <c r="J886" s="198">
        <f>ROUND(I886*H886,2)</f>
        <v>0</v>
      </c>
      <c r="K886" s="195" t="s">
        <v>147</v>
      </c>
      <c r="L886" s="13"/>
      <c r="M886" s="199" t="s">
        <v>3</v>
      </c>
      <c r="N886" s="200" t="s">
        <v>40</v>
      </c>
      <c r="O886" s="201">
        <v>4.2000000000000003E-2</v>
      </c>
      <c r="P886" s="201">
        <f>O886*H886</f>
        <v>112.18842599999999</v>
      </c>
      <c r="Q886" s="201">
        <v>1.0000000000000001E-5</v>
      </c>
      <c r="R886" s="201">
        <f>Q886*H886</f>
        <v>2.6711530000000001E-2</v>
      </c>
      <c r="S886" s="201">
        <v>1.2E-4</v>
      </c>
      <c r="T886" s="202">
        <f>S886*H886</f>
        <v>0.32053835999999997</v>
      </c>
      <c r="AR886" s="203" t="s">
        <v>276</v>
      </c>
      <c r="AT886" s="203" t="s">
        <v>143</v>
      </c>
      <c r="AU886" s="203" t="s">
        <v>78</v>
      </c>
      <c r="AY886" s="4" t="s">
        <v>140</v>
      </c>
      <c r="BE886" s="204">
        <f>IF(N886="základní",J886,0)</f>
        <v>0</v>
      </c>
      <c r="BF886" s="204">
        <f>IF(N886="snížená",J886,0)</f>
        <v>0</v>
      </c>
      <c r="BG886" s="204">
        <f>IF(N886="zákl. přenesená",J886,0)</f>
        <v>0</v>
      </c>
      <c r="BH886" s="204">
        <f>IF(N886="sníž. přenesená",J886,0)</f>
        <v>0</v>
      </c>
      <c r="BI886" s="204">
        <f>IF(N886="nulová",J886,0)</f>
        <v>0</v>
      </c>
      <c r="BJ886" s="4" t="s">
        <v>76</v>
      </c>
      <c r="BK886" s="204">
        <f>ROUND(I886*H886,2)</f>
        <v>0</v>
      </c>
      <c r="BL886" s="4" t="s">
        <v>276</v>
      </c>
      <c r="BM886" s="203" t="s">
        <v>1206</v>
      </c>
    </row>
    <row r="887" spans="2:65" s="87" customFormat="1">
      <c r="B887" s="13"/>
      <c r="D887" s="205" t="s">
        <v>150</v>
      </c>
      <c r="F887" s="206" t="s">
        <v>1207</v>
      </c>
      <c r="L887" s="13"/>
      <c r="M887" s="207"/>
      <c r="T887" s="29"/>
      <c r="AT887" s="4" t="s">
        <v>150</v>
      </c>
      <c r="AU887" s="4" t="s">
        <v>78</v>
      </c>
    </row>
    <row r="888" spans="2:65" s="87" customFormat="1">
      <c r="B888" s="13"/>
      <c r="D888" s="208" t="s">
        <v>152</v>
      </c>
      <c r="F888" s="209" t="s">
        <v>1208</v>
      </c>
      <c r="L888" s="13"/>
      <c r="M888" s="207"/>
      <c r="T888" s="29"/>
      <c r="AT888" s="4" t="s">
        <v>152</v>
      </c>
      <c r="AU888" s="4" t="s">
        <v>78</v>
      </c>
    </row>
    <row r="889" spans="2:65" s="217" customFormat="1">
      <c r="B889" s="216"/>
      <c r="D889" s="205" t="s">
        <v>154</v>
      </c>
      <c r="E889" s="218" t="s">
        <v>3</v>
      </c>
      <c r="F889" s="219" t="s">
        <v>1209</v>
      </c>
      <c r="H889" s="220">
        <v>2671.1529999999998</v>
      </c>
      <c r="L889" s="216"/>
      <c r="M889" s="221"/>
      <c r="T889" s="222"/>
      <c r="AT889" s="218" t="s">
        <v>154</v>
      </c>
      <c r="AU889" s="218" t="s">
        <v>78</v>
      </c>
      <c r="AV889" s="217" t="s">
        <v>78</v>
      </c>
      <c r="AW889" s="217" t="s">
        <v>30</v>
      </c>
      <c r="AX889" s="217" t="s">
        <v>76</v>
      </c>
      <c r="AY889" s="218" t="s">
        <v>140</v>
      </c>
    </row>
    <row r="890" spans="2:65" s="87" customFormat="1" ht="24.2" customHeight="1">
      <c r="B890" s="13"/>
      <c r="C890" s="193" t="s">
        <v>1210</v>
      </c>
      <c r="D890" s="193" t="s">
        <v>143</v>
      </c>
      <c r="E890" s="194" t="s">
        <v>1211</v>
      </c>
      <c r="F890" s="195" t="s">
        <v>1212</v>
      </c>
      <c r="G890" s="196" t="s">
        <v>146</v>
      </c>
      <c r="H890" s="197">
        <v>2671.1529999999998</v>
      </c>
      <c r="I890" s="65"/>
      <c r="J890" s="198">
        <f>ROUND(I890*H890,2)</f>
        <v>0</v>
      </c>
      <c r="K890" s="195" t="s">
        <v>147</v>
      </c>
      <c r="L890" s="13"/>
      <c r="M890" s="199" t="s">
        <v>3</v>
      </c>
      <c r="N890" s="200" t="s">
        <v>40</v>
      </c>
      <c r="O890" s="201">
        <v>3.3000000000000002E-2</v>
      </c>
      <c r="P890" s="201">
        <f>O890*H890</f>
        <v>88.148049</v>
      </c>
      <c r="Q890" s="201">
        <v>2.1000000000000001E-4</v>
      </c>
      <c r="R890" s="201">
        <f>Q890*H890</f>
        <v>0.56094212999999993</v>
      </c>
      <c r="S890" s="201">
        <v>0</v>
      </c>
      <c r="T890" s="202">
        <f>S890*H890</f>
        <v>0</v>
      </c>
      <c r="AR890" s="203" t="s">
        <v>276</v>
      </c>
      <c r="AT890" s="203" t="s">
        <v>143</v>
      </c>
      <c r="AU890" s="203" t="s">
        <v>78</v>
      </c>
      <c r="AY890" s="4" t="s">
        <v>140</v>
      </c>
      <c r="BE890" s="204">
        <f>IF(N890="základní",J890,0)</f>
        <v>0</v>
      </c>
      <c r="BF890" s="204">
        <f>IF(N890="snížená",J890,0)</f>
        <v>0</v>
      </c>
      <c r="BG890" s="204">
        <f>IF(N890="zákl. přenesená",J890,0)</f>
        <v>0</v>
      </c>
      <c r="BH890" s="204">
        <f>IF(N890="sníž. přenesená",J890,0)</f>
        <v>0</v>
      </c>
      <c r="BI890" s="204">
        <f>IF(N890="nulová",J890,0)</f>
        <v>0</v>
      </c>
      <c r="BJ890" s="4" t="s">
        <v>76</v>
      </c>
      <c r="BK890" s="204">
        <f>ROUND(I890*H890,2)</f>
        <v>0</v>
      </c>
      <c r="BL890" s="4" t="s">
        <v>276</v>
      </c>
      <c r="BM890" s="203" t="s">
        <v>1213</v>
      </c>
    </row>
    <row r="891" spans="2:65" s="87" customFormat="1" ht="19.5">
      <c r="B891" s="13"/>
      <c r="D891" s="205" t="s">
        <v>150</v>
      </c>
      <c r="F891" s="206" t="s">
        <v>1214</v>
      </c>
      <c r="L891" s="13"/>
      <c r="M891" s="207"/>
      <c r="T891" s="29"/>
      <c r="AT891" s="4" t="s">
        <v>150</v>
      </c>
      <c r="AU891" s="4" t="s">
        <v>78</v>
      </c>
    </row>
    <row r="892" spans="2:65" s="87" customFormat="1">
      <c r="B892" s="13"/>
      <c r="D892" s="208" t="s">
        <v>152</v>
      </c>
      <c r="F892" s="209" t="s">
        <v>1215</v>
      </c>
      <c r="L892" s="13"/>
      <c r="M892" s="207"/>
      <c r="T892" s="29"/>
      <c r="AT892" s="4" t="s">
        <v>152</v>
      </c>
      <c r="AU892" s="4" t="s">
        <v>78</v>
      </c>
    </row>
    <row r="893" spans="2:65" s="217" customFormat="1">
      <c r="B893" s="216"/>
      <c r="D893" s="205" t="s">
        <v>154</v>
      </c>
      <c r="E893" s="218" t="s">
        <v>3</v>
      </c>
      <c r="F893" s="219" t="s">
        <v>1209</v>
      </c>
      <c r="H893" s="220">
        <v>2671.1529999999998</v>
      </c>
      <c r="L893" s="216"/>
      <c r="M893" s="221"/>
      <c r="T893" s="222"/>
      <c r="AT893" s="218" t="s">
        <v>154</v>
      </c>
      <c r="AU893" s="218" t="s">
        <v>78</v>
      </c>
      <c r="AV893" s="217" t="s">
        <v>78</v>
      </c>
      <c r="AW893" s="217" t="s">
        <v>30</v>
      </c>
      <c r="AX893" s="217" t="s">
        <v>76</v>
      </c>
      <c r="AY893" s="218" t="s">
        <v>140</v>
      </c>
    </row>
    <row r="894" spans="2:65" s="87" customFormat="1" ht="33" customHeight="1">
      <c r="B894" s="13"/>
      <c r="C894" s="193" t="s">
        <v>1216</v>
      </c>
      <c r="D894" s="193" t="s">
        <v>143</v>
      </c>
      <c r="E894" s="194" t="s">
        <v>1217</v>
      </c>
      <c r="F894" s="195" t="s">
        <v>1218</v>
      </c>
      <c r="G894" s="196" t="s">
        <v>146</v>
      </c>
      <c r="H894" s="197">
        <v>138.387</v>
      </c>
      <c r="I894" s="65"/>
      <c r="J894" s="198">
        <f>ROUND(I894*H894,2)</f>
        <v>0</v>
      </c>
      <c r="K894" s="195" t="s">
        <v>147</v>
      </c>
      <c r="L894" s="13"/>
      <c r="M894" s="199" t="s">
        <v>3</v>
      </c>
      <c r="N894" s="200" t="s">
        <v>40</v>
      </c>
      <c r="O894" s="201">
        <v>3.5999999999999997E-2</v>
      </c>
      <c r="P894" s="201">
        <f>O894*H894</f>
        <v>4.9819319999999996</v>
      </c>
      <c r="Q894" s="201">
        <v>2.1000000000000001E-4</v>
      </c>
      <c r="R894" s="201">
        <f>Q894*H894</f>
        <v>2.906127E-2</v>
      </c>
      <c r="S894" s="201">
        <v>0</v>
      </c>
      <c r="T894" s="202">
        <f>S894*H894</f>
        <v>0</v>
      </c>
      <c r="AR894" s="203" t="s">
        <v>276</v>
      </c>
      <c r="AT894" s="203" t="s">
        <v>143</v>
      </c>
      <c r="AU894" s="203" t="s">
        <v>78</v>
      </c>
      <c r="AY894" s="4" t="s">
        <v>140</v>
      </c>
      <c r="BE894" s="204">
        <f>IF(N894="základní",J894,0)</f>
        <v>0</v>
      </c>
      <c r="BF894" s="204">
        <f>IF(N894="snížená",J894,0)</f>
        <v>0</v>
      </c>
      <c r="BG894" s="204">
        <f>IF(N894="zákl. přenesená",J894,0)</f>
        <v>0</v>
      </c>
      <c r="BH894" s="204">
        <f>IF(N894="sníž. přenesená",J894,0)</f>
        <v>0</v>
      </c>
      <c r="BI894" s="204">
        <f>IF(N894="nulová",J894,0)</f>
        <v>0</v>
      </c>
      <c r="BJ894" s="4" t="s">
        <v>76</v>
      </c>
      <c r="BK894" s="204">
        <f>ROUND(I894*H894,2)</f>
        <v>0</v>
      </c>
      <c r="BL894" s="4" t="s">
        <v>276</v>
      </c>
      <c r="BM894" s="203" t="s">
        <v>1219</v>
      </c>
    </row>
    <row r="895" spans="2:65" s="87" customFormat="1" ht="19.5">
      <c r="B895" s="13"/>
      <c r="D895" s="205" t="s">
        <v>150</v>
      </c>
      <c r="F895" s="206" t="s">
        <v>1220</v>
      </c>
      <c r="L895" s="13"/>
      <c r="M895" s="207"/>
      <c r="T895" s="29"/>
      <c r="AT895" s="4" t="s">
        <v>150</v>
      </c>
      <c r="AU895" s="4" t="s">
        <v>78</v>
      </c>
    </row>
    <row r="896" spans="2:65" s="87" customFormat="1">
      <c r="B896" s="13"/>
      <c r="D896" s="208" t="s">
        <v>152</v>
      </c>
      <c r="F896" s="209" t="s">
        <v>1221</v>
      </c>
      <c r="L896" s="13"/>
      <c r="M896" s="207"/>
      <c r="T896" s="29"/>
      <c r="AT896" s="4" t="s">
        <v>152</v>
      </c>
      <c r="AU896" s="4" t="s">
        <v>78</v>
      </c>
    </row>
    <row r="897" spans="2:65" s="217" customFormat="1">
      <c r="B897" s="216"/>
      <c r="D897" s="205" t="s">
        <v>154</v>
      </c>
      <c r="E897" s="218" t="s">
        <v>3</v>
      </c>
      <c r="F897" s="219" t="s">
        <v>1202</v>
      </c>
      <c r="H897" s="220">
        <v>138.387</v>
      </c>
      <c r="L897" s="216"/>
      <c r="M897" s="221"/>
      <c r="T897" s="222"/>
      <c r="AT897" s="218" t="s">
        <v>154</v>
      </c>
      <c r="AU897" s="218" t="s">
        <v>78</v>
      </c>
      <c r="AV897" s="217" t="s">
        <v>78</v>
      </c>
      <c r="AW897" s="217" t="s">
        <v>30</v>
      </c>
      <c r="AX897" s="217" t="s">
        <v>76</v>
      </c>
      <c r="AY897" s="218" t="s">
        <v>140</v>
      </c>
    </row>
    <row r="898" spans="2:65" s="87" customFormat="1" ht="33" customHeight="1">
      <c r="B898" s="13"/>
      <c r="C898" s="193" t="s">
        <v>1222</v>
      </c>
      <c r="D898" s="193" t="s">
        <v>143</v>
      </c>
      <c r="E898" s="194" t="s">
        <v>1223</v>
      </c>
      <c r="F898" s="195" t="s">
        <v>1224</v>
      </c>
      <c r="G898" s="196" t="s">
        <v>146</v>
      </c>
      <c r="H898" s="197">
        <v>2617.6129999999998</v>
      </c>
      <c r="I898" s="65"/>
      <c r="J898" s="198">
        <f>ROUND(I898*H898,2)</f>
        <v>0</v>
      </c>
      <c r="K898" s="195" t="s">
        <v>147</v>
      </c>
      <c r="L898" s="13"/>
      <c r="M898" s="199" t="s">
        <v>3</v>
      </c>
      <c r="N898" s="200" t="s">
        <v>40</v>
      </c>
      <c r="O898" s="201">
        <v>0.104</v>
      </c>
      <c r="P898" s="201">
        <f>O898*H898</f>
        <v>272.23175199999997</v>
      </c>
      <c r="Q898" s="201">
        <v>2.9E-4</v>
      </c>
      <c r="R898" s="201">
        <f>Q898*H898</f>
        <v>0.75910776999999996</v>
      </c>
      <c r="S898" s="201">
        <v>0</v>
      </c>
      <c r="T898" s="202">
        <f>S898*H898</f>
        <v>0</v>
      </c>
      <c r="AR898" s="203" t="s">
        <v>276</v>
      </c>
      <c r="AT898" s="203" t="s">
        <v>143</v>
      </c>
      <c r="AU898" s="203" t="s">
        <v>78</v>
      </c>
      <c r="AY898" s="4" t="s">
        <v>140</v>
      </c>
      <c r="BE898" s="204">
        <f>IF(N898="základní",J898,0)</f>
        <v>0</v>
      </c>
      <c r="BF898" s="204">
        <f>IF(N898="snížená",J898,0)</f>
        <v>0</v>
      </c>
      <c r="BG898" s="204">
        <f>IF(N898="zákl. přenesená",J898,0)</f>
        <v>0</v>
      </c>
      <c r="BH898" s="204">
        <f>IF(N898="sníž. přenesená",J898,0)</f>
        <v>0</v>
      </c>
      <c r="BI898" s="204">
        <f>IF(N898="nulová",J898,0)</f>
        <v>0</v>
      </c>
      <c r="BJ898" s="4" t="s">
        <v>76</v>
      </c>
      <c r="BK898" s="204">
        <f>ROUND(I898*H898,2)</f>
        <v>0</v>
      </c>
      <c r="BL898" s="4" t="s">
        <v>276</v>
      </c>
      <c r="BM898" s="203" t="s">
        <v>1225</v>
      </c>
    </row>
    <row r="899" spans="2:65" s="87" customFormat="1" ht="29.25">
      <c r="B899" s="13"/>
      <c r="D899" s="205" t="s">
        <v>150</v>
      </c>
      <c r="F899" s="206" t="s">
        <v>1226</v>
      </c>
      <c r="L899" s="13"/>
      <c r="M899" s="207"/>
      <c r="T899" s="29"/>
      <c r="AT899" s="4" t="s">
        <v>150</v>
      </c>
      <c r="AU899" s="4" t="s">
        <v>78</v>
      </c>
    </row>
    <row r="900" spans="2:65" s="87" customFormat="1">
      <c r="B900" s="13"/>
      <c r="D900" s="208" t="s">
        <v>152</v>
      </c>
      <c r="F900" s="209" t="s">
        <v>1227</v>
      </c>
      <c r="L900" s="13"/>
      <c r="M900" s="207"/>
      <c r="T900" s="29"/>
      <c r="AT900" s="4" t="s">
        <v>152</v>
      </c>
      <c r="AU900" s="4" t="s">
        <v>78</v>
      </c>
    </row>
    <row r="901" spans="2:65" s="211" customFormat="1">
      <c r="B901" s="210"/>
      <c r="D901" s="205" t="s">
        <v>154</v>
      </c>
      <c r="E901" s="212" t="s">
        <v>3</v>
      </c>
      <c r="F901" s="213" t="s">
        <v>1228</v>
      </c>
      <c r="H901" s="212" t="s">
        <v>3</v>
      </c>
      <c r="L901" s="210"/>
      <c r="M901" s="214"/>
      <c r="T901" s="215"/>
      <c r="AT901" s="212" t="s">
        <v>154</v>
      </c>
      <c r="AU901" s="212" t="s">
        <v>78</v>
      </c>
      <c r="AV901" s="211" t="s">
        <v>76</v>
      </c>
      <c r="AW901" s="211" t="s">
        <v>30</v>
      </c>
      <c r="AX901" s="211" t="s">
        <v>69</v>
      </c>
      <c r="AY901" s="212" t="s">
        <v>140</v>
      </c>
    </row>
    <row r="902" spans="2:65" s="217" customFormat="1">
      <c r="B902" s="216"/>
      <c r="D902" s="205" t="s">
        <v>154</v>
      </c>
      <c r="E902" s="218" t="s">
        <v>3</v>
      </c>
      <c r="F902" s="219" t="s">
        <v>1229</v>
      </c>
      <c r="H902" s="220">
        <v>558.30999999999995</v>
      </c>
      <c r="L902" s="216"/>
      <c r="M902" s="221"/>
      <c r="T902" s="222"/>
      <c r="AT902" s="218" t="s">
        <v>154</v>
      </c>
      <c r="AU902" s="218" t="s">
        <v>78</v>
      </c>
      <c r="AV902" s="217" t="s">
        <v>78</v>
      </c>
      <c r="AW902" s="217" t="s">
        <v>30</v>
      </c>
      <c r="AX902" s="217" t="s">
        <v>69</v>
      </c>
      <c r="AY902" s="218" t="s">
        <v>140</v>
      </c>
    </row>
    <row r="903" spans="2:65" s="211" customFormat="1">
      <c r="B903" s="210"/>
      <c r="D903" s="205" t="s">
        <v>154</v>
      </c>
      <c r="E903" s="212" t="s">
        <v>3</v>
      </c>
      <c r="F903" s="213" t="s">
        <v>1230</v>
      </c>
      <c r="H903" s="212" t="s">
        <v>3</v>
      </c>
      <c r="L903" s="210"/>
      <c r="M903" s="214"/>
      <c r="T903" s="215"/>
      <c r="AT903" s="212" t="s">
        <v>154</v>
      </c>
      <c r="AU903" s="212" t="s">
        <v>78</v>
      </c>
      <c r="AV903" s="211" t="s">
        <v>76</v>
      </c>
      <c r="AW903" s="211" t="s">
        <v>30</v>
      </c>
      <c r="AX903" s="211" t="s">
        <v>69</v>
      </c>
      <c r="AY903" s="212" t="s">
        <v>140</v>
      </c>
    </row>
    <row r="904" spans="2:65" s="217" customFormat="1">
      <c r="B904" s="216"/>
      <c r="D904" s="205" t="s">
        <v>154</v>
      </c>
      <c r="E904" s="218" t="s">
        <v>3</v>
      </c>
      <c r="F904" s="219" t="s">
        <v>1231</v>
      </c>
      <c r="H904" s="220">
        <v>150.31</v>
      </c>
      <c r="L904" s="216"/>
      <c r="M904" s="221"/>
      <c r="T904" s="222"/>
      <c r="AT904" s="218" t="s">
        <v>154</v>
      </c>
      <c r="AU904" s="218" t="s">
        <v>78</v>
      </c>
      <c r="AV904" s="217" t="s">
        <v>78</v>
      </c>
      <c r="AW904" s="217" t="s">
        <v>30</v>
      </c>
      <c r="AX904" s="217" t="s">
        <v>69</v>
      </c>
      <c r="AY904" s="218" t="s">
        <v>140</v>
      </c>
    </row>
    <row r="905" spans="2:65" s="211" customFormat="1">
      <c r="B905" s="210"/>
      <c r="D905" s="205" t="s">
        <v>154</v>
      </c>
      <c r="E905" s="212" t="s">
        <v>3</v>
      </c>
      <c r="F905" s="213" t="s">
        <v>1232</v>
      </c>
      <c r="H905" s="212" t="s">
        <v>3</v>
      </c>
      <c r="L905" s="210"/>
      <c r="M905" s="214"/>
      <c r="T905" s="215"/>
      <c r="AT905" s="212" t="s">
        <v>154</v>
      </c>
      <c r="AU905" s="212" t="s">
        <v>78</v>
      </c>
      <c r="AV905" s="211" t="s">
        <v>76</v>
      </c>
      <c r="AW905" s="211" t="s">
        <v>30</v>
      </c>
      <c r="AX905" s="211" t="s">
        <v>69</v>
      </c>
      <c r="AY905" s="212" t="s">
        <v>140</v>
      </c>
    </row>
    <row r="906" spans="2:65" s="217" customFormat="1">
      <c r="B906" s="216"/>
      <c r="D906" s="205" t="s">
        <v>154</v>
      </c>
      <c r="E906" s="218" t="s">
        <v>3</v>
      </c>
      <c r="F906" s="219" t="s">
        <v>1233</v>
      </c>
      <c r="H906" s="220">
        <v>777.04600000000005</v>
      </c>
      <c r="L906" s="216"/>
      <c r="M906" s="221"/>
      <c r="T906" s="222"/>
      <c r="AT906" s="218" t="s">
        <v>154</v>
      </c>
      <c r="AU906" s="218" t="s">
        <v>78</v>
      </c>
      <c r="AV906" s="217" t="s">
        <v>78</v>
      </c>
      <c r="AW906" s="217" t="s">
        <v>30</v>
      </c>
      <c r="AX906" s="217" t="s">
        <v>69</v>
      </c>
      <c r="AY906" s="218" t="s">
        <v>140</v>
      </c>
    </row>
    <row r="907" spans="2:65" s="211" customFormat="1">
      <c r="B907" s="210"/>
      <c r="D907" s="205" t="s">
        <v>154</v>
      </c>
      <c r="E907" s="212" t="s">
        <v>3</v>
      </c>
      <c r="F907" s="213" t="s">
        <v>1234</v>
      </c>
      <c r="H907" s="212" t="s">
        <v>3</v>
      </c>
      <c r="L907" s="210"/>
      <c r="M907" s="214"/>
      <c r="T907" s="215"/>
      <c r="AT907" s="212" t="s">
        <v>154</v>
      </c>
      <c r="AU907" s="212" t="s">
        <v>78</v>
      </c>
      <c r="AV907" s="211" t="s">
        <v>76</v>
      </c>
      <c r="AW907" s="211" t="s">
        <v>30</v>
      </c>
      <c r="AX907" s="211" t="s">
        <v>69</v>
      </c>
      <c r="AY907" s="212" t="s">
        <v>140</v>
      </c>
    </row>
    <row r="908" spans="2:65" s="217" customFormat="1">
      <c r="B908" s="216"/>
      <c r="D908" s="205" t="s">
        <v>154</v>
      </c>
      <c r="E908" s="218" t="s">
        <v>3</v>
      </c>
      <c r="F908" s="219" t="s">
        <v>1235</v>
      </c>
      <c r="H908" s="220">
        <v>1131.9469999999999</v>
      </c>
      <c r="L908" s="216"/>
      <c r="M908" s="221"/>
      <c r="T908" s="222"/>
      <c r="AT908" s="218" t="s">
        <v>154</v>
      </c>
      <c r="AU908" s="218" t="s">
        <v>78</v>
      </c>
      <c r="AV908" s="217" t="s">
        <v>78</v>
      </c>
      <c r="AW908" s="217" t="s">
        <v>30</v>
      </c>
      <c r="AX908" s="217" t="s">
        <v>69</v>
      </c>
      <c r="AY908" s="218" t="s">
        <v>140</v>
      </c>
    </row>
    <row r="909" spans="2:65" s="224" customFormat="1">
      <c r="B909" s="223"/>
      <c r="D909" s="205" t="s">
        <v>154</v>
      </c>
      <c r="E909" s="225" t="s">
        <v>3</v>
      </c>
      <c r="F909" s="226" t="s">
        <v>159</v>
      </c>
      <c r="H909" s="227">
        <v>2617.6129999999998</v>
      </c>
      <c r="L909" s="223"/>
      <c r="M909" s="228"/>
      <c r="T909" s="229"/>
      <c r="AT909" s="225" t="s">
        <v>154</v>
      </c>
      <c r="AU909" s="225" t="s">
        <v>78</v>
      </c>
      <c r="AV909" s="224" t="s">
        <v>148</v>
      </c>
      <c r="AW909" s="224" t="s">
        <v>30</v>
      </c>
      <c r="AX909" s="224" t="s">
        <v>76</v>
      </c>
      <c r="AY909" s="225" t="s">
        <v>140</v>
      </c>
    </row>
    <row r="910" spans="2:65" s="87" customFormat="1" ht="33" customHeight="1">
      <c r="B910" s="13"/>
      <c r="C910" s="193" t="s">
        <v>1236</v>
      </c>
      <c r="D910" s="193" t="s">
        <v>143</v>
      </c>
      <c r="E910" s="194" t="s">
        <v>1223</v>
      </c>
      <c r="F910" s="195" t="s">
        <v>1224</v>
      </c>
      <c r="G910" s="196" t="s">
        <v>146</v>
      </c>
      <c r="H910" s="197">
        <v>53.54</v>
      </c>
      <c r="I910" s="65"/>
      <c r="J910" s="198">
        <f>ROUND(I910*H910,2)</f>
        <v>0</v>
      </c>
      <c r="K910" s="195" t="s">
        <v>147</v>
      </c>
      <c r="L910" s="13"/>
      <c r="M910" s="199" t="s">
        <v>3</v>
      </c>
      <c r="N910" s="200" t="s">
        <v>40</v>
      </c>
      <c r="O910" s="201">
        <v>0.104</v>
      </c>
      <c r="P910" s="201">
        <f>O910*H910</f>
        <v>5.5681599999999998</v>
      </c>
      <c r="Q910" s="201">
        <v>2.9E-4</v>
      </c>
      <c r="R910" s="201">
        <f>Q910*H910</f>
        <v>1.55266E-2</v>
      </c>
      <c r="S910" s="201">
        <v>0</v>
      </c>
      <c r="T910" s="202">
        <f>S910*H910</f>
        <v>0</v>
      </c>
      <c r="AR910" s="203" t="s">
        <v>276</v>
      </c>
      <c r="AT910" s="203" t="s">
        <v>143</v>
      </c>
      <c r="AU910" s="203" t="s">
        <v>78</v>
      </c>
      <c r="AY910" s="4" t="s">
        <v>140</v>
      </c>
      <c r="BE910" s="204">
        <f>IF(N910="základní",J910,0)</f>
        <v>0</v>
      </c>
      <c r="BF910" s="204">
        <f>IF(N910="snížená",J910,0)</f>
        <v>0</v>
      </c>
      <c r="BG910" s="204">
        <f>IF(N910="zákl. přenesená",J910,0)</f>
        <v>0</v>
      </c>
      <c r="BH910" s="204">
        <f>IF(N910="sníž. přenesená",J910,0)</f>
        <v>0</v>
      </c>
      <c r="BI910" s="204">
        <f>IF(N910="nulová",J910,0)</f>
        <v>0</v>
      </c>
      <c r="BJ910" s="4" t="s">
        <v>76</v>
      </c>
      <c r="BK910" s="204">
        <f>ROUND(I910*H910,2)</f>
        <v>0</v>
      </c>
      <c r="BL910" s="4" t="s">
        <v>276</v>
      </c>
      <c r="BM910" s="203" t="s">
        <v>1237</v>
      </c>
    </row>
    <row r="911" spans="2:65" s="87" customFormat="1" ht="29.25">
      <c r="B911" s="13"/>
      <c r="D911" s="205" t="s">
        <v>150</v>
      </c>
      <c r="F911" s="206" t="s">
        <v>1226</v>
      </c>
      <c r="L911" s="13"/>
      <c r="M911" s="207"/>
      <c r="T911" s="29"/>
      <c r="AT911" s="4" t="s">
        <v>150</v>
      </c>
      <c r="AU911" s="4" t="s">
        <v>78</v>
      </c>
    </row>
    <row r="912" spans="2:65" s="87" customFormat="1">
      <c r="B912" s="13"/>
      <c r="D912" s="208" t="s">
        <v>152</v>
      </c>
      <c r="F912" s="209" t="s">
        <v>1227</v>
      </c>
      <c r="L912" s="13"/>
      <c r="M912" s="207"/>
      <c r="T912" s="29"/>
      <c r="AT912" s="4" t="s">
        <v>152</v>
      </c>
      <c r="AU912" s="4" t="s">
        <v>78</v>
      </c>
    </row>
    <row r="913" spans="2:65" s="211" customFormat="1">
      <c r="B913" s="210"/>
      <c r="D913" s="205" t="s">
        <v>154</v>
      </c>
      <c r="E913" s="212" t="s">
        <v>3</v>
      </c>
      <c r="F913" s="213" t="s">
        <v>1238</v>
      </c>
      <c r="H913" s="212" t="s">
        <v>3</v>
      </c>
      <c r="L913" s="210"/>
      <c r="M913" s="214"/>
      <c r="T913" s="215"/>
      <c r="AT913" s="212" t="s">
        <v>154</v>
      </c>
      <c r="AU913" s="212" t="s">
        <v>78</v>
      </c>
      <c r="AV913" s="211" t="s">
        <v>76</v>
      </c>
      <c r="AW913" s="211" t="s">
        <v>30</v>
      </c>
      <c r="AX913" s="211" t="s">
        <v>69</v>
      </c>
      <c r="AY913" s="212" t="s">
        <v>140</v>
      </c>
    </row>
    <row r="914" spans="2:65" s="217" customFormat="1">
      <c r="B914" s="216"/>
      <c r="D914" s="205" t="s">
        <v>154</v>
      </c>
      <c r="E914" s="218" t="s">
        <v>3</v>
      </c>
      <c r="F914" s="219" t="s">
        <v>821</v>
      </c>
      <c r="H914" s="220">
        <v>53.54</v>
      </c>
      <c r="L914" s="216"/>
      <c r="M914" s="221"/>
      <c r="T914" s="222"/>
      <c r="AT914" s="218" t="s">
        <v>154</v>
      </c>
      <c r="AU914" s="218" t="s">
        <v>78</v>
      </c>
      <c r="AV914" s="217" t="s">
        <v>78</v>
      </c>
      <c r="AW914" s="217" t="s">
        <v>30</v>
      </c>
      <c r="AX914" s="217" t="s">
        <v>76</v>
      </c>
      <c r="AY914" s="218" t="s">
        <v>140</v>
      </c>
    </row>
    <row r="915" spans="2:65" s="87" customFormat="1" ht="33" customHeight="1">
      <c r="B915" s="13"/>
      <c r="C915" s="193" t="s">
        <v>1239</v>
      </c>
      <c r="D915" s="193" t="s">
        <v>143</v>
      </c>
      <c r="E915" s="194" t="s">
        <v>1240</v>
      </c>
      <c r="F915" s="195" t="s">
        <v>1241</v>
      </c>
      <c r="G915" s="196" t="s">
        <v>146</v>
      </c>
      <c r="H915" s="197">
        <v>138.387</v>
      </c>
      <c r="I915" s="65"/>
      <c r="J915" s="198">
        <f>ROUND(I915*H915,2)</f>
        <v>0</v>
      </c>
      <c r="K915" s="195" t="s">
        <v>147</v>
      </c>
      <c r="L915" s="13"/>
      <c r="M915" s="199" t="s">
        <v>3</v>
      </c>
      <c r="N915" s="200" t="s">
        <v>40</v>
      </c>
      <c r="O915" s="201">
        <v>0.113</v>
      </c>
      <c r="P915" s="201">
        <f>O915*H915</f>
        <v>15.637731</v>
      </c>
      <c r="Q915" s="201">
        <v>2.9E-4</v>
      </c>
      <c r="R915" s="201">
        <f>Q915*H915</f>
        <v>4.0132229999999998E-2</v>
      </c>
      <c r="S915" s="201">
        <v>0</v>
      </c>
      <c r="T915" s="202">
        <f>S915*H915</f>
        <v>0</v>
      </c>
      <c r="AR915" s="203" t="s">
        <v>276</v>
      </c>
      <c r="AT915" s="203" t="s">
        <v>143</v>
      </c>
      <c r="AU915" s="203" t="s">
        <v>78</v>
      </c>
      <c r="AY915" s="4" t="s">
        <v>140</v>
      </c>
      <c r="BE915" s="204">
        <f>IF(N915="základní",J915,0)</f>
        <v>0</v>
      </c>
      <c r="BF915" s="204">
        <f>IF(N915="snížená",J915,0)</f>
        <v>0</v>
      </c>
      <c r="BG915" s="204">
        <f>IF(N915="zákl. přenesená",J915,0)</f>
        <v>0</v>
      </c>
      <c r="BH915" s="204">
        <f>IF(N915="sníž. přenesená",J915,0)</f>
        <v>0</v>
      </c>
      <c r="BI915" s="204">
        <f>IF(N915="nulová",J915,0)</f>
        <v>0</v>
      </c>
      <c r="BJ915" s="4" t="s">
        <v>76</v>
      </c>
      <c r="BK915" s="204">
        <f>ROUND(I915*H915,2)</f>
        <v>0</v>
      </c>
      <c r="BL915" s="4" t="s">
        <v>276</v>
      </c>
      <c r="BM915" s="203" t="s">
        <v>1242</v>
      </c>
    </row>
    <row r="916" spans="2:65" s="87" customFormat="1" ht="29.25">
      <c r="B916" s="13"/>
      <c r="D916" s="205" t="s">
        <v>150</v>
      </c>
      <c r="F916" s="206" t="s">
        <v>1243</v>
      </c>
      <c r="L916" s="13"/>
      <c r="M916" s="207"/>
      <c r="T916" s="29"/>
      <c r="AT916" s="4" t="s">
        <v>150</v>
      </c>
      <c r="AU916" s="4" t="s">
        <v>78</v>
      </c>
    </row>
    <row r="917" spans="2:65" s="87" customFormat="1">
      <c r="B917" s="13"/>
      <c r="D917" s="208" t="s">
        <v>152</v>
      </c>
      <c r="F917" s="209" t="s">
        <v>1244</v>
      </c>
      <c r="L917" s="13"/>
      <c r="M917" s="207"/>
      <c r="T917" s="29"/>
      <c r="AT917" s="4" t="s">
        <v>152</v>
      </c>
      <c r="AU917" s="4" t="s">
        <v>78</v>
      </c>
    </row>
    <row r="918" spans="2:65" s="217" customFormat="1">
      <c r="B918" s="216"/>
      <c r="D918" s="205" t="s">
        <v>154</v>
      </c>
      <c r="E918" s="218" t="s">
        <v>3</v>
      </c>
      <c r="F918" s="219" t="s">
        <v>1245</v>
      </c>
      <c r="H918" s="220">
        <v>138.387</v>
      </c>
      <c r="L918" s="216"/>
      <c r="M918" s="221"/>
      <c r="T918" s="222"/>
      <c r="AT918" s="218" t="s">
        <v>154</v>
      </c>
      <c r="AU918" s="218" t="s">
        <v>78</v>
      </c>
      <c r="AV918" s="217" t="s">
        <v>78</v>
      </c>
      <c r="AW918" s="217" t="s">
        <v>30</v>
      </c>
      <c r="AX918" s="217" t="s">
        <v>76</v>
      </c>
      <c r="AY918" s="218" t="s">
        <v>140</v>
      </c>
    </row>
    <row r="919" spans="2:65" s="87" customFormat="1" ht="37.700000000000003" customHeight="1">
      <c r="B919" s="13"/>
      <c r="C919" s="193" t="s">
        <v>1246</v>
      </c>
      <c r="D919" s="193" t="s">
        <v>143</v>
      </c>
      <c r="E919" s="194" t="s">
        <v>1247</v>
      </c>
      <c r="F919" s="195" t="s">
        <v>1248</v>
      </c>
      <c r="G919" s="196" t="s">
        <v>146</v>
      </c>
      <c r="H919" s="197">
        <v>53.54</v>
      </c>
      <c r="I919" s="65"/>
      <c r="J919" s="198">
        <f>ROUND(I919*H919,2)</f>
        <v>0</v>
      </c>
      <c r="K919" s="195" t="s">
        <v>147</v>
      </c>
      <c r="L919" s="13"/>
      <c r="M919" s="199" t="s">
        <v>3</v>
      </c>
      <c r="N919" s="200" t="s">
        <v>40</v>
      </c>
      <c r="O919" s="201">
        <v>0</v>
      </c>
      <c r="P919" s="201">
        <f>O919*H919</f>
        <v>0</v>
      </c>
      <c r="Q919" s="201">
        <v>1.0000000000000001E-5</v>
      </c>
      <c r="R919" s="201">
        <f>Q919*H919</f>
        <v>5.354E-4</v>
      </c>
      <c r="S919" s="201">
        <v>0</v>
      </c>
      <c r="T919" s="202">
        <f>S919*H919</f>
        <v>0</v>
      </c>
      <c r="AR919" s="203" t="s">
        <v>276</v>
      </c>
      <c r="AT919" s="203" t="s">
        <v>143</v>
      </c>
      <c r="AU919" s="203" t="s">
        <v>78</v>
      </c>
      <c r="AY919" s="4" t="s">
        <v>140</v>
      </c>
      <c r="BE919" s="204">
        <f>IF(N919="základní",J919,0)</f>
        <v>0</v>
      </c>
      <c r="BF919" s="204">
        <f>IF(N919="snížená",J919,0)</f>
        <v>0</v>
      </c>
      <c r="BG919" s="204">
        <f>IF(N919="zákl. přenesená",J919,0)</f>
        <v>0</v>
      </c>
      <c r="BH919" s="204">
        <f>IF(N919="sníž. přenesená",J919,0)</f>
        <v>0</v>
      </c>
      <c r="BI919" s="204">
        <f>IF(N919="nulová",J919,0)</f>
        <v>0</v>
      </c>
      <c r="BJ919" s="4" t="s">
        <v>76</v>
      </c>
      <c r="BK919" s="204">
        <f>ROUND(I919*H919,2)</f>
        <v>0</v>
      </c>
      <c r="BL919" s="4" t="s">
        <v>276</v>
      </c>
      <c r="BM919" s="203" t="s">
        <v>1249</v>
      </c>
    </row>
    <row r="920" spans="2:65" s="87" customFormat="1" ht="29.25">
      <c r="B920" s="13"/>
      <c r="D920" s="205" t="s">
        <v>150</v>
      </c>
      <c r="F920" s="206" t="s">
        <v>1250</v>
      </c>
      <c r="L920" s="13"/>
      <c r="M920" s="207"/>
      <c r="T920" s="29"/>
      <c r="AT920" s="4" t="s">
        <v>150</v>
      </c>
      <c r="AU920" s="4" t="s">
        <v>78</v>
      </c>
    </row>
    <row r="921" spans="2:65" s="87" customFormat="1">
      <c r="B921" s="13"/>
      <c r="D921" s="208" t="s">
        <v>152</v>
      </c>
      <c r="F921" s="209" t="s">
        <v>1251</v>
      </c>
      <c r="L921" s="13"/>
      <c r="M921" s="207"/>
      <c r="T921" s="29"/>
      <c r="AT921" s="4" t="s">
        <v>152</v>
      </c>
      <c r="AU921" s="4" t="s">
        <v>78</v>
      </c>
    </row>
    <row r="922" spans="2:65" s="217" customFormat="1">
      <c r="B922" s="216"/>
      <c r="D922" s="205" t="s">
        <v>154</v>
      </c>
      <c r="E922" s="218" t="s">
        <v>3</v>
      </c>
      <c r="F922" s="219" t="s">
        <v>821</v>
      </c>
      <c r="H922" s="220">
        <v>53.54</v>
      </c>
      <c r="L922" s="216"/>
      <c r="M922" s="221"/>
      <c r="T922" s="222"/>
      <c r="AT922" s="218" t="s">
        <v>154</v>
      </c>
      <c r="AU922" s="218" t="s">
        <v>78</v>
      </c>
      <c r="AV922" s="217" t="s">
        <v>78</v>
      </c>
      <c r="AW922" s="217" t="s">
        <v>30</v>
      </c>
      <c r="AX922" s="217" t="s">
        <v>76</v>
      </c>
      <c r="AY922" s="218" t="s">
        <v>140</v>
      </c>
    </row>
    <row r="923" spans="2:65" s="87" customFormat="1" ht="16.5" customHeight="1">
      <c r="B923" s="13"/>
      <c r="C923" s="193" t="s">
        <v>1252</v>
      </c>
      <c r="D923" s="193" t="s">
        <v>634</v>
      </c>
      <c r="E923" s="194" t="s">
        <v>1253</v>
      </c>
      <c r="F923" s="195" t="s">
        <v>1254</v>
      </c>
      <c r="G923" s="196" t="s">
        <v>146</v>
      </c>
      <c r="H923" s="197">
        <v>28.92</v>
      </c>
      <c r="I923" s="65"/>
      <c r="J923" s="198">
        <f>ROUND(I923*H923,2)</f>
        <v>0</v>
      </c>
      <c r="K923" s="195" t="s">
        <v>781</v>
      </c>
      <c r="L923" s="13"/>
      <c r="M923" s="199" t="s">
        <v>3</v>
      </c>
      <c r="N923" s="200" t="s">
        <v>40</v>
      </c>
      <c r="O923" s="201">
        <v>99.12</v>
      </c>
      <c r="P923" s="201">
        <f>O923*H923</f>
        <v>2866.5504000000001</v>
      </c>
      <c r="Q923" s="201">
        <v>0</v>
      </c>
      <c r="R923" s="201">
        <f>Q923*H923</f>
        <v>0</v>
      </c>
      <c r="S923" s="201">
        <v>0</v>
      </c>
      <c r="T923" s="202">
        <f>S923*H923</f>
        <v>0</v>
      </c>
      <c r="AR923" s="203" t="s">
        <v>276</v>
      </c>
      <c r="AT923" s="203" t="s">
        <v>143</v>
      </c>
      <c r="AU923" s="203" t="s">
        <v>78</v>
      </c>
      <c r="AY923" s="4" t="s">
        <v>140</v>
      </c>
      <c r="BE923" s="204">
        <f>IF(N923="základní",J923,0)</f>
        <v>0</v>
      </c>
      <c r="BF923" s="204">
        <f>IF(N923="snížená",J923,0)</f>
        <v>0</v>
      </c>
      <c r="BG923" s="204">
        <f>IF(N923="zákl. přenesená",J923,0)</f>
        <v>0</v>
      </c>
      <c r="BH923" s="204">
        <f>IF(N923="sníž. přenesená",J923,0)</f>
        <v>0</v>
      </c>
      <c r="BI923" s="204">
        <f>IF(N923="nulová",J923,0)</f>
        <v>0</v>
      </c>
      <c r="BJ923" s="4" t="s">
        <v>76</v>
      </c>
      <c r="BK923" s="204">
        <f>ROUND(I923*H923,2)</f>
        <v>0</v>
      </c>
      <c r="BL923" s="4" t="s">
        <v>276</v>
      </c>
      <c r="BM923" s="203" t="s">
        <v>1255</v>
      </c>
    </row>
    <row r="924" spans="2:65" s="87" customFormat="1">
      <c r="B924" s="13"/>
      <c r="D924" s="205" t="s">
        <v>150</v>
      </c>
      <c r="F924" s="206" t="s">
        <v>1256</v>
      </c>
      <c r="L924" s="13"/>
      <c r="M924" s="207"/>
      <c r="T924" s="29"/>
      <c r="AT924" s="4" t="s">
        <v>150</v>
      </c>
      <c r="AU924" s="4" t="s">
        <v>78</v>
      </c>
    </row>
    <row r="925" spans="2:65" s="87" customFormat="1">
      <c r="B925" s="13"/>
      <c r="D925" s="208" t="s">
        <v>152</v>
      </c>
      <c r="F925" s="209" t="s">
        <v>1257</v>
      </c>
      <c r="L925" s="13"/>
      <c r="M925" s="207"/>
      <c r="T925" s="29"/>
      <c r="AT925" s="4" t="s">
        <v>152</v>
      </c>
      <c r="AU925" s="4" t="s">
        <v>78</v>
      </c>
    </row>
    <row r="926" spans="2:65" s="211" customFormat="1">
      <c r="B926" s="210"/>
      <c r="D926" s="205" t="s">
        <v>154</v>
      </c>
      <c r="E926" s="212" t="s">
        <v>3</v>
      </c>
      <c r="F926" s="213" t="s">
        <v>1258</v>
      </c>
      <c r="H926" s="212" t="s">
        <v>3</v>
      </c>
      <c r="L926" s="210"/>
      <c r="M926" s="214"/>
      <c r="T926" s="215"/>
      <c r="AT926" s="212" t="s">
        <v>154</v>
      </c>
      <c r="AU926" s="212" t="s">
        <v>78</v>
      </c>
      <c r="AV926" s="211" t="s">
        <v>76</v>
      </c>
      <c r="AW926" s="211" t="s">
        <v>30</v>
      </c>
      <c r="AX926" s="211" t="s">
        <v>69</v>
      </c>
      <c r="AY926" s="212" t="s">
        <v>140</v>
      </c>
    </row>
    <row r="927" spans="2:65" s="217" customFormat="1">
      <c r="B927" s="216"/>
      <c r="D927" s="205" t="s">
        <v>154</v>
      </c>
      <c r="E927" s="218" t="s">
        <v>3</v>
      </c>
      <c r="F927" s="219" t="s">
        <v>1259</v>
      </c>
      <c r="H927" s="220">
        <v>28.92</v>
      </c>
      <c r="L927" s="216"/>
      <c r="M927" s="221"/>
      <c r="T927" s="222"/>
      <c r="AT927" s="218" t="s">
        <v>154</v>
      </c>
      <c r="AU927" s="218" t="s">
        <v>78</v>
      </c>
      <c r="AV927" s="217" t="s">
        <v>78</v>
      </c>
      <c r="AW927" s="217" t="s">
        <v>30</v>
      </c>
      <c r="AX927" s="217" t="s">
        <v>76</v>
      </c>
      <c r="AY927" s="218" t="s">
        <v>140</v>
      </c>
    </row>
    <row r="928" spans="2:65" s="182" customFormat="1" ht="22.7" customHeight="1">
      <c r="B928" s="181"/>
      <c r="D928" s="183" t="s">
        <v>68</v>
      </c>
      <c r="E928" s="191" t="s">
        <v>1260</v>
      </c>
      <c r="F928" s="191" t="s">
        <v>1261</v>
      </c>
      <c r="J928" s="192">
        <f>BK928</f>
        <v>0</v>
      </c>
      <c r="L928" s="181"/>
      <c r="M928" s="186"/>
      <c r="P928" s="187">
        <f>SUM(P929:P943)</f>
        <v>18.143999999999998</v>
      </c>
      <c r="R928" s="187">
        <f>SUM(R929:R943)</f>
        <v>7.7250399999999997E-2</v>
      </c>
      <c r="T928" s="188">
        <f>SUM(T929:T943)</f>
        <v>0</v>
      </c>
      <c r="AR928" s="183" t="s">
        <v>78</v>
      </c>
      <c r="AT928" s="189" t="s">
        <v>68</v>
      </c>
      <c r="AU928" s="189" t="s">
        <v>76</v>
      </c>
      <c r="AY928" s="183" t="s">
        <v>140</v>
      </c>
      <c r="BK928" s="190">
        <f>SUM(BK929:BK943)</f>
        <v>0</v>
      </c>
    </row>
    <row r="929" spans="2:65" s="87" customFormat="1" ht="24.2" customHeight="1">
      <c r="B929" s="13"/>
      <c r="C929" s="193" t="s">
        <v>1262</v>
      </c>
      <c r="D929" s="193" t="s">
        <v>143</v>
      </c>
      <c r="E929" s="194" t="s">
        <v>1263</v>
      </c>
      <c r="F929" s="195" t="s">
        <v>1264</v>
      </c>
      <c r="G929" s="196" t="s">
        <v>226</v>
      </c>
      <c r="H929" s="197">
        <v>5</v>
      </c>
      <c r="I929" s="65"/>
      <c r="J929" s="198">
        <f>ROUND(I929*H929,2)</f>
        <v>0</v>
      </c>
      <c r="K929" s="195" t="s">
        <v>530</v>
      </c>
      <c r="L929" s="13"/>
      <c r="M929" s="199" t="s">
        <v>3</v>
      </c>
      <c r="N929" s="200" t="s">
        <v>40</v>
      </c>
      <c r="O929" s="201">
        <v>0</v>
      </c>
      <c r="P929" s="201">
        <f>O929*H929</f>
        <v>0</v>
      </c>
      <c r="Q929" s="201">
        <v>0</v>
      </c>
      <c r="R929" s="201">
        <f>Q929*H929</f>
        <v>0</v>
      </c>
      <c r="S929" s="201">
        <v>0</v>
      </c>
      <c r="T929" s="202">
        <f>S929*H929</f>
        <v>0</v>
      </c>
      <c r="AR929" s="203" t="s">
        <v>276</v>
      </c>
      <c r="AT929" s="203" t="s">
        <v>143</v>
      </c>
      <c r="AU929" s="203" t="s">
        <v>78</v>
      </c>
      <c r="AY929" s="4" t="s">
        <v>140</v>
      </c>
      <c r="BE929" s="204">
        <f>IF(N929="základní",J929,0)</f>
        <v>0</v>
      </c>
      <c r="BF929" s="204">
        <f>IF(N929="snížená",J929,0)</f>
        <v>0</v>
      </c>
      <c r="BG929" s="204">
        <f>IF(N929="zákl. přenesená",J929,0)</f>
        <v>0</v>
      </c>
      <c r="BH929" s="204">
        <f>IF(N929="sníž. přenesená",J929,0)</f>
        <v>0</v>
      </c>
      <c r="BI929" s="204">
        <f>IF(N929="nulová",J929,0)</f>
        <v>0</v>
      </c>
      <c r="BJ929" s="4" t="s">
        <v>76</v>
      </c>
      <c r="BK929" s="204">
        <f>ROUND(I929*H929,2)</f>
        <v>0</v>
      </c>
      <c r="BL929" s="4" t="s">
        <v>276</v>
      </c>
      <c r="BM929" s="203" t="s">
        <v>1265</v>
      </c>
    </row>
    <row r="930" spans="2:65" s="87" customFormat="1">
      <c r="B930" s="13"/>
      <c r="D930" s="205" t="s">
        <v>150</v>
      </c>
      <c r="F930" s="206" t="s">
        <v>1264</v>
      </c>
      <c r="L930" s="13"/>
      <c r="M930" s="207"/>
      <c r="T930" s="29"/>
      <c r="AT930" s="4" t="s">
        <v>150</v>
      </c>
      <c r="AU930" s="4" t="s">
        <v>78</v>
      </c>
    </row>
    <row r="931" spans="2:65" s="87" customFormat="1" ht="37.700000000000003" customHeight="1">
      <c r="B931" s="13"/>
      <c r="C931" s="237" t="s">
        <v>1266</v>
      </c>
      <c r="D931" s="237" t="s">
        <v>289</v>
      </c>
      <c r="E931" s="238" t="s">
        <v>1267</v>
      </c>
      <c r="F931" s="239" t="s">
        <v>1268</v>
      </c>
      <c r="G931" s="240" t="s">
        <v>146</v>
      </c>
      <c r="H931" s="241">
        <v>12.76</v>
      </c>
      <c r="I931" s="66"/>
      <c r="J931" s="242">
        <f>ROUND(I931*H931,2)</f>
        <v>0</v>
      </c>
      <c r="K931" s="239" t="s">
        <v>147</v>
      </c>
      <c r="L931" s="243"/>
      <c r="M931" s="244" t="s">
        <v>3</v>
      </c>
      <c r="N931" s="245" t="s">
        <v>40</v>
      </c>
      <c r="O931" s="201">
        <v>0</v>
      </c>
      <c r="P931" s="201">
        <f>O931*H931</f>
        <v>0</v>
      </c>
      <c r="Q931" s="201">
        <v>6.0400000000000002E-3</v>
      </c>
      <c r="R931" s="201">
        <f>Q931*H931</f>
        <v>7.7070399999999997E-2</v>
      </c>
      <c r="S931" s="201">
        <v>0</v>
      </c>
      <c r="T931" s="202">
        <f>S931*H931</f>
        <v>0</v>
      </c>
      <c r="AR931" s="203" t="s">
        <v>423</v>
      </c>
      <c r="AT931" s="203" t="s">
        <v>289</v>
      </c>
      <c r="AU931" s="203" t="s">
        <v>78</v>
      </c>
      <c r="AY931" s="4" t="s">
        <v>140</v>
      </c>
      <c r="BE931" s="204">
        <f>IF(N931="základní",J931,0)</f>
        <v>0</v>
      </c>
      <c r="BF931" s="204">
        <f>IF(N931="snížená",J931,0)</f>
        <v>0</v>
      </c>
      <c r="BG931" s="204">
        <f>IF(N931="zákl. přenesená",J931,0)</f>
        <v>0</v>
      </c>
      <c r="BH931" s="204">
        <f>IF(N931="sníž. přenesená",J931,0)</f>
        <v>0</v>
      </c>
      <c r="BI931" s="204">
        <f>IF(N931="nulová",J931,0)</f>
        <v>0</v>
      </c>
      <c r="BJ931" s="4" t="s">
        <v>76</v>
      </c>
      <c r="BK931" s="204">
        <f>ROUND(I931*H931,2)</f>
        <v>0</v>
      </c>
      <c r="BL931" s="4" t="s">
        <v>276</v>
      </c>
      <c r="BM931" s="203" t="s">
        <v>1269</v>
      </c>
    </row>
    <row r="932" spans="2:65" s="87" customFormat="1" ht="19.5">
      <c r="B932" s="13"/>
      <c r="D932" s="205" t="s">
        <v>150</v>
      </c>
      <c r="F932" s="206" t="s">
        <v>1268</v>
      </c>
      <c r="L932" s="13"/>
      <c r="M932" s="207"/>
      <c r="T932" s="29"/>
      <c r="AT932" s="4" t="s">
        <v>150</v>
      </c>
      <c r="AU932" s="4" t="s">
        <v>78</v>
      </c>
    </row>
    <row r="933" spans="2:65" s="217" customFormat="1">
      <c r="B933" s="216"/>
      <c r="D933" s="205" t="s">
        <v>154</v>
      </c>
      <c r="E933" s="218" t="s">
        <v>3</v>
      </c>
      <c r="F933" s="219" t="s">
        <v>1270</v>
      </c>
      <c r="H933" s="220">
        <v>12.76</v>
      </c>
      <c r="L933" s="216"/>
      <c r="M933" s="221"/>
      <c r="T933" s="222"/>
      <c r="AT933" s="218" t="s">
        <v>154</v>
      </c>
      <c r="AU933" s="218" t="s">
        <v>78</v>
      </c>
      <c r="AV933" s="217" t="s">
        <v>78</v>
      </c>
      <c r="AW933" s="217" t="s">
        <v>30</v>
      </c>
      <c r="AX933" s="217" t="s">
        <v>76</v>
      </c>
      <c r="AY933" s="218" t="s">
        <v>140</v>
      </c>
    </row>
    <row r="934" spans="2:65" s="87" customFormat="1" ht="24.2" customHeight="1">
      <c r="B934" s="13"/>
      <c r="C934" s="193" t="s">
        <v>1271</v>
      </c>
      <c r="D934" s="193" t="s">
        <v>143</v>
      </c>
      <c r="E934" s="194" t="s">
        <v>1272</v>
      </c>
      <c r="F934" s="195" t="s">
        <v>1273</v>
      </c>
      <c r="G934" s="196" t="s">
        <v>146</v>
      </c>
      <c r="H934" s="197">
        <v>18</v>
      </c>
      <c r="I934" s="65"/>
      <c r="J934" s="198">
        <f>ROUND(I934*H934,2)</f>
        <v>0</v>
      </c>
      <c r="K934" s="195" t="s">
        <v>147</v>
      </c>
      <c r="L934" s="13"/>
      <c r="M934" s="199" t="s">
        <v>3</v>
      </c>
      <c r="N934" s="200" t="s">
        <v>40</v>
      </c>
      <c r="O934" s="201">
        <v>1.008</v>
      </c>
      <c r="P934" s="201">
        <f>O934*H934</f>
        <v>18.143999999999998</v>
      </c>
      <c r="Q934" s="201">
        <v>1.0000000000000001E-5</v>
      </c>
      <c r="R934" s="201">
        <f>Q934*H934</f>
        <v>1.8000000000000001E-4</v>
      </c>
      <c r="S934" s="201">
        <v>0</v>
      </c>
      <c r="T934" s="202">
        <f>S934*H934</f>
        <v>0</v>
      </c>
      <c r="AR934" s="203" t="s">
        <v>276</v>
      </c>
      <c r="AT934" s="203" t="s">
        <v>143</v>
      </c>
      <c r="AU934" s="203" t="s">
        <v>78</v>
      </c>
      <c r="AY934" s="4" t="s">
        <v>140</v>
      </c>
      <c r="BE934" s="204">
        <f>IF(N934="základní",J934,0)</f>
        <v>0</v>
      </c>
      <c r="BF934" s="204">
        <f>IF(N934="snížená",J934,0)</f>
        <v>0</v>
      </c>
      <c r="BG934" s="204">
        <f>IF(N934="zákl. přenesená",J934,0)</f>
        <v>0</v>
      </c>
      <c r="BH934" s="204">
        <f>IF(N934="sníž. přenesená",J934,0)</f>
        <v>0</v>
      </c>
      <c r="BI934" s="204">
        <f>IF(N934="nulová",J934,0)</f>
        <v>0</v>
      </c>
      <c r="BJ934" s="4" t="s">
        <v>76</v>
      </c>
      <c r="BK934" s="204">
        <f>ROUND(I934*H934,2)</f>
        <v>0</v>
      </c>
      <c r="BL934" s="4" t="s">
        <v>276</v>
      </c>
      <c r="BM934" s="203" t="s">
        <v>1274</v>
      </c>
    </row>
    <row r="935" spans="2:65" s="87" customFormat="1">
      <c r="B935" s="13"/>
      <c r="D935" s="205" t="s">
        <v>150</v>
      </c>
      <c r="F935" s="206" t="s">
        <v>1273</v>
      </c>
      <c r="L935" s="13"/>
      <c r="M935" s="207"/>
      <c r="T935" s="29"/>
      <c r="AT935" s="4" t="s">
        <v>150</v>
      </c>
      <c r="AU935" s="4" t="s">
        <v>78</v>
      </c>
    </row>
    <row r="936" spans="2:65" s="87" customFormat="1">
      <c r="B936" s="13"/>
      <c r="D936" s="208" t="s">
        <v>152</v>
      </c>
      <c r="F936" s="209" t="s">
        <v>1275</v>
      </c>
      <c r="L936" s="13"/>
      <c r="M936" s="207"/>
      <c r="T936" s="29"/>
      <c r="AT936" s="4" t="s">
        <v>152</v>
      </c>
      <c r="AU936" s="4" t="s">
        <v>78</v>
      </c>
    </row>
    <row r="937" spans="2:65" s="211" customFormat="1">
      <c r="B937" s="210"/>
      <c r="D937" s="205" t="s">
        <v>154</v>
      </c>
      <c r="E937" s="212" t="s">
        <v>3</v>
      </c>
      <c r="F937" s="213" t="s">
        <v>1276</v>
      </c>
      <c r="H937" s="212" t="s">
        <v>3</v>
      </c>
      <c r="L937" s="210"/>
      <c r="M937" s="214"/>
      <c r="T937" s="215"/>
      <c r="AT937" s="212" t="s">
        <v>154</v>
      </c>
      <c r="AU937" s="212" t="s">
        <v>78</v>
      </c>
      <c r="AV937" s="211" t="s">
        <v>76</v>
      </c>
      <c r="AW937" s="211" t="s">
        <v>30</v>
      </c>
      <c r="AX937" s="211" t="s">
        <v>69</v>
      </c>
      <c r="AY937" s="212" t="s">
        <v>140</v>
      </c>
    </row>
    <row r="938" spans="2:65" s="217" customFormat="1">
      <c r="B938" s="216"/>
      <c r="D938" s="205" t="s">
        <v>154</v>
      </c>
      <c r="E938" s="218" t="s">
        <v>3</v>
      </c>
      <c r="F938" s="219" t="s">
        <v>1277</v>
      </c>
      <c r="H938" s="220">
        <v>18</v>
      </c>
      <c r="L938" s="216"/>
      <c r="M938" s="221"/>
      <c r="T938" s="222"/>
      <c r="AT938" s="218" t="s">
        <v>154</v>
      </c>
      <c r="AU938" s="218" t="s">
        <v>78</v>
      </c>
      <c r="AV938" s="217" t="s">
        <v>78</v>
      </c>
      <c r="AW938" s="217" t="s">
        <v>30</v>
      </c>
      <c r="AX938" s="217" t="s">
        <v>76</v>
      </c>
      <c r="AY938" s="218" t="s">
        <v>140</v>
      </c>
    </row>
    <row r="939" spans="2:65" s="87" customFormat="1" ht="16.5" customHeight="1">
      <c r="B939" s="13"/>
      <c r="C939" s="237" t="s">
        <v>1278</v>
      </c>
      <c r="D939" s="237" t="s">
        <v>289</v>
      </c>
      <c r="E939" s="238" t="s">
        <v>1279</v>
      </c>
      <c r="F939" s="239" t="s">
        <v>1280</v>
      </c>
      <c r="G939" s="240" t="s">
        <v>544</v>
      </c>
      <c r="H939" s="241">
        <v>1</v>
      </c>
      <c r="I939" s="66"/>
      <c r="J939" s="242">
        <f>ROUND(I939*H939,2)</f>
        <v>0</v>
      </c>
      <c r="K939" s="239" t="s">
        <v>530</v>
      </c>
      <c r="L939" s="243"/>
      <c r="M939" s="244" t="s">
        <v>3</v>
      </c>
      <c r="N939" s="245" t="s">
        <v>40</v>
      </c>
      <c r="O939" s="201">
        <v>0</v>
      </c>
      <c r="P939" s="201">
        <f>O939*H939</f>
        <v>0</v>
      </c>
      <c r="Q939" s="201">
        <v>0</v>
      </c>
      <c r="R939" s="201">
        <f>Q939*H939</f>
        <v>0</v>
      </c>
      <c r="S939" s="201">
        <v>0</v>
      </c>
      <c r="T939" s="202">
        <f>S939*H939</f>
        <v>0</v>
      </c>
      <c r="AR939" s="203" t="s">
        <v>423</v>
      </c>
      <c r="AT939" s="203" t="s">
        <v>289</v>
      </c>
      <c r="AU939" s="203" t="s">
        <v>78</v>
      </c>
      <c r="AY939" s="4" t="s">
        <v>140</v>
      </c>
      <c r="BE939" s="204">
        <f>IF(N939="základní",J939,0)</f>
        <v>0</v>
      </c>
      <c r="BF939" s="204">
        <f>IF(N939="snížená",J939,0)</f>
        <v>0</v>
      </c>
      <c r="BG939" s="204">
        <f>IF(N939="zákl. přenesená",J939,0)</f>
        <v>0</v>
      </c>
      <c r="BH939" s="204">
        <f>IF(N939="sníž. přenesená",J939,0)</f>
        <v>0</v>
      </c>
      <c r="BI939" s="204">
        <f>IF(N939="nulová",J939,0)</f>
        <v>0</v>
      </c>
      <c r="BJ939" s="4" t="s">
        <v>76</v>
      </c>
      <c r="BK939" s="204">
        <f>ROUND(I939*H939,2)</f>
        <v>0</v>
      </c>
      <c r="BL939" s="4" t="s">
        <v>276</v>
      </c>
      <c r="BM939" s="203" t="s">
        <v>1281</v>
      </c>
    </row>
    <row r="940" spans="2:65" s="87" customFormat="1">
      <c r="B940" s="13"/>
      <c r="D940" s="205" t="s">
        <v>150</v>
      </c>
      <c r="F940" s="206" t="s">
        <v>1280</v>
      </c>
      <c r="L940" s="13"/>
      <c r="M940" s="207"/>
      <c r="T940" s="29"/>
      <c r="AT940" s="4" t="s">
        <v>150</v>
      </c>
      <c r="AU940" s="4" t="s">
        <v>78</v>
      </c>
    </row>
    <row r="941" spans="2:65" s="87" customFormat="1" ht="37.700000000000003" customHeight="1">
      <c r="B941" s="13"/>
      <c r="C941" s="193" t="s">
        <v>1282</v>
      </c>
      <c r="D941" s="193" t="s">
        <v>143</v>
      </c>
      <c r="E941" s="194" t="s">
        <v>1283</v>
      </c>
      <c r="F941" s="195" t="s">
        <v>1284</v>
      </c>
      <c r="G941" s="196" t="s">
        <v>627</v>
      </c>
      <c r="H941" s="197">
        <v>3397.1840000000002</v>
      </c>
      <c r="I941" s="65"/>
      <c r="J941" s="198">
        <f>ROUND(I941*H941,2)</f>
        <v>0</v>
      </c>
      <c r="K941" s="195" t="s">
        <v>147</v>
      </c>
      <c r="L941" s="13"/>
      <c r="M941" s="199" t="s">
        <v>3</v>
      </c>
      <c r="N941" s="200" t="s">
        <v>40</v>
      </c>
      <c r="O941" s="201">
        <v>0</v>
      </c>
      <c r="P941" s="201">
        <f>O941*H941</f>
        <v>0</v>
      </c>
      <c r="Q941" s="201">
        <v>0</v>
      </c>
      <c r="R941" s="201">
        <f>Q941*H941</f>
        <v>0</v>
      </c>
      <c r="S941" s="201">
        <v>0</v>
      </c>
      <c r="T941" s="202">
        <f>S941*H941</f>
        <v>0</v>
      </c>
      <c r="AR941" s="203" t="s">
        <v>276</v>
      </c>
      <c r="AT941" s="203" t="s">
        <v>143</v>
      </c>
      <c r="AU941" s="203" t="s">
        <v>78</v>
      </c>
      <c r="AY941" s="4" t="s">
        <v>140</v>
      </c>
      <c r="BE941" s="204">
        <f>IF(N941="základní",J941,0)</f>
        <v>0</v>
      </c>
      <c r="BF941" s="204">
        <f>IF(N941="snížená",J941,0)</f>
        <v>0</v>
      </c>
      <c r="BG941" s="204">
        <f>IF(N941="zákl. přenesená",J941,0)</f>
        <v>0</v>
      </c>
      <c r="BH941" s="204">
        <f>IF(N941="sníž. přenesená",J941,0)</f>
        <v>0</v>
      </c>
      <c r="BI941" s="204">
        <f>IF(N941="nulová",J941,0)</f>
        <v>0</v>
      </c>
      <c r="BJ941" s="4" t="s">
        <v>76</v>
      </c>
      <c r="BK941" s="204">
        <f>ROUND(I941*H941,2)</f>
        <v>0</v>
      </c>
      <c r="BL941" s="4" t="s">
        <v>276</v>
      </c>
      <c r="BM941" s="203" t="s">
        <v>1285</v>
      </c>
    </row>
    <row r="942" spans="2:65" s="87" customFormat="1" ht="39">
      <c r="B942" s="13"/>
      <c r="D942" s="205" t="s">
        <v>150</v>
      </c>
      <c r="F942" s="206" t="s">
        <v>1286</v>
      </c>
      <c r="L942" s="13"/>
      <c r="M942" s="207"/>
      <c r="T942" s="29"/>
      <c r="AT942" s="4" t="s">
        <v>150</v>
      </c>
      <c r="AU942" s="4" t="s">
        <v>78</v>
      </c>
    </row>
    <row r="943" spans="2:65" s="87" customFormat="1">
      <c r="B943" s="13"/>
      <c r="D943" s="208" t="s">
        <v>152</v>
      </c>
      <c r="F943" s="209" t="s">
        <v>1287</v>
      </c>
      <c r="L943" s="13"/>
      <c r="M943" s="207"/>
      <c r="T943" s="29"/>
      <c r="AT943" s="4" t="s">
        <v>152</v>
      </c>
      <c r="AU943" s="4" t="s">
        <v>78</v>
      </c>
    </row>
    <row r="944" spans="2:65" s="182" customFormat="1" ht="22.7" customHeight="1">
      <c r="B944" s="181"/>
      <c r="D944" s="183" t="s">
        <v>68</v>
      </c>
      <c r="E944" s="191" t="s">
        <v>1288</v>
      </c>
      <c r="F944" s="191" t="s">
        <v>1289</v>
      </c>
      <c r="J944" s="192">
        <f>BK944</f>
        <v>0</v>
      </c>
      <c r="L944" s="181"/>
      <c r="M944" s="186"/>
      <c r="P944" s="187">
        <f>SUM(P945:P959)</f>
        <v>0</v>
      </c>
      <c r="R944" s="187">
        <f>SUM(R945:R959)</f>
        <v>0</v>
      </c>
      <c r="T944" s="188">
        <f>SUM(T945:T959)</f>
        <v>0</v>
      </c>
      <c r="AR944" s="183" t="s">
        <v>78</v>
      </c>
      <c r="AT944" s="189" t="s">
        <v>68</v>
      </c>
      <c r="AU944" s="189" t="s">
        <v>76</v>
      </c>
      <c r="AY944" s="183" t="s">
        <v>140</v>
      </c>
      <c r="BK944" s="190">
        <f>SUM(BK945:BK959)</f>
        <v>0</v>
      </c>
    </row>
    <row r="945" spans="2:65" s="87" customFormat="1" ht="16.5" customHeight="1">
      <c r="B945" s="13"/>
      <c r="C945" s="193" t="s">
        <v>1290</v>
      </c>
      <c r="D945" s="193" t="s">
        <v>143</v>
      </c>
      <c r="E945" s="194" t="s">
        <v>1291</v>
      </c>
      <c r="F945" s="195" t="s">
        <v>1292</v>
      </c>
      <c r="G945" s="196" t="s">
        <v>621</v>
      </c>
      <c r="H945" s="197">
        <v>2</v>
      </c>
      <c r="I945" s="65"/>
      <c r="J945" s="198">
        <f>ROUND(I945*H945,2)</f>
        <v>0</v>
      </c>
      <c r="K945" s="195" t="s">
        <v>530</v>
      </c>
      <c r="L945" s="13"/>
      <c r="M945" s="199" t="s">
        <v>3</v>
      </c>
      <c r="N945" s="200" t="s">
        <v>40</v>
      </c>
      <c r="O945" s="201">
        <v>0</v>
      </c>
      <c r="P945" s="201">
        <f>O945*H945</f>
        <v>0</v>
      </c>
      <c r="Q945" s="201">
        <v>0</v>
      </c>
      <c r="R945" s="201">
        <f>Q945*H945</f>
        <v>0</v>
      </c>
      <c r="S945" s="201">
        <v>0</v>
      </c>
      <c r="T945" s="202">
        <f>S945*H945</f>
        <v>0</v>
      </c>
      <c r="AR945" s="203" t="s">
        <v>276</v>
      </c>
      <c r="AT945" s="203" t="s">
        <v>143</v>
      </c>
      <c r="AU945" s="203" t="s">
        <v>78</v>
      </c>
      <c r="AY945" s="4" t="s">
        <v>140</v>
      </c>
      <c r="BE945" s="204">
        <f>IF(N945="základní",J945,0)</f>
        <v>0</v>
      </c>
      <c r="BF945" s="204">
        <f>IF(N945="snížená",J945,0)</f>
        <v>0</v>
      </c>
      <c r="BG945" s="204">
        <f>IF(N945="zákl. přenesená",J945,0)</f>
        <v>0</v>
      </c>
      <c r="BH945" s="204">
        <f>IF(N945="sníž. přenesená",J945,0)</f>
        <v>0</v>
      </c>
      <c r="BI945" s="204">
        <f>IF(N945="nulová",J945,0)</f>
        <v>0</v>
      </c>
      <c r="BJ945" s="4" t="s">
        <v>76</v>
      </c>
      <c r="BK945" s="204">
        <f>ROUND(I945*H945,2)</f>
        <v>0</v>
      </c>
      <c r="BL945" s="4" t="s">
        <v>276</v>
      </c>
      <c r="BM945" s="203" t="s">
        <v>1293</v>
      </c>
    </row>
    <row r="946" spans="2:65" s="87" customFormat="1">
      <c r="B946" s="13"/>
      <c r="D946" s="205" t="s">
        <v>150</v>
      </c>
      <c r="F946" s="206" t="s">
        <v>1292</v>
      </c>
      <c r="L946" s="13"/>
      <c r="M946" s="207"/>
      <c r="T946" s="29"/>
      <c r="AT946" s="4" t="s">
        <v>150</v>
      </c>
      <c r="AU946" s="4" t="s">
        <v>78</v>
      </c>
    </row>
    <row r="947" spans="2:65" s="87" customFormat="1" ht="16.5" customHeight="1">
      <c r="B947" s="13"/>
      <c r="C947" s="193" t="s">
        <v>1294</v>
      </c>
      <c r="D947" s="193" t="s">
        <v>143</v>
      </c>
      <c r="E947" s="194" t="s">
        <v>1295</v>
      </c>
      <c r="F947" s="195" t="s">
        <v>1296</v>
      </c>
      <c r="G947" s="196" t="s">
        <v>544</v>
      </c>
      <c r="H947" s="197">
        <v>2</v>
      </c>
      <c r="I947" s="65"/>
      <c r="J947" s="198">
        <f>ROUND(I947*H947,2)</f>
        <v>0</v>
      </c>
      <c r="K947" s="195" t="s">
        <v>530</v>
      </c>
      <c r="L947" s="13"/>
      <c r="M947" s="199" t="s">
        <v>3</v>
      </c>
      <c r="N947" s="200" t="s">
        <v>40</v>
      </c>
      <c r="O947" s="201">
        <v>0</v>
      </c>
      <c r="P947" s="201">
        <f>O947*H947</f>
        <v>0</v>
      </c>
      <c r="Q947" s="201">
        <v>0</v>
      </c>
      <c r="R947" s="201">
        <f>Q947*H947</f>
        <v>0</v>
      </c>
      <c r="S947" s="201">
        <v>0</v>
      </c>
      <c r="T947" s="202">
        <f>S947*H947</f>
        <v>0</v>
      </c>
      <c r="AR947" s="203" t="s">
        <v>276</v>
      </c>
      <c r="AT947" s="203" t="s">
        <v>143</v>
      </c>
      <c r="AU947" s="203" t="s">
        <v>78</v>
      </c>
      <c r="AY947" s="4" t="s">
        <v>140</v>
      </c>
      <c r="BE947" s="204">
        <f>IF(N947="základní",J947,0)</f>
        <v>0</v>
      </c>
      <c r="BF947" s="204">
        <f>IF(N947="snížená",J947,0)</f>
        <v>0</v>
      </c>
      <c r="BG947" s="204">
        <f>IF(N947="zákl. přenesená",J947,0)</f>
        <v>0</v>
      </c>
      <c r="BH947" s="204">
        <f>IF(N947="sníž. přenesená",J947,0)</f>
        <v>0</v>
      </c>
      <c r="BI947" s="204">
        <f>IF(N947="nulová",J947,0)</f>
        <v>0</v>
      </c>
      <c r="BJ947" s="4" t="s">
        <v>76</v>
      </c>
      <c r="BK947" s="204">
        <f>ROUND(I947*H947,2)</f>
        <v>0</v>
      </c>
      <c r="BL947" s="4" t="s">
        <v>276</v>
      </c>
      <c r="BM947" s="203" t="s">
        <v>1297</v>
      </c>
    </row>
    <row r="948" spans="2:65" s="87" customFormat="1">
      <c r="B948" s="13"/>
      <c r="D948" s="205" t="s">
        <v>150</v>
      </c>
      <c r="F948" s="206" t="s">
        <v>1296</v>
      </c>
      <c r="L948" s="13"/>
      <c r="M948" s="207"/>
      <c r="T948" s="29"/>
      <c r="AT948" s="4" t="s">
        <v>150</v>
      </c>
      <c r="AU948" s="4" t="s">
        <v>78</v>
      </c>
    </row>
    <row r="949" spans="2:65" s="87" customFormat="1" ht="16.5" customHeight="1">
      <c r="B949" s="13"/>
      <c r="C949" s="193" t="s">
        <v>1298</v>
      </c>
      <c r="D949" s="193" t="s">
        <v>143</v>
      </c>
      <c r="E949" s="194" t="s">
        <v>1299</v>
      </c>
      <c r="F949" s="195" t="s">
        <v>1300</v>
      </c>
      <c r="G949" s="196" t="s">
        <v>544</v>
      </c>
      <c r="H949" s="197">
        <v>1</v>
      </c>
      <c r="I949" s="65"/>
      <c r="J949" s="198">
        <f>ROUND(I949*H949,2)</f>
        <v>0</v>
      </c>
      <c r="K949" s="195" t="s">
        <v>530</v>
      </c>
      <c r="L949" s="13"/>
      <c r="M949" s="199" t="s">
        <v>3</v>
      </c>
      <c r="N949" s="200" t="s">
        <v>40</v>
      </c>
      <c r="O949" s="201">
        <v>0</v>
      </c>
      <c r="P949" s="201">
        <f>O949*H949</f>
        <v>0</v>
      </c>
      <c r="Q949" s="201">
        <v>0</v>
      </c>
      <c r="R949" s="201">
        <f>Q949*H949</f>
        <v>0</v>
      </c>
      <c r="S949" s="201">
        <v>0</v>
      </c>
      <c r="T949" s="202">
        <f>S949*H949</f>
        <v>0</v>
      </c>
      <c r="AR949" s="203" t="s">
        <v>276</v>
      </c>
      <c r="AT949" s="203" t="s">
        <v>143</v>
      </c>
      <c r="AU949" s="203" t="s">
        <v>78</v>
      </c>
      <c r="AY949" s="4" t="s">
        <v>140</v>
      </c>
      <c r="BE949" s="204">
        <f>IF(N949="základní",J949,0)</f>
        <v>0</v>
      </c>
      <c r="BF949" s="204">
        <f>IF(N949="snížená",J949,0)</f>
        <v>0</v>
      </c>
      <c r="BG949" s="204">
        <f>IF(N949="zákl. přenesená",J949,0)</f>
        <v>0</v>
      </c>
      <c r="BH949" s="204">
        <f>IF(N949="sníž. přenesená",J949,0)</f>
        <v>0</v>
      </c>
      <c r="BI949" s="204">
        <f>IF(N949="nulová",J949,0)</f>
        <v>0</v>
      </c>
      <c r="BJ949" s="4" t="s">
        <v>76</v>
      </c>
      <c r="BK949" s="204">
        <f>ROUND(I949*H949,2)</f>
        <v>0</v>
      </c>
      <c r="BL949" s="4" t="s">
        <v>276</v>
      </c>
      <c r="BM949" s="203" t="s">
        <v>1301</v>
      </c>
    </row>
    <row r="950" spans="2:65" s="87" customFormat="1">
      <c r="B950" s="13"/>
      <c r="D950" s="205" t="s">
        <v>150</v>
      </c>
      <c r="F950" s="206" t="s">
        <v>1300</v>
      </c>
      <c r="L950" s="13"/>
      <c r="M950" s="207"/>
      <c r="T950" s="29"/>
      <c r="AT950" s="4" t="s">
        <v>150</v>
      </c>
      <c r="AU950" s="4" t="s">
        <v>78</v>
      </c>
    </row>
    <row r="951" spans="2:65" s="87" customFormat="1" ht="16.5" customHeight="1">
      <c r="B951" s="13"/>
      <c r="C951" s="193" t="s">
        <v>1302</v>
      </c>
      <c r="D951" s="193" t="s">
        <v>143</v>
      </c>
      <c r="E951" s="194" t="s">
        <v>1303</v>
      </c>
      <c r="F951" s="195" t="s">
        <v>1304</v>
      </c>
      <c r="G951" s="196" t="s">
        <v>544</v>
      </c>
      <c r="H951" s="197">
        <v>1</v>
      </c>
      <c r="I951" s="65"/>
      <c r="J951" s="198">
        <f>ROUND(I951*H951,2)</f>
        <v>0</v>
      </c>
      <c r="K951" s="195" t="s">
        <v>530</v>
      </c>
      <c r="L951" s="13"/>
      <c r="M951" s="199" t="s">
        <v>3</v>
      </c>
      <c r="N951" s="200" t="s">
        <v>40</v>
      </c>
      <c r="O951" s="201">
        <v>0</v>
      </c>
      <c r="P951" s="201">
        <f>O951*H951</f>
        <v>0</v>
      </c>
      <c r="Q951" s="201">
        <v>0</v>
      </c>
      <c r="R951" s="201">
        <f>Q951*H951</f>
        <v>0</v>
      </c>
      <c r="S951" s="201">
        <v>0</v>
      </c>
      <c r="T951" s="202">
        <f>S951*H951</f>
        <v>0</v>
      </c>
      <c r="AR951" s="203" t="s">
        <v>276</v>
      </c>
      <c r="AT951" s="203" t="s">
        <v>143</v>
      </c>
      <c r="AU951" s="203" t="s">
        <v>78</v>
      </c>
      <c r="AY951" s="4" t="s">
        <v>140</v>
      </c>
      <c r="BE951" s="204">
        <f>IF(N951="základní",J951,0)</f>
        <v>0</v>
      </c>
      <c r="BF951" s="204">
        <f>IF(N951="snížená",J951,0)</f>
        <v>0</v>
      </c>
      <c r="BG951" s="204">
        <f>IF(N951="zákl. přenesená",J951,0)</f>
        <v>0</v>
      </c>
      <c r="BH951" s="204">
        <f>IF(N951="sníž. přenesená",J951,0)</f>
        <v>0</v>
      </c>
      <c r="BI951" s="204">
        <f>IF(N951="nulová",J951,0)</f>
        <v>0</v>
      </c>
      <c r="BJ951" s="4" t="s">
        <v>76</v>
      </c>
      <c r="BK951" s="204">
        <f>ROUND(I951*H951,2)</f>
        <v>0</v>
      </c>
      <c r="BL951" s="4" t="s">
        <v>276</v>
      </c>
      <c r="BM951" s="203" t="s">
        <v>1305</v>
      </c>
    </row>
    <row r="952" spans="2:65" s="87" customFormat="1">
      <c r="B952" s="13"/>
      <c r="D952" s="205" t="s">
        <v>150</v>
      </c>
      <c r="F952" s="206" t="s">
        <v>1304</v>
      </c>
      <c r="L952" s="13"/>
      <c r="M952" s="207"/>
      <c r="T952" s="29"/>
      <c r="AT952" s="4" t="s">
        <v>150</v>
      </c>
      <c r="AU952" s="4" t="s">
        <v>78</v>
      </c>
    </row>
    <row r="953" spans="2:65" s="87" customFormat="1" ht="16.5" customHeight="1">
      <c r="B953" s="13"/>
      <c r="C953" s="193" t="s">
        <v>1306</v>
      </c>
      <c r="D953" s="193" t="s">
        <v>143</v>
      </c>
      <c r="E953" s="194" t="s">
        <v>1307</v>
      </c>
      <c r="F953" s="195" t="s">
        <v>1308</v>
      </c>
      <c r="G953" s="196" t="s">
        <v>544</v>
      </c>
      <c r="H953" s="197">
        <v>1</v>
      </c>
      <c r="I953" s="65"/>
      <c r="J953" s="198">
        <f>ROUND(I953*H953,2)</f>
        <v>0</v>
      </c>
      <c r="K953" s="195" t="s">
        <v>530</v>
      </c>
      <c r="L953" s="13"/>
      <c r="M953" s="199" t="s">
        <v>3</v>
      </c>
      <c r="N953" s="200" t="s">
        <v>40</v>
      </c>
      <c r="O953" s="201">
        <v>0</v>
      </c>
      <c r="P953" s="201">
        <f>O953*H953</f>
        <v>0</v>
      </c>
      <c r="Q953" s="201">
        <v>0</v>
      </c>
      <c r="R953" s="201">
        <f>Q953*H953</f>
        <v>0</v>
      </c>
      <c r="S953" s="201">
        <v>0</v>
      </c>
      <c r="T953" s="202">
        <f>S953*H953</f>
        <v>0</v>
      </c>
      <c r="AR953" s="203" t="s">
        <v>276</v>
      </c>
      <c r="AT953" s="203" t="s">
        <v>143</v>
      </c>
      <c r="AU953" s="203" t="s">
        <v>78</v>
      </c>
      <c r="AY953" s="4" t="s">
        <v>140</v>
      </c>
      <c r="BE953" s="204">
        <f>IF(N953="základní",J953,0)</f>
        <v>0</v>
      </c>
      <c r="BF953" s="204">
        <f>IF(N953="snížená",J953,0)</f>
        <v>0</v>
      </c>
      <c r="BG953" s="204">
        <f>IF(N953="zákl. přenesená",J953,0)</f>
        <v>0</v>
      </c>
      <c r="BH953" s="204">
        <f>IF(N953="sníž. přenesená",J953,0)</f>
        <v>0</v>
      </c>
      <c r="BI953" s="204">
        <f>IF(N953="nulová",J953,0)</f>
        <v>0</v>
      </c>
      <c r="BJ953" s="4" t="s">
        <v>76</v>
      </c>
      <c r="BK953" s="204">
        <f>ROUND(I953*H953,2)</f>
        <v>0</v>
      </c>
      <c r="BL953" s="4" t="s">
        <v>276</v>
      </c>
      <c r="BM953" s="203" t="s">
        <v>1309</v>
      </c>
    </row>
    <row r="954" spans="2:65" s="87" customFormat="1">
      <c r="B954" s="13"/>
      <c r="D954" s="205" t="s">
        <v>150</v>
      </c>
      <c r="F954" s="206" t="s">
        <v>1308</v>
      </c>
      <c r="L954" s="13"/>
      <c r="M954" s="207"/>
      <c r="T954" s="29"/>
      <c r="AT954" s="4" t="s">
        <v>150</v>
      </c>
      <c r="AU954" s="4" t="s">
        <v>78</v>
      </c>
    </row>
    <row r="955" spans="2:65" s="87" customFormat="1" ht="16.5" customHeight="1">
      <c r="B955" s="13"/>
      <c r="C955" s="193" t="s">
        <v>1310</v>
      </c>
      <c r="D955" s="193" t="s">
        <v>143</v>
      </c>
      <c r="E955" s="194" t="s">
        <v>1311</v>
      </c>
      <c r="F955" s="195" t="s">
        <v>1312</v>
      </c>
      <c r="G955" s="196" t="s">
        <v>544</v>
      </c>
      <c r="H955" s="197">
        <v>1</v>
      </c>
      <c r="I955" s="65"/>
      <c r="J955" s="198">
        <f>ROUND(I955*H955,2)</f>
        <v>0</v>
      </c>
      <c r="K955" s="195" t="s">
        <v>530</v>
      </c>
      <c r="L955" s="13"/>
      <c r="M955" s="199" t="s">
        <v>3</v>
      </c>
      <c r="N955" s="200" t="s">
        <v>40</v>
      </c>
      <c r="O955" s="201">
        <v>0</v>
      </c>
      <c r="P955" s="201">
        <f>O955*H955</f>
        <v>0</v>
      </c>
      <c r="Q955" s="201">
        <v>0</v>
      </c>
      <c r="R955" s="201">
        <f>Q955*H955</f>
        <v>0</v>
      </c>
      <c r="S955" s="201">
        <v>0</v>
      </c>
      <c r="T955" s="202">
        <f>S955*H955</f>
        <v>0</v>
      </c>
      <c r="AR955" s="203" t="s">
        <v>276</v>
      </c>
      <c r="AT955" s="203" t="s">
        <v>143</v>
      </c>
      <c r="AU955" s="203" t="s">
        <v>78</v>
      </c>
      <c r="AY955" s="4" t="s">
        <v>140</v>
      </c>
      <c r="BE955" s="204">
        <f>IF(N955="základní",J955,0)</f>
        <v>0</v>
      </c>
      <c r="BF955" s="204">
        <f>IF(N955="snížená",J955,0)</f>
        <v>0</v>
      </c>
      <c r="BG955" s="204">
        <f>IF(N955="zákl. přenesená",J955,0)</f>
        <v>0</v>
      </c>
      <c r="BH955" s="204">
        <f>IF(N955="sníž. přenesená",J955,0)</f>
        <v>0</v>
      </c>
      <c r="BI955" s="204">
        <f>IF(N955="nulová",J955,0)</f>
        <v>0</v>
      </c>
      <c r="BJ955" s="4" t="s">
        <v>76</v>
      </c>
      <c r="BK955" s="204">
        <f>ROUND(I955*H955,2)</f>
        <v>0</v>
      </c>
      <c r="BL955" s="4" t="s">
        <v>276</v>
      </c>
      <c r="BM955" s="203" t="s">
        <v>1313</v>
      </c>
    </row>
    <row r="956" spans="2:65" s="87" customFormat="1">
      <c r="B956" s="13"/>
      <c r="D956" s="205" t="s">
        <v>150</v>
      </c>
      <c r="F956" s="206" t="s">
        <v>1312</v>
      </c>
      <c r="L956" s="13"/>
      <c r="M956" s="207"/>
      <c r="T956" s="29"/>
      <c r="AT956" s="4" t="s">
        <v>150</v>
      </c>
      <c r="AU956" s="4" t="s">
        <v>78</v>
      </c>
    </row>
    <row r="957" spans="2:65" s="87" customFormat="1" ht="33" customHeight="1">
      <c r="B957" s="13"/>
      <c r="C957" s="193" t="s">
        <v>1314</v>
      </c>
      <c r="D957" s="193" t="s">
        <v>143</v>
      </c>
      <c r="E957" s="194" t="s">
        <v>1315</v>
      </c>
      <c r="F957" s="195" t="s">
        <v>1316</v>
      </c>
      <c r="G957" s="196" t="s">
        <v>627</v>
      </c>
      <c r="H957" s="197">
        <v>12676.8</v>
      </c>
      <c r="I957" s="65"/>
      <c r="J957" s="198">
        <f>ROUND(I957*H957,2)</f>
        <v>0</v>
      </c>
      <c r="K957" s="195" t="s">
        <v>147</v>
      </c>
      <c r="L957" s="13"/>
      <c r="M957" s="199" t="s">
        <v>3</v>
      </c>
      <c r="N957" s="200" t="s">
        <v>40</v>
      </c>
      <c r="O957" s="201">
        <v>0</v>
      </c>
      <c r="P957" s="201">
        <f>O957*H957</f>
        <v>0</v>
      </c>
      <c r="Q957" s="201">
        <v>0</v>
      </c>
      <c r="R957" s="201">
        <f>Q957*H957</f>
        <v>0</v>
      </c>
      <c r="S957" s="201">
        <v>0</v>
      </c>
      <c r="T957" s="202">
        <f>S957*H957</f>
        <v>0</v>
      </c>
      <c r="AR957" s="203" t="s">
        <v>276</v>
      </c>
      <c r="AT957" s="203" t="s">
        <v>143</v>
      </c>
      <c r="AU957" s="203" t="s">
        <v>78</v>
      </c>
      <c r="AY957" s="4" t="s">
        <v>140</v>
      </c>
      <c r="BE957" s="204">
        <f>IF(N957="základní",J957,0)</f>
        <v>0</v>
      </c>
      <c r="BF957" s="204">
        <f>IF(N957="snížená",J957,0)</f>
        <v>0</v>
      </c>
      <c r="BG957" s="204">
        <f>IF(N957="zákl. přenesená",J957,0)</f>
        <v>0</v>
      </c>
      <c r="BH957" s="204">
        <f>IF(N957="sníž. přenesená",J957,0)</f>
        <v>0</v>
      </c>
      <c r="BI957" s="204">
        <f>IF(N957="nulová",J957,0)</f>
        <v>0</v>
      </c>
      <c r="BJ957" s="4" t="s">
        <v>76</v>
      </c>
      <c r="BK957" s="204">
        <f>ROUND(I957*H957,2)</f>
        <v>0</v>
      </c>
      <c r="BL957" s="4" t="s">
        <v>276</v>
      </c>
      <c r="BM957" s="203" t="s">
        <v>1317</v>
      </c>
    </row>
    <row r="958" spans="2:65" s="87" customFormat="1" ht="29.25">
      <c r="B958" s="13"/>
      <c r="D958" s="205" t="s">
        <v>150</v>
      </c>
      <c r="F958" s="206" t="s">
        <v>1318</v>
      </c>
      <c r="L958" s="13"/>
      <c r="M958" s="207"/>
      <c r="T958" s="29"/>
      <c r="AT958" s="4" t="s">
        <v>150</v>
      </c>
      <c r="AU958" s="4" t="s">
        <v>78</v>
      </c>
    </row>
    <row r="959" spans="2:65" s="87" customFormat="1">
      <c r="B959" s="13"/>
      <c r="D959" s="208" t="s">
        <v>152</v>
      </c>
      <c r="F959" s="209" t="s">
        <v>1319</v>
      </c>
      <c r="L959" s="13"/>
      <c r="M959" s="207"/>
      <c r="T959" s="29"/>
      <c r="AT959" s="4" t="s">
        <v>152</v>
      </c>
      <c r="AU959" s="4" t="s">
        <v>78</v>
      </c>
    </row>
    <row r="960" spans="2:65" s="182" customFormat="1" ht="22.7" customHeight="1">
      <c r="B960" s="181"/>
      <c r="D960" s="183" t="s">
        <v>68</v>
      </c>
      <c r="E960" s="191" t="s">
        <v>1320</v>
      </c>
      <c r="F960" s="191" t="s">
        <v>1321</v>
      </c>
      <c r="J960" s="192">
        <f>BK960</f>
        <v>0</v>
      </c>
      <c r="L960" s="181"/>
      <c r="M960" s="186"/>
      <c r="P960" s="187">
        <f>SUM(P961:P964)</f>
        <v>48924.626100000001</v>
      </c>
      <c r="R960" s="187">
        <f>SUM(R961:R964)</f>
        <v>0</v>
      </c>
      <c r="T960" s="188">
        <f>SUM(T961:T964)</f>
        <v>0</v>
      </c>
      <c r="AR960" s="183" t="s">
        <v>78</v>
      </c>
      <c r="AT960" s="189" t="s">
        <v>68</v>
      </c>
      <c r="AU960" s="189" t="s">
        <v>76</v>
      </c>
      <c r="AY960" s="183" t="s">
        <v>140</v>
      </c>
      <c r="BK960" s="190">
        <f>SUM(BK961:BK964)</f>
        <v>0</v>
      </c>
    </row>
    <row r="961" spans="2:65" s="87" customFormat="1" ht="16.5" customHeight="1">
      <c r="B961" s="13"/>
      <c r="C961" s="193" t="s">
        <v>1322</v>
      </c>
      <c r="D961" s="193" t="s">
        <v>634</v>
      </c>
      <c r="E961" s="194" t="s">
        <v>1323</v>
      </c>
      <c r="F961" s="195" t="s">
        <v>1324</v>
      </c>
      <c r="G961" s="196" t="s">
        <v>146</v>
      </c>
      <c r="H961" s="197">
        <v>820.47</v>
      </c>
      <c r="I961" s="65"/>
      <c r="J961" s="198">
        <f>ROUND(I961*H961,2)</f>
        <v>0</v>
      </c>
      <c r="K961" s="195" t="s">
        <v>781</v>
      </c>
      <c r="L961" s="13"/>
      <c r="M961" s="199" t="s">
        <v>3</v>
      </c>
      <c r="N961" s="200" t="s">
        <v>40</v>
      </c>
      <c r="O961" s="201">
        <v>59.63</v>
      </c>
      <c r="P961" s="201">
        <f>O961*H961</f>
        <v>48924.626100000001</v>
      </c>
      <c r="Q961" s="201">
        <v>0</v>
      </c>
      <c r="R961" s="201">
        <f>Q961*H961</f>
        <v>0</v>
      </c>
      <c r="S961" s="201">
        <v>0</v>
      </c>
      <c r="T961" s="202">
        <f>S961*H961</f>
        <v>0</v>
      </c>
      <c r="AR961" s="203" t="s">
        <v>276</v>
      </c>
      <c r="AT961" s="203" t="s">
        <v>143</v>
      </c>
      <c r="AU961" s="203" t="s">
        <v>78</v>
      </c>
      <c r="AY961" s="4" t="s">
        <v>140</v>
      </c>
      <c r="BE961" s="204">
        <f>IF(N961="základní",J961,0)</f>
        <v>0</v>
      </c>
      <c r="BF961" s="204">
        <f>IF(N961="snížená",J961,0)</f>
        <v>0</v>
      </c>
      <c r="BG961" s="204">
        <f>IF(N961="zákl. přenesená",J961,0)</f>
        <v>0</v>
      </c>
      <c r="BH961" s="204">
        <f>IF(N961="sníž. přenesená",J961,0)</f>
        <v>0</v>
      </c>
      <c r="BI961" s="204">
        <f>IF(N961="nulová",J961,0)</f>
        <v>0</v>
      </c>
      <c r="BJ961" s="4" t="s">
        <v>76</v>
      </c>
      <c r="BK961" s="204">
        <f>ROUND(I961*H961,2)</f>
        <v>0</v>
      </c>
      <c r="BL961" s="4" t="s">
        <v>276</v>
      </c>
      <c r="BM961" s="203" t="s">
        <v>1325</v>
      </c>
    </row>
    <row r="962" spans="2:65" s="87" customFormat="1" ht="19.5">
      <c r="B962" s="13"/>
      <c r="D962" s="205" t="s">
        <v>150</v>
      </c>
      <c r="F962" s="206" t="s">
        <v>1326</v>
      </c>
      <c r="L962" s="13"/>
      <c r="M962" s="207"/>
      <c r="T962" s="29"/>
      <c r="AT962" s="4" t="s">
        <v>150</v>
      </c>
      <c r="AU962" s="4" t="s">
        <v>78</v>
      </c>
    </row>
    <row r="963" spans="2:65" s="87" customFormat="1">
      <c r="B963" s="13"/>
      <c r="D963" s="208" t="s">
        <v>152</v>
      </c>
      <c r="F963" s="209" t="s">
        <v>1327</v>
      </c>
      <c r="L963" s="13"/>
      <c r="M963" s="207"/>
      <c r="T963" s="29"/>
      <c r="AT963" s="4" t="s">
        <v>152</v>
      </c>
      <c r="AU963" s="4" t="s">
        <v>78</v>
      </c>
    </row>
    <row r="964" spans="2:65" s="217" customFormat="1">
      <c r="B964" s="216"/>
      <c r="D964" s="205" t="s">
        <v>154</v>
      </c>
      <c r="E964" s="218" t="s">
        <v>3</v>
      </c>
      <c r="F964" s="219" t="s">
        <v>1328</v>
      </c>
      <c r="H964" s="220">
        <v>820.47</v>
      </c>
      <c r="L964" s="216"/>
      <c r="M964" s="247"/>
      <c r="N964" s="248"/>
      <c r="O964" s="248"/>
      <c r="P964" s="248"/>
      <c r="Q964" s="248"/>
      <c r="R964" s="248"/>
      <c r="S964" s="248"/>
      <c r="T964" s="249"/>
      <c r="AT964" s="218" t="s">
        <v>154</v>
      </c>
      <c r="AU964" s="218" t="s">
        <v>78</v>
      </c>
      <c r="AV964" s="217" t="s">
        <v>78</v>
      </c>
      <c r="AW964" s="217" t="s">
        <v>30</v>
      </c>
      <c r="AX964" s="217" t="s">
        <v>76</v>
      </c>
      <c r="AY964" s="218" t="s">
        <v>140</v>
      </c>
    </row>
    <row r="965" spans="2:65" s="87" customFormat="1" ht="6.95" customHeight="1">
      <c r="B965" s="19"/>
      <c r="C965" s="20"/>
      <c r="D965" s="20"/>
      <c r="E965" s="20"/>
      <c r="F965" s="20"/>
      <c r="G965" s="20"/>
      <c r="H965" s="20"/>
      <c r="I965" s="20"/>
      <c r="J965" s="20"/>
      <c r="K965" s="20"/>
      <c r="L965" s="13"/>
    </row>
  </sheetData>
  <sheetProtection algorithmName="SHA-512" hashValue="WA9/ZAPYiIjQJnlM47A14fuN9vyRkZuDW08e5NFYaEf9ULBKJkg+AYTw351/aoLNTMbBwIzhZedwBm112bt3Tg==" saltValue="l0EfYfzLaMX2kYfhmR4gvg==" spinCount="100000" sheet="1" objects="1" scenarios="1"/>
  <mergeCells count="9">
    <mergeCell ref="E50:H50"/>
    <mergeCell ref="E95:H95"/>
    <mergeCell ref="E97:H97"/>
    <mergeCell ref="L2:V2"/>
    <mergeCell ref="E7:H7"/>
    <mergeCell ref="E9:H9"/>
    <mergeCell ref="E18:H18"/>
    <mergeCell ref="E27:H27"/>
    <mergeCell ref="E48:H48"/>
  </mergeCells>
  <hyperlinks>
    <hyperlink ref="F110" r:id="rId1" xr:uid="{00000000-0004-0000-0200-000000000000}"/>
    <hyperlink ref="F118" r:id="rId2" xr:uid="{00000000-0004-0000-0200-000001000000}"/>
    <hyperlink ref="F123" r:id="rId3" xr:uid="{00000000-0004-0000-0200-000002000000}"/>
    <hyperlink ref="F131" r:id="rId4" xr:uid="{00000000-0004-0000-0200-000003000000}"/>
    <hyperlink ref="F135" r:id="rId5" xr:uid="{00000000-0004-0000-0200-000004000000}"/>
    <hyperlink ref="F157" r:id="rId6" xr:uid="{00000000-0004-0000-0200-000005000000}"/>
    <hyperlink ref="F167" r:id="rId7" xr:uid="{00000000-0004-0000-0200-000006000000}"/>
    <hyperlink ref="F176" r:id="rId8" xr:uid="{00000000-0004-0000-0200-000007000000}"/>
    <hyperlink ref="F179" r:id="rId9" xr:uid="{00000000-0004-0000-0200-000008000000}"/>
    <hyperlink ref="F184" r:id="rId10" xr:uid="{00000000-0004-0000-0200-000009000000}"/>
    <hyperlink ref="F189" r:id="rId11" xr:uid="{00000000-0004-0000-0200-00000A000000}"/>
    <hyperlink ref="F193" r:id="rId12" xr:uid="{00000000-0004-0000-0200-00000B000000}"/>
    <hyperlink ref="F196" r:id="rId13" xr:uid="{00000000-0004-0000-0200-00000C000000}"/>
    <hyperlink ref="F201" r:id="rId14" xr:uid="{00000000-0004-0000-0200-00000D000000}"/>
    <hyperlink ref="F206" r:id="rId15" xr:uid="{00000000-0004-0000-0200-00000E000000}"/>
    <hyperlink ref="F212" r:id="rId16" xr:uid="{00000000-0004-0000-0200-00000F000000}"/>
    <hyperlink ref="F217" r:id="rId17" xr:uid="{00000000-0004-0000-0200-000010000000}"/>
    <hyperlink ref="F225" r:id="rId18" xr:uid="{00000000-0004-0000-0200-000011000000}"/>
    <hyperlink ref="F235" r:id="rId19" xr:uid="{00000000-0004-0000-0200-000012000000}"/>
    <hyperlink ref="F245" r:id="rId20" xr:uid="{00000000-0004-0000-0200-000013000000}"/>
    <hyperlink ref="F250" r:id="rId21" xr:uid="{00000000-0004-0000-0200-000014000000}"/>
    <hyperlink ref="F259" r:id="rId22" xr:uid="{00000000-0004-0000-0200-000015000000}"/>
    <hyperlink ref="F264" r:id="rId23" xr:uid="{00000000-0004-0000-0200-000016000000}"/>
    <hyperlink ref="F272" r:id="rId24" xr:uid="{00000000-0004-0000-0200-000017000000}"/>
    <hyperlink ref="F277" r:id="rId25" xr:uid="{00000000-0004-0000-0200-000018000000}"/>
    <hyperlink ref="F282" r:id="rId26" xr:uid="{00000000-0004-0000-0200-000019000000}"/>
    <hyperlink ref="F289" r:id="rId27" xr:uid="{00000000-0004-0000-0200-00001A000000}"/>
    <hyperlink ref="F294" r:id="rId28" xr:uid="{00000000-0004-0000-0200-00001B000000}"/>
    <hyperlink ref="F299" r:id="rId29" xr:uid="{00000000-0004-0000-0200-00001C000000}"/>
    <hyperlink ref="F318" r:id="rId30" xr:uid="{00000000-0004-0000-0200-00001D000000}"/>
    <hyperlink ref="F329" r:id="rId31" xr:uid="{00000000-0004-0000-0200-00001E000000}"/>
    <hyperlink ref="F341" r:id="rId32" xr:uid="{00000000-0004-0000-0200-00001F000000}"/>
    <hyperlink ref="F345" r:id="rId33" xr:uid="{00000000-0004-0000-0200-000020000000}"/>
    <hyperlink ref="F348" r:id="rId34" xr:uid="{00000000-0004-0000-0200-000021000000}"/>
    <hyperlink ref="F352" r:id="rId35" xr:uid="{00000000-0004-0000-0200-000022000000}"/>
    <hyperlink ref="F355" r:id="rId36" xr:uid="{00000000-0004-0000-0200-000023000000}"/>
    <hyperlink ref="F358" r:id="rId37" xr:uid="{00000000-0004-0000-0200-000024000000}"/>
    <hyperlink ref="F362" r:id="rId38" xr:uid="{00000000-0004-0000-0200-000025000000}"/>
    <hyperlink ref="F367" r:id="rId39" xr:uid="{00000000-0004-0000-0200-000026000000}"/>
    <hyperlink ref="F372" r:id="rId40" xr:uid="{00000000-0004-0000-0200-000027000000}"/>
    <hyperlink ref="F378" r:id="rId41" xr:uid="{00000000-0004-0000-0200-000028000000}"/>
    <hyperlink ref="F383" r:id="rId42" xr:uid="{00000000-0004-0000-0200-000029000000}"/>
    <hyperlink ref="F400" r:id="rId43" xr:uid="{00000000-0004-0000-0200-00002A000000}"/>
    <hyperlink ref="F404" r:id="rId44" xr:uid="{00000000-0004-0000-0200-00002B000000}"/>
    <hyperlink ref="F410" r:id="rId45" xr:uid="{00000000-0004-0000-0200-00002C000000}"/>
    <hyperlink ref="F415" r:id="rId46" xr:uid="{00000000-0004-0000-0200-00002D000000}"/>
    <hyperlink ref="F420" r:id="rId47" xr:uid="{00000000-0004-0000-0200-00002E000000}"/>
    <hyperlink ref="F425" r:id="rId48" xr:uid="{00000000-0004-0000-0200-00002F000000}"/>
    <hyperlink ref="F433" r:id="rId49" xr:uid="{00000000-0004-0000-0200-000030000000}"/>
    <hyperlink ref="F438" r:id="rId50" xr:uid="{00000000-0004-0000-0200-000031000000}"/>
    <hyperlink ref="F443" r:id="rId51" xr:uid="{00000000-0004-0000-0200-000032000000}"/>
    <hyperlink ref="F448" r:id="rId52" xr:uid="{00000000-0004-0000-0200-000033000000}"/>
    <hyperlink ref="F465" r:id="rId53" xr:uid="{00000000-0004-0000-0200-000034000000}"/>
    <hyperlink ref="F469" r:id="rId54" xr:uid="{00000000-0004-0000-0200-000035000000}"/>
    <hyperlink ref="F474" r:id="rId55" xr:uid="{00000000-0004-0000-0200-000036000000}"/>
    <hyperlink ref="F482" r:id="rId56" xr:uid="{00000000-0004-0000-0200-000037000000}"/>
    <hyperlink ref="F487" r:id="rId57" xr:uid="{00000000-0004-0000-0200-000038000000}"/>
    <hyperlink ref="F492" r:id="rId58" xr:uid="{00000000-0004-0000-0200-000039000000}"/>
    <hyperlink ref="F500" r:id="rId59" xr:uid="{00000000-0004-0000-0200-00003A000000}"/>
    <hyperlink ref="F542" r:id="rId60" xr:uid="{00000000-0004-0000-0200-00003B000000}"/>
    <hyperlink ref="F547" r:id="rId61" xr:uid="{00000000-0004-0000-0200-00003C000000}"/>
    <hyperlink ref="F551" r:id="rId62" xr:uid="{00000000-0004-0000-0200-00003D000000}"/>
    <hyperlink ref="F556" r:id="rId63" xr:uid="{00000000-0004-0000-0200-00003E000000}"/>
    <hyperlink ref="F567" r:id="rId64" xr:uid="{00000000-0004-0000-0200-00003F000000}"/>
    <hyperlink ref="F580" r:id="rId65" xr:uid="{00000000-0004-0000-0200-000040000000}"/>
    <hyperlink ref="F591" r:id="rId66" xr:uid="{00000000-0004-0000-0200-000041000000}"/>
    <hyperlink ref="F597" r:id="rId67" xr:uid="{00000000-0004-0000-0200-000042000000}"/>
    <hyperlink ref="F602" r:id="rId68" xr:uid="{00000000-0004-0000-0200-000043000000}"/>
    <hyperlink ref="F607" r:id="rId69" xr:uid="{00000000-0004-0000-0200-000044000000}"/>
    <hyperlink ref="F611" r:id="rId70" xr:uid="{00000000-0004-0000-0200-000045000000}"/>
    <hyperlink ref="F616" r:id="rId71" xr:uid="{00000000-0004-0000-0200-000046000000}"/>
    <hyperlink ref="F621" r:id="rId72" xr:uid="{00000000-0004-0000-0200-000047000000}"/>
    <hyperlink ref="F626" r:id="rId73" xr:uid="{00000000-0004-0000-0200-000048000000}"/>
    <hyperlink ref="F634" r:id="rId74" xr:uid="{00000000-0004-0000-0200-000049000000}"/>
    <hyperlink ref="F639" r:id="rId75" xr:uid="{00000000-0004-0000-0200-00004A000000}"/>
    <hyperlink ref="F642" r:id="rId76" xr:uid="{00000000-0004-0000-0200-00004B000000}"/>
    <hyperlink ref="F645" r:id="rId77" xr:uid="{00000000-0004-0000-0200-00004C000000}"/>
    <hyperlink ref="F653" r:id="rId78" xr:uid="{00000000-0004-0000-0200-00004D000000}"/>
    <hyperlink ref="F661" r:id="rId79" xr:uid="{00000000-0004-0000-0200-00004E000000}"/>
    <hyperlink ref="F666" r:id="rId80" xr:uid="{00000000-0004-0000-0200-00004F000000}"/>
    <hyperlink ref="F674" r:id="rId81" xr:uid="{00000000-0004-0000-0200-000050000000}"/>
    <hyperlink ref="F694" r:id="rId82" xr:uid="{00000000-0004-0000-0200-000051000000}"/>
    <hyperlink ref="F702" r:id="rId83" xr:uid="{00000000-0004-0000-0200-000052000000}"/>
    <hyperlink ref="F710" r:id="rId84" xr:uid="{00000000-0004-0000-0200-000053000000}"/>
    <hyperlink ref="F715" r:id="rId85" xr:uid="{00000000-0004-0000-0200-000054000000}"/>
    <hyperlink ref="F719" r:id="rId86" xr:uid="{00000000-0004-0000-0200-000055000000}"/>
    <hyperlink ref="F735" r:id="rId87" xr:uid="{00000000-0004-0000-0200-000056000000}"/>
    <hyperlink ref="F743" r:id="rId88" xr:uid="{00000000-0004-0000-0200-000057000000}"/>
    <hyperlink ref="F746" r:id="rId89" xr:uid="{00000000-0004-0000-0200-000058000000}"/>
    <hyperlink ref="F749" r:id="rId90" xr:uid="{00000000-0004-0000-0200-000059000000}"/>
    <hyperlink ref="F752" r:id="rId91" xr:uid="{00000000-0004-0000-0200-00005A000000}"/>
    <hyperlink ref="F755" r:id="rId92" xr:uid="{00000000-0004-0000-0200-00005B000000}"/>
    <hyperlink ref="F758" r:id="rId93" xr:uid="{00000000-0004-0000-0200-00005C000000}"/>
    <hyperlink ref="F762" r:id="rId94" xr:uid="{00000000-0004-0000-0200-00005D000000}"/>
    <hyperlink ref="F765" r:id="rId95" xr:uid="{00000000-0004-0000-0200-00005E000000}"/>
    <hyperlink ref="F771" r:id="rId96" xr:uid="{00000000-0004-0000-0200-00005F000000}"/>
    <hyperlink ref="F797" r:id="rId97" xr:uid="{00000000-0004-0000-0200-000060000000}"/>
    <hyperlink ref="F841" r:id="rId98" xr:uid="{00000000-0004-0000-0200-000061000000}"/>
    <hyperlink ref="F845" r:id="rId99" xr:uid="{00000000-0004-0000-0200-000062000000}"/>
    <hyperlink ref="F850" r:id="rId100" xr:uid="{00000000-0004-0000-0200-000063000000}"/>
    <hyperlink ref="F854" r:id="rId101" xr:uid="{00000000-0004-0000-0200-000064000000}"/>
    <hyperlink ref="F862" r:id="rId102" xr:uid="{00000000-0004-0000-0200-000065000000}"/>
    <hyperlink ref="F870" r:id="rId103" xr:uid="{00000000-0004-0000-0200-000066000000}"/>
    <hyperlink ref="F874" r:id="rId104" xr:uid="{00000000-0004-0000-0200-000067000000}"/>
    <hyperlink ref="F877" r:id="rId105" xr:uid="{00000000-0004-0000-0200-000068000000}"/>
    <hyperlink ref="F881" r:id="rId106" xr:uid="{00000000-0004-0000-0200-000069000000}"/>
    <hyperlink ref="F884" r:id="rId107" xr:uid="{00000000-0004-0000-0200-00006A000000}"/>
    <hyperlink ref="F888" r:id="rId108" xr:uid="{00000000-0004-0000-0200-00006B000000}"/>
    <hyperlink ref="F892" r:id="rId109" xr:uid="{00000000-0004-0000-0200-00006C000000}"/>
    <hyperlink ref="F896" r:id="rId110" xr:uid="{00000000-0004-0000-0200-00006D000000}"/>
    <hyperlink ref="F900" r:id="rId111" xr:uid="{00000000-0004-0000-0200-00006E000000}"/>
    <hyperlink ref="F912" r:id="rId112" xr:uid="{00000000-0004-0000-0200-00006F000000}"/>
    <hyperlink ref="F917" r:id="rId113" xr:uid="{00000000-0004-0000-0200-000070000000}"/>
    <hyperlink ref="F921" r:id="rId114" xr:uid="{00000000-0004-0000-0200-000071000000}"/>
    <hyperlink ref="F925" r:id="rId115" xr:uid="{00000000-0004-0000-0200-000072000000}"/>
    <hyperlink ref="F936" r:id="rId116" xr:uid="{00000000-0004-0000-0200-000073000000}"/>
    <hyperlink ref="F943" r:id="rId117" xr:uid="{00000000-0004-0000-0200-000074000000}"/>
    <hyperlink ref="F959" r:id="rId118" xr:uid="{00000000-0004-0000-0200-000075000000}"/>
    <hyperlink ref="F963" r:id="rId119" xr:uid="{00000000-0004-0000-0200-000076000000}"/>
    <hyperlink ref="F836" r:id="rId120" xr:uid="{00000000-0004-0000-0200-000077000000}"/>
    <hyperlink ref="F832" r:id="rId121" xr:uid="{00000000-0004-0000-0200-000078000000}"/>
    <hyperlink ref="F822" r:id="rId122" xr:uid="{00000000-0004-0000-0200-000079000000}"/>
    <hyperlink ref="F812" r:id="rId123" xr:uid="{00000000-0004-0000-0200-00007A000000}"/>
    <hyperlink ref="F808" r:id="rId124" xr:uid="{00000000-0004-0000-0200-00007B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2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A1:IT86"/>
  <sheetViews>
    <sheetView showGridLines="0" zoomScale="85" zoomScaleNormal="85" workbookViewId="0">
      <selection activeCell="B1" sqref="B1"/>
    </sheetView>
  </sheetViews>
  <sheetFormatPr defaultColWidth="18.1640625" defaultRowHeight="15" customHeight="1"/>
  <cols>
    <col min="1" max="1" width="6.5" style="319" customWidth="1"/>
    <col min="2" max="2" width="4.83203125" style="256" bestFit="1" customWidth="1"/>
    <col min="3" max="3" width="16.5" style="256" customWidth="1"/>
    <col min="4" max="4" width="99.83203125" style="256" customWidth="1"/>
    <col min="5" max="5" width="8.6640625" style="256" customWidth="1"/>
    <col min="6" max="6" width="10.83203125" style="256" customWidth="1"/>
    <col min="7" max="7" width="15.83203125" style="320" customWidth="1"/>
    <col min="8" max="8" width="25.83203125" style="320" customWidth="1"/>
    <col min="9" max="9" width="15.83203125" style="256" customWidth="1"/>
    <col min="10" max="10" width="34.1640625" style="256" customWidth="1"/>
    <col min="230" max="231" width="18.1640625" style="256"/>
    <col min="251" max="254" width="18.1640625" style="256"/>
  </cols>
  <sheetData>
    <row r="1" spans="1:254" ht="15" customHeight="1">
      <c r="A1" s="250" t="s">
        <v>125</v>
      </c>
      <c r="B1" s="251"/>
      <c r="C1" s="252"/>
      <c r="D1" s="251"/>
      <c r="E1" s="251"/>
      <c r="F1" s="251"/>
      <c r="G1" s="253"/>
      <c r="H1" s="254"/>
      <c r="I1" s="255"/>
    </row>
    <row r="2" spans="1:254" ht="15" customHeight="1">
      <c r="A2" s="257" t="s">
        <v>15</v>
      </c>
      <c r="B2" s="258"/>
      <c r="C2" s="258"/>
      <c r="D2" s="258" t="s">
        <v>2287</v>
      </c>
      <c r="E2" s="259"/>
      <c r="F2" s="260"/>
      <c r="G2" s="261"/>
      <c r="H2" s="262"/>
      <c r="I2" s="263"/>
    </row>
    <row r="3" spans="1:254" ht="15" customHeight="1">
      <c r="A3" s="264" t="s">
        <v>94</v>
      </c>
      <c r="B3" s="265"/>
      <c r="C3" s="265"/>
      <c r="D3" s="266" t="s">
        <v>2288</v>
      </c>
      <c r="E3" s="267"/>
      <c r="F3" s="268"/>
      <c r="G3" s="269"/>
      <c r="H3" s="270"/>
      <c r="I3" s="271"/>
    </row>
    <row r="4" spans="1:254" ht="15" customHeight="1">
      <c r="A4" s="272" t="s">
        <v>126</v>
      </c>
      <c r="B4" s="272" t="s">
        <v>54</v>
      </c>
      <c r="C4" s="272" t="s">
        <v>50</v>
      </c>
      <c r="D4" s="273" t="s">
        <v>51</v>
      </c>
      <c r="E4" s="272" t="s">
        <v>127</v>
      </c>
      <c r="F4" s="272" t="s">
        <v>128</v>
      </c>
      <c r="G4" s="272" t="s">
        <v>3020</v>
      </c>
      <c r="H4" s="274" t="s">
        <v>3021</v>
      </c>
      <c r="I4" s="272" t="s">
        <v>130</v>
      </c>
    </row>
    <row r="5" spans="1:254" s="283" customFormat="1" ht="18.75">
      <c r="A5" s="275" t="s">
        <v>27</v>
      </c>
      <c r="B5" s="276"/>
      <c r="C5" s="277" t="s">
        <v>137</v>
      </c>
      <c r="D5" s="277"/>
      <c r="E5" s="278"/>
      <c r="F5" s="279"/>
      <c r="G5" s="278"/>
      <c r="H5" s="280">
        <f>H6+H12+H23+H36+H59+H62+H68+H71+H74+H76+H81</f>
        <v>0</v>
      </c>
      <c r="I5" s="281"/>
      <c r="J5" s="282"/>
      <c r="HV5" s="282"/>
      <c r="HW5" s="282"/>
      <c r="IQ5" s="282"/>
      <c r="IR5" s="282"/>
      <c r="IS5" s="282"/>
      <c r="IT5" s="282"/>
    </row>
    <row r="6" spans="1:254" ht="15" customHeight="1">
      <c r="A6" s="284"/>
      <c r="B6" s="285"/>
      <c r="C6" s="286" t="s">
        <v>619</v>
      </c>
      <c r="D6" s="286" t="s">
        <v>1563</v>
      </c>
      <c r="E6" s="287" t="s">
        <v>27</v>
      </c>
      <c r="F6" s="288" t="s">
        <v>27</v>
      </c>
      <c r="G6" s="287" t="s">
        <v>27</v>
      </c>
      <c r="H6" s="289">
        <f>SUM(H7:H11)</f>
        <v>0</v>
      </c>
      <c r="I6" s="290"/>
    </row>
    <row r="7" spans="1:254" ht="15" customHeight="1">
      <c r="A7" s="291">
        <v>1</v>
      </c>
      <c r="B7" s="292"/>
      <c r="C7" s="293" t="s">
        <v>1564</v>
      </c>
      <c r="D7" s="294" t="s">
        <v>1565</v>
      </c>
      <c r="E7" s="293" t="s">
        <v>226</v>
      </c>
      <c r="F7" s="295">
        <v>28</v>
      </c>
      <c r="G7" s="321"/>
      <c r="H7" s="296">
        <f>ROUND(F7*G7,2)</f>
        <v>0</v>
      </c>
      <c r="I7" s="292"/>
    </row>
    <row r="8" spans="1:254" ht="15" customHeight="1">
      <c r="A8" s="291">
        <v>2</v>
      </c>
      <c r="B8" s="292"/>
      <c r="C8" s="293" t="s">
        <v>1566</v>
      </c>
      <c r="D8" s="294" t="s">
        <v>1567</v>
      </c>
      <c r="E8" s="293" t="s">
        <v>292</v>
      </c>
      <c r="F8" s="295">
        <v>330</v>
      </c>
      <c r="G8" s="321"/>
      <c r="H8" s="296">
        <f t="shared" ref="H8:H70" si="0">ROUND(F8*G8,2)</f>
        <v>0</v>
      </c>
      <c r="I8" s="292"/>
    </row>
    <row r="9" spans="1:254" ht="15" customHeight="1">
      <c r="A9" s="291">
        <v>3</v>
      </c>
      <c r="B9" s="292"/>
      <c r="C9" s="293" t="s">
        <v>1568</v>
      </c>
      <c r="D9" s="294" t="s">
        <v>1569</v>
      </c>
      <c r="E9" s="293" t="s">
        <v>292</v>
      </c>
      <c r="F9" s="295">
        <v>80</v>
      </c>
      <c r="G9" s="321"/>
      <c r="H9" s="296">
        <f t="shared" si="0"/>
        <v>0</v>
      </c>
      <c r="I9" s="292"/>
    </row>
    <row r="10" spans="1:254" ht="15" customHeight="1">
      <c r="A10" s="291">
        <v>4</v>
      </c>
      <c r="B10" s="292"/>
      <c r="C10" s="293" t="s">
        <v>1570</v>
      </c>
      <c r="D10" s="294" t="s">
        <v>1571</v>
      </c>
      <c r="E10" s="293" t="s">
        <v>146</v>
      </c>
      <c r="F10" s="295">
        <v>37.9</v>
      </c>
      <c r="G10" s="321"/>
      <c r="H10" s="296">
        <f t="shared" si="0"/>
        <v>0</v>
      </c>
      <c r="I10" s="292"/>
    </row>
    <row r="11" spans="1:254" ht="15" customHeight="1">
      <c r="A11" s="291">
        <v>5</v>
      </c>
      <c r="B11" s="292"/>
      <c r="C11" s="293" t="s">
        <v>1572</v>
      </c>
      <c r="D11" s="294" t="s">
        <v>1573</v>
      </c>
      <c r="E11" s="293" t="s">
        <v>146</v>
      </c>
      <c r="F11" s="295">
        <v>34</v>
      </c>
      <c r="G11" s="321"/>
      <c r="H11" s="296">
        <f t="shared" si="0"/>
        <v>0</v>
      </c>
      <c r="I11" s="292"/>
    </row>
    <row r="12" spans="1:254" ht="15" customHeight="1">
      <c r="A12" s="297" t="s">
        <v>27</v>
      </c>
      <c r="B12" s="298"/>
      <c r="C12" s="299" t="s">
        <v>1341</v>
      </c>
      <c r="D12" s="299" t="s">
        <v>1574</v>
      </c>
      <c r="E12" s="300" t="s">
        <v>27</v>
      </c>
      <c r="F12" s="301" t="s">
        <v>27</v>
      </c>
      <c r="G12" s="300"/>
      <c r="H12" s="302">
        <f>SUM(H13:H22)</f>
        <v>0</v>
      </c>
      <c r="I12" s="303"/>
    </row>
    <row r="13" spans="1:254" ht="15" customHeight="1">
      <c r="A13" s="291">
        <v>6</v>
      </c>
      <c r="B13" s="292"/>
      <c r="C13" s="293" t="s">
        <v>1575</v>
      </c>
      <c r="D13" s="294" t="s">
        <v>1576</v>
      </c>
      <c r="E13" s="293" t="s">
        <v>226</v>
      </c>
      <c r="F13" s="295">
        <v>10</v>
      </c>
      <c r="G13" s="321"/>
      <c r="H13" s="296">
        <f t="shared" si="0"/>
        <v>0</v>
      </c>
      <c r="I13" s="292"/>
    </row>
    <row r="14" spans="1:254" ht="15" customHeight="1">
      <c r="A14" s="291">
        <v>7</v>
      </c>
      <c r="B14" s="292"/>
      <c r="C14" s="293" t="s">
        <v>1577</v>
      </c>
      <c r="D14" s="294" t="s">
        <v>1578</v>
      </c>
      <c r="E14" s="293" t="s">
        <v>292</v>
      </c>
      <c r="F14" s="295">
        <v>65</v>
      </c>
      <c r="G14" s="321"/>
      <c r="H14" s="296">
        <f t="shared" si="0"/>
        <v>0</v>
      </c>
      <c r="I14" s="292"/>
    </row>
    <row r="15" spans="1:254" ht="15" customHeight="1">
      <c r="A15" s="291">
        <v>8</v>
      </c>
      <c r="B15" s="292"/>
      <c r="C15" s="293" t="s">
        <v>1579</v>
      </c>
      <c r="D15" s="294" t="s">
        <v>1580</v>
      </c>
      <c r="E15" s="293" t="s">
        <v>292</v>
      </c>
      <c r="F15" s="295">
        <v>260</v>
      </c>
      <c r="G15" s="321"/>
      <c r="H15" s="296">
        <f t="shared" si="0"/>
        <v>0</v>
      </c>
      <c r="I15" s="292"/>
    </row>
    <row r="16" spans="1:254" ht="15" customHeight="1">
      <c r="A16" s="291">
        <v>9</v>
      </c>
      <c r="B16" s="292"/>
      <c r="C16" s="293" t="s">
        <v>1581</v>
      </c>
      <c r="D16" s="294" t="s">
        <v>1582</v>
      </c>
      <c r="E16" s="293" t="s">
        <v>292</v>
      </c>
      <c r="F16" s="295">
        <v>80</v>
      </c>
      <c r="G16" s="321"/>
      <c r="H16" s="296">
        <f t="shared" si="0"/>
        <v>0</v>
      </c>
      <c r="I16" s="292"/>
    </row>
    <row r="17" spans="1:9" ht="15" customHeight="1">
      <c r="A17" s="291">
        <v>10</v>
      </c>
      <c r="B17" s="292"/>
      <c r="C17" s="293" t="s">
        <v>1583</v>
      </c>
      <c r="D17" s="294" t="s">
        <v>1584</v>
      </c>
      <c r="E17" s="293" t="s">
        <v>292</v>
      </c>
      <c r="F17" s="295">
        <v>30</v>
      </c>
      <c r="G17" s="321"/>
      <c r="H17" s="296">
        <f t="shared" si="0"/>
        <v>0</v>
      </c>
      <c r="I17" s="292"/>
    </row>
    <row r="18" spans="1:9" ht="15" customHeight="1">
      <c r="A18" s="291">
        <v>11</v>
      </c>
      <c r="B18" s="292"/>
      <c r="C18" s="293" t="s">
        <v>1585</v>
      </c>
      <c r="D18" s="294" t="s">
        <v>1586</v>
      </c>
      <c r="E18" s="293" t="s">
        <v>226</v>
      </c>
      <c r="F18" s="295">
        <v>61</v>
      </c>
      <c r="G18" s="321"/>
      <c r="H18" s="296">
        <f t="shared" si="0"/>
        <v>0</v>
      </c>
      <c r="I18" s="292"/>
    </row>
    <row r="19" spans="1:9" ht="15" customHeight="1">
      <c r="A19" s="291">
        <v>12</v>
      </c>
      <c r="B19" s="292"/>
      <c r="C19" s="293" t="s">
        <v>1587</v>
      </c>
      <c r="D19" s="294" t="s">
        <v>1588</v>
      </c>
      <c r="E19" s="293" t="s">
        <v>226</v>
      </c>
      <c r="F19" s="295">
        <v>3</v>
      </c>
      <c r="G19" s="321"/>
      <c r="H19" s="296">
        <f t="shared" si="0"/>
        <v>0</v>
      </c>
      <c r="I19" s="292"/>
    </row>
    <row r="20" spans="1:9" ht="15" customHeight="1">
      <c r="A20" s="291">
        <v>13</v>
      </c>
      <c r="B20" s="292"/>
      <c r="C20" s="293" t="s">
        <v>1589</v>
      </c>
      <c r="D20" s="294" t="s">
        <v>1590</v>
      </c>
      <c r="E20" s="293" t="s">
        <v>226</v>
      </c>
      <c r="F20" s="295">
        <v>3</v>
      </c>
      <c r="G20" s="321"/>
      <c r="H20" s="296">
        <f t="shared" si="0"/>
        <v>0</v>
      </c>
      <c r="I20" s="292"/>
    </row>
    <row r="21" spans="1:9" ht="15" customHeight="1">
      <c r="A21" s="291">
        <v>14</v>
      </c>
      <c r="B21" s="292"/>
      <c r="C21" s="293" t="s">
        <v>1591</v>
      </c>
      <c r="D21" s="294" t="s">
        <v>1592</v>
      </c>
      <c r="E21" s="293" t="s">
        <v>226</v>
      </c>
      <c r="F21" s="295">
        <v>20</v>
      </c>
      <c r="G21" s="321"/>
      <c r="H21" s="296">
        <f t="shared" si="0"/>
        <v>0</v>
      </c>
      <c r="I21" s="292"/>
    </row>
    <row r="22" spans="1:9" ht="15" customHeight="1">
      <c r="A22" s="291">
        <v>15</v>
      </c>
      <c r="B22" s="292"/>
      <c r="C22" s="293" t="s">
        <v>1593</v>
      </c>
      <c r="D22" s="294" t="s">
        <v>1594</v>
      </c>
      <c r="E22" s="293" t="s">
        <v>292</v>
      </c>
      <c r="F22" s="295">
        <v>370</v>
      </c>
      <c r="G22" s="321"/>
      <c r="H22" s="296">
        <f t="shared" si="0"/>
        <v>0</v>
      </c>
      <c r="I22" s="292"/>
    </row>
    <row r="23" spans="1:9" ht="15" customHeight="1">
      <c r="A23" s="297" t="s">
        <v>27</v>
      </c>
      <c r="B23" s="298"/>
      <c r="C23" s="299" t="s">
        <v>1595</v>
      </c>
      <c r="D23" s="299" t="s">
        <v>1596</v>
      </c>
      <c r="E23" s="300" t="s">
        <v>27</v>
      </c>
      <c r="F23" s="301" t="s">
        <v>27</v>
      </c>
      <c r="G23" s="300"/>
      <c r="H23" s="302">
        <f>SUM(H24:H35)</f>
        <v>0</v>
      </c>
      <c r="I23" s="303"/>
    </row>
    <row r="24" spans="1:9" ht="15" customHeight="1">
      <c r="A24" s="291">
        <v>16</v>
      </c>
      <c r="B24" s="292"/>
      <c r="C24" s="293" t="s">
        <v>1597</v>
      </c>
      <c r="D24" s="294" t="s">
        <v>1598</v>
      </c>
      <c r="E24" s="293" t="s">
        <v>226</v>
      </c>
      <c r="F24" s="295">
        <v>1</v>
      </c>
      <c r="G24" s="321"/>
      <c r="H24" s="296">
        <f t="shared" si="0"/>
        <v>0</v>
      </c>
      <c r="I24" s="292"/>
    </row>
    <row r="25" spans="1:9" ht="15" customHeight="1">
      <c r="A25" s="291">
        <v>17</v>
      </c>
      <c r="B25" s="292"/>
      <c r="C25" s="293" t="s">
        <v>1599</v>
      </c>
      <c r="D25" s="294" t="s">
        <v>1600</v>
      </c>
      <c r="E25" s="293" t="s">
        <v>292</v>
      </c>
      <c r="F25" s="295">
        <v>50</v>
      </c>
      <c r="G25" s="321"/>
      <c r="H25" s="296">
        <f t="shared" si="0"/>
        <v>0</v>
      </c>
      <c r="I25" s="292"/>
    </row>
    <row r="26" spans="1:9" ht="15" customHeight="1">
      <c r="A26" s="291">
        <v>18</v>
      </c>
      <c r="B26" s="292"/>
      <c r="C26" s="293" t="s">
        <v>1601</v>
      </c>
      <c r="D26" s="294" t="s">
        <v>1602</v>
      </c>
      <c r="E26" s="293" t="s">
        <v>292</v>
      </c>
      <c r="F26" s="295">
        <v>110</v>
      </c>
      <c r="G26" s="321"/>
      <c r="H26" s="296">
        <f t="shared" si="0"/>
        <v>0</v>
      </c>
      <c r="I26" s="292"/>
    </row>
    <row r="27" spans="1:9" ht="15" customHeight="1">
      <c r="A27" s="291">
        <v>19</v>
      </c>
      <c r="B27" s="292"/>
      <c r="C27" s="293" t="s">
        <v>1603</v>
      </c>
      <c r="D27" s="294" t="s">
        <v>1604</v>
      </c>
      <c r="E27" s="293" t="s">
        <v>292</v>
      </c>
      <c r="F27" s="295">
        <v>92</v>
      </c>
      <c r="G27" s="321"/>
      <c r="H27" s="296">
        <f t="shared" si="0"/>
        <v>0</v>
      </c>
      <c r="I27" s="292"/>
    </row>
    <row r="28" spans="1:9" ht="15" customHeight="1">
      <c r="A28" s="291">
        <v>20</v>
      </c>
      <c r="B28" s="292"/>
      <c r="C28" s="293" t="s">
        <v>1605</v>
      </c>
      <c r="D28" s="294" t="s">
        <v>1606</v>
      </c>
      <c r="E28" s="293" t="s">
        <v>292</v>
      </c>
      <c r="F28" s="295">
        <v>90</v>
      </c>
      <c r="G28" s="321"/>
      <c r="H28" s="296">
        <f t="shared" si="0"/>
        <v>0</v>
      </c>
      <c r="I28" s="292"/>
    </row>
    <row r="29" spans="1:9" ht="15" customHeight="1">
      <c r="A29" s="291">
        <v>21</v>
      </c>
      <c r="B29" s="292"/>
      <c r="C29" s="293" t="s">
        <v>1607</v>
      </c>
      <c r="D29" s="294" t="s">
        <v>1608</v>
      </c>
      <c r="E29" s="293" t="s">
        <v>292</v>
      </c>
      <c r="F29" s="295">
        <v>42</v>
      </c>
      <c r="G29" s="321"/>
      <c r="H29" s="296">
        <f t="shared" si="0"/>
        <v>0</v>
      </c>
      <c r="I29" s="292"/>
    </row>
    <row r="30" spans="1:9" ht="15" customHeight="1">
      <c r="A30" s="291">
        <v>22</v>
      </c>
      <c r="B30" s="292"/>
      <c r="C30" s="293" t="s">
        <v>1609</v>
      </c>
      <c r="D30" s="294" t="s">
        <v>1610</v>
      </c>
      <c r="E30" s="293" t="s">
        <v>292</v>
      </c>
      <c r="F30" s="295">
        <v>70</v>
      </c>
      <c r="G30" s="321"/>
      <c r="H30" s="296">
        <f t="shared" si="0"/>
        <v>0</v>
      </c>
      <c r="I30" s="292"/>
    </row>
    <row r="31" spans="1:9" ht="15" customHeight="1">
      <c r="A31" s="291">
        <v>23</v>
      </c>
      <c r="B31" s="292"/>
      <c r="C31" s="293" t="s">
        <v>1611</v>
      </c>
      <c r="D31" s="294" t="s">
        <v>1612</v>
      </c>
      <c r="E31" s="293" t="s">
        <v>226</v>
      </c>
      <c r="F31" s="295">
        <v>19</v>
      </c>
      <c r="G31" s="321"/>
      <c r="H31" s="296">
        <f t="shared" si="0"/>
        <v>0</v>
      </c>
      <c r="I31" s="292"/>
    </row>
    <row r="32" spans="1:9" ht="15" customHeight="1">
      <c r="A32" s="291">
        <v>24</v>
      </c>
      <c r="B32" s="292"/>
      <c r="C32" s="293" t="s">
        <v>1613</v>
      </c>
      <c r="D32" s="294" t="s">
        <v>1614</v>
      </c>
      <c r="E32" s="293" t="s">
        <v>226</v>
      </c>
      <c r="F32" s="295">
        <v>1</v>
      </c>
      <c r="G32" s="321"/>
      <c r="H32" s="296">
        <f t="shared" si="0"/>
        <v>0</v>
      </c>
      <c r="I32" s="292"/>
    </row>
    <row r="33" spans="1:9" ht="15" customHeight="1">
      <c r="A33" s="291">
        <v>25</v>
      </c>
      <c r="B33" s="292"/>
      <c r="C33" s="293" t="s">
        <v>1615</v>
      </c>
      <c r="D33" s="294" t="s">
        <v>1616</v>
      </c>
      <c r="E33" s="293" t="s">
        <v>226</v>
      </c>
      <c r="F33" s="295">
        <v>2</v>
      </c>
      <c r="G33" s="321"/>
      <c r="H33" s="296">
        <f t="shared" si="0"/>
        <v>0</v>
      </c>
      <c r="I33" s="292"/>
    </row>
    <row r="34" spans="1:9" ht="15" customHeight="1">
      <c r="A34" s="291">
        <v>26</v>
      </c>
      <c r="B34" s="292"/>
      <c r="C34" s="293" t="s">
        <v>1617</v>
      </c>
      <c r="D34" s="294" t="s">
        <v>1618</v>
      </c>
      <c r="E34" s="293" t="s">
        <v>292</v>
      </c>
      <c r="F34" s="295">
        <v>202</v>
      </c>
      <c r="G34" s="321"/>
      <c r="H34" s="296">
        <f t="shared" si="0"/>
        <v>0</v>
      </c>
      <c r="I34" s="292"/>
    </row>
    <row r="35" spans="1:9" ht="15" customHeight="1">
      <c r="A35" s="291">
        <v>27</v>
      </c>
      <c r="B35" s="292"/>
      <c r="C35" s="293" t="s">
        <v>1619</v>
      </c>
      <c r="D35" s="294" t="s">
        <v>1620</v>
      </c>
      <c r="E35" s="293" t="s">
        <v>292</v>
      </c>
      <c r="F35" s="295">
        <v>202</v>
      </c>
      <c r="G35" s="321"/>
      <c r="H35" s="296">
        <f t="shared" si="0"/>
        <v>0</v>
      </c>
      <c r="I35" s="292"/>
    </row>
    <row r="36" spans="1:9" ht="15" customHeight="1">
      <c r="A36" s="297" t="s">
        <v>27</v>
      </c>
      <c r="B36" s="298"/>
      <c r="C36" s="299" t="s">
        <v>1621</v>
      </c>
      <c r="D36" s="299" t="s">
        <v>1622</v>
      </c>
      <c r="E36" s="300" t="s">
        <v>27</v>
      </c>
      <c r="F36" s="301" t="s">
        <v>27</v>
      </c>
      <c r="G36" s="300"/>
      <c r="H36" s="302">
        <f>SUM(H37:H58)</f>
        <v>0</v>
      </c>
      <c r="I36" s="303"/>
    </row>
    <row r="37" spans="1:9" ht="15" customHeight="1">
      <c r="A37" s="304">
        <v>28</v>
      </c>
      <c r="B37" s="305"/>
      <c r="C37" s="306" t="s">
        <v>1623</v>
      </c>
      <c r="D37" s="307" t="s">
        <v>1624</v>
      </c>
      <c r="E37" s="306" t="s">
        <v>544</v>
      </c>
      <c r="F37" s="308">
        <v>2</v>
      </c>
      <c r="G37" s="322"/>
      <c r="H37" s="309">
        <f t="shared" si="0"/>
        <v>0</v>
      </c>
      <c r="I37" s="310"/>
    </row>
    <row r="38" spans="1:9" ht="102">
      <c r="A38" s="311"/>
      <c r="B38" s="312"/>
      <c r="C38" s="313" t="s">
        <v>33</v>
      </c>
      <c r="D38" s="314" t="s">
        <v>1625</v>
      </c>
      <c r="E38" s="314"/>
      <c r="F38" s="314"/>
      <c r="G38" s="315"/>
      <c r="H38" s="316">
        <f t="shared" si="0"/>
        <v>0</v>
      </c>
      <c r="I38" s="317"/>
    </row>
    <row r="39" spans="1:9" ht="15" customHeight="1">
      <c r="A39" s="304">
        <v>29</v>
      </c>
      <c r="B39" s="305"/>
      <c r="C39" s="306" t="s">
        <v>1626</v>
      </c>
      <c r="D39" s="307" t="s">
        <v>1627</v>
      </c>
      <c r="E39" s="306" t="s">
        <v>544</v>
      </c>
      <c r="F39" s="308">
        <v>2</v>
      </c>
      <c r="G39" s="322"/>
      <c r="H39" s="309">
        <f t="shared" si="0"/>
        <v>0</v>
      </c>
      <c r="I39" s="310"/>
    </row>
    <row r="40" spans="1:9" ht="76.5">
      <c r="A40" s="311"/>
      <c r="B40" s="312"/>
      <c r="C40" s="313" t="s">
        <v>33</v>
      </c>
      <c r="D40" s="314" t="s">
        <v>1628</v>
      </c>
      <c r="E40" s="314"/>
      <c r="F40" s="314"/>
      <c r="G40" s="315"/>
      <c r="H40" s="316">
        <f t="shared" si="0"/>
        <v>0</v>
      </c>
      <c r="I40" s="317"/>
    </row>
    <row r="41" spans="1:9" ht="15" customHeight="1">
      <c r="A41" s="304">
        <v>30</v>
      </c>
      <c r="B41" s="305"/>
      <c r="C41" s="306" t="s">
        <v>1629</v>
      </c>
      <c r="D41" s="307" t="s">
        <v>1630</v>
      </c>
      <c r="E41" s="306" t="s">
        <v>544</v>
      </c>
      <c r="F41" s="308">
        <v>1</v>
      </c>
      <c r="G41" s="322"/>
      <c r="H41" s="309">
        <f t="shared" si="0"/>
        <v>0</v>
      </c>
      <c r="I41" s="310"/>
    </row>
    <row r="42" spans="1:9" ht="102">
      <c r="A42" s="311"/>
      <c r="B42" s="312"/>
      <c r="C42" s="313" t="s">
        <v>33</v>
      </c>
      <c r="D42" s="314" t="s">
        <v>1631</v>
      </c>
      <c r="E42" s="314"/>
      <c r="F42" s="314"/>
      <c r="G42" s="315"/>
      <c r="H42" s="316">
        <f t="shared" si="0"/>
        <v>0</v>
      </c>
      <c r="I42" s="317"/>
    </row>
    <row r="43" spans="1:9" ht="15" customHeight="1">
      <c r="A43" s="304">
        <v>31</v>
      </c>
      <c r="B43" s="305"/>
      <c r="C43" s="306" t="s">
        <v>1632</v>
      </c>
      <c r="D43" s="307" t="s">
        <v>1633</v>
      </c>
      <c r="E43" s="306" t="s">
        <v>544</v>
      </c>
      <c r="F43" s="308">
        <v>1</v>
      </c>
      <c r="G43" s="322"/>
      <c r="H43" s="309">
        <f t="shared" si="0"/>
        <v>0</v>
      </c>
      <c r="I43" s="310"/>
    </row>
    <row r="44" spans="1:9" ht="63.75">
      <c r="A44" s="311"/>
      <c r="B44" s="312"/>
      <c r="C44" s="313" t="s">
        <v>33</v>
      </c>
      <c r="D44" s="314" t="s">
        <v>1634</v>
      </c>
      <c r="E44" s="314"/>
      <c r="F44" s="314"/>
      <c r="G44" s="315"/>
      <c r="H44" s="316">
        <f t="shared" si="0"/>
        <v>0</v>
      </c>
      <c r="I44" s="317"/>
    </row>
    <row r="45" spans="1:9" ht="15" customHeight="1">
      <c r="A45" s="304">
        <v>32</v>
      </c>
      <c r="B45" s="305"/>
      <c r="C45" s="306" t="s">
        <v>1635</v>
      </c>
      <c r="D45" s="307" t="s">
        <v>1636</v>
      </c>
      <c r="E45" s="306" t="s">
        <v>544</v>
      </c>
      <c r="F45" s="308">
        <v>2</v>
      </c>
      <c r="G45" s="322"/>
      <c r="H45" s="309">
        <f t="shared" si="0"/>
        <v>0</v>
      </c>
      <c r="I45" s="310"/>
    </row>
    <row r="46" spans="1:9" ht="89.25">
      <c r="A46" s="311"/>
      <c r="B46" s="312"/>
      <c r="C46" s="313" t="s">
        <v>33</v>
      </c>
      <c r="D46" s="314" t="s">
        <v>1637</v>
      </c>
      <c r="E46" s="314"/>
      <c r="F46" s="314"/>
      <c r="G46" s="315"/>
      <c r="H46" s="316">
        <f t="shared" si="0"/>
        <v>0</v>
      </c>
      <c r="I46" s="317"/>
    </row>
    <row r="47" spans="1:9">
      <c r="A47" s="304">
        <v>33</v>
      </c>
      <c r="B47" s="305"/>
      <c r="C47" s="306" t="s">
        <v>1638</v>
      </c>
      <c r="D47" s="307" t="s">
        <v>1639</v>
      </c>
      <c r="E47" s="306" t="s">
        <v>544</v>
      </c>
      <c r="F47" s="308">
        <v>1</v>
      </c>
      <c r="G47" s="322"/>
      <c r="H47" s="309">
        <f t="shared" si="0"/>
        <v>0</v>
      </c>
      <c r="I47" s="310"/>
    </row>
    <row r="48" spans="1:9" ht="89.25">
      <c r="A48" s="311"/>
      <c r="B48" s="312"/>
      <c r="C48" s="313" t="s">
        <v>33</v>
      </c>
      <c r="D48" s="314" t="s">
        <v>1640</v>
      </c>
      <c r="E48" s="314"/>
      <c r="F48" s="314"/>
      <c r="G48" s="315"/>
      <c r="H48" s="316">
        <f t="shared" si="0"/>
        <v>0</v>
      </c>
      <c r="I48" s="317"/>
    </row>
    <row r="49" spans="1:9" ht="15" customHeight="1">
      <c r="A49" s="304">
        <v>34</v>
      </c>
      <c r="B49" s="305"/>
      <c r="C49" s="306" t="s">
        <v>1641</v>
      </c>
      <c r="D49" s="307" t="s">
        <v>1642</v>
      </c>
      <c r="E49" s="306" t="s">
        <v>226</v>
      </c>
      <c r="F49" s="308">
        <v>1</v>
      </c>
      <c r="G49" s="322"/>
      <c r="H49" s="309">
        <f t="shared" si="0"/>
        <v>0</v>
      </c>
      <c r="I49" s="310"/>
    </row>
    <row r="50" spans="1:9" ht="38.25">
      <c r="A50" s="311"/>
      <c r="B50" s="312"/>
      <c r="C50" s="313" t="s">
        <v>33</v>
      </c>
      <c r="D50" s="314" t="s">
        <v>1643</v>
      </c>
      <c r="E50" s="314"/>
      <c r="F50" s="314"/>
      <c r="G50" s="315"/>
      <c r="H50" s="316">
        <f t="shared" si="0"/>
        <v>0</v>
      </c>
      <c r="I50" s="317"/>
    </row>
    <row r="51" spans="1:9">
      <c r="A51" s="291">
        <v>35</v>
      </c>
      <c r="B51" s="292"/>
      <c r="C51" s="293" t="s">
        <v>1644</v>
      </c>
      <c r="D51" s="294" t="s">
        <v>1645</v>
      </c>
      <c r="E51" s="293" t="s">
        <v>544</v>
      </c>
      <c r="F51" s="295">
        <v>3</v>
      </c>
      <c r="G51" s="321"/>
      <c r="H51" s="296">
        <f t="shared" si="0"/>
        <v>0</v>
      </c>
      <c r="I51" s="292"/>
    </row>
    <row r="52" spans="1:9" ht="15" customHeight="1">
      <c r="A52" s="291">
        <v>36</v>
      </c>
      <c r="B52" s="292"/>
      <c r="C52" s="293" t="s">
        <v>1646</v>
      </c>
      <c r="D52" s="294" t="s">
        <v>1647</v>
      </c>
      <c r="E52" s="293" t="s">
        <v>544</v>
      </c>
      <c r="F52" s="295">
        <v>1</v>
      </c>
      <c r="G52" s="321"/>
      <c r="H52" s="296">
        <f t="shared" si="0"/>
        <v>0</v>
      </c>
      <c r="I52" s="292"/>
    </row>
    <row r="53" spans="1:9" ht="15" customHeight="1">
      <c r="A53" s="291">
        <v>37</v>
      </c>
      <c r="B53" s="292"/>
      <c r="C53" s="293" t="s">
        <v>1648</v>
      </c>
      <c r="D53" s="294" t="s">
        <v>1649</v>
      </c>
      <c r="E53" s="293" t="s">
        <v>544</v>
      </c>
      <c r="F53" s="295">
        <v>5</v>
      </c>
      <c r="G53" s="321"/>
      <c r="H53" s="296">
        <f t="shared" si="0"/>
        <v>0</v>
      </c>
      <c r="I53" s="292"/>
    </row>
    <row r="54" spans="1:9" ht="15" customHeight="1">
      <c r="A54" s="291">
        <v>38</v>
      </c>
      <c r="B54" s="292"/>
      <c r="C54" s="293" t="s">
        <v>1650</v>
      </c>
      <c r="D54" s="294" t="s">
        <v>1651</v>
      </c>
      <c r="E54" s="293" t="s">
        <v>544</v>
      </c>
      <c r="F54" s="295">
        <v>13</v>
      </c>
      <c r="G54" s="321"/>
      <c r="H54" s="296">
        <f t="shared" si="0"/>
        <v>0</v>
      </c>
      <c r="I54" s="292"/>
    </row>
    <row r="55" spans="1:9" ht="15" customHeight="1">
      <c r="A55" s="291">
        <v>39</v>
      </c>
      <c r="B55" s="292"/>
      <c r="C55" s="293" t="s">
        <v>1652</v>
      </c>
      <c r="D55" s="294" t="s">
        <v>1653</v>
      </c>
      <c r="E55" s="293" t="s">
        <v>544</v>
      </c>
      <c r="F55" s="295">
        <v>1</v>
      </c>
      <c r="G55" s="321"/>
      <c r="H55" s="296">
        <f t="shared" si="0"/>
        <v>0</v>
      </c>
      <c r="I55" s="292"/>
    </row>
    <row r="56" spans="1:9" ht="15" customHeight="1">
      <c r="A56" s="291">
        <v>40</v>
      </c>
      <c r="B56" s="292"/>
      <c r="C56" s="293" t="s">
        <v>1654</v>
      </c>
      <c r="D56" s="294" t="s">
        <v>1655</v>
      </c>
      <c r="E56" s="293" t="s">
        <v>226</v>
      </c>
      <c r="F56" s="295">
        <v>6</v>
      </c>
      <c r="G56" s="321"/>
      <c r="H56" s="296">
        <f t="shared" si="0"/>
        <v>0</v>
      </c>
      <c r="I56" s="292"/>
    </row>
    <row r="57" spans="1:9" ht="25.5">
      <c r="A57" s="291">
        <v>41</v>
      </c>
      <c r="B57" s="292"/>
      <c r="C57" s="293" t="s">
        <v>1656</v>
      </c>
      <c r="D57" s="294" t="s">
        <v>1657</v>
      </c>
      <c r="E57" s="293" t="s">
        <v>226</v>
      </c>
      <c r="F57" s="295">
        <v>2</v>
      </c>
      <c r="G57" s="321"/>
      <c r="H57" s="296">
        <f t="shared" si="0"/>
        <v>0</v>
      </c>
      <c r="I57" s="292"/>
    </row>
    <row r="58" spans="1:9" ht="15" customHeight="1">
      <c r="A58" s="291">
        <v>42</v>
      </c>
      <c r="B58" s="292"/>
      <c r="C58" s="293" t="s">
        <v>1658</v>
      </c>
      <c r="D58" s="294" t="s">
        <v>1659</v>
      </c>
      <c r="E58" s="293" t="s">
        <v>226</v>
      </c>
      <c r="F58" s="295">
        <v>1</v>
      </c>
      <c r="G58" s="321"/>
      <c r="H58" s="296">
        <f t="shared" si="0"/>
        <v>0</v>
      </c>
      <c r="I58" s="292"/>
    </row>
    <row r="59" spans="1:9" ht="15" customHeight="1">
      <c r="A59" s="297" t="s">
        <v>27</v>
      </c>
      <c r="B59" s="298"/>
      <c r="C59" s="299" t="s">
        <v>778</v>
      </c>
      <c r="D59" s="299" t="s">
        <v>1660</v>
      </c>
      <c r="E59" s="300" t="s">
        <v>27</v>
      </c>
      <c r="F59" s="301" t="s">
        <v>27</v>
      </c>
      <c r="G59" s="300"/>
      <c r="H59" s="302">
        <f>SUM(H60:H61)</f>
        <v>0</v>
      </c>
      <c r="I59" s="303"/>
    </row>
    <row r="60" spans="1:9" ht="15" customHeight="1">
      <c r="A60" s="291">
        <v>43</v>
      </c>
      <c r="B60" s="292"/>
      <c r="C60" s="293" t="s">
        <v>1661</v>
      </c>
      <c r="D60" s="294" t="s">
        <v>1662</v>
      </c>
      <c r="E60" s="293" t="s">
        <v>544</v>
      </c>
      <c r="F60" s="295">
        <v>210</v>
      </c>
      <c r="G60" s="321"/>
      <c r="H60" s="296">
        <f t="shared" si="0"/>
        <v>0</v>
      </c>
      <c r="I60" s="292"/>
    </row>
    <row r="61" spans="1:9" ht="15" customHeight="1">
      <c r="A61" s="291">
        <v>44</v>
      </c>
      <c r="B61" s="292"/>
      <c r="C61" s="293" t="s">
        <v>1663</v>
      </c>
      <c r="D61" s="294" t="s">
        <v>1664</v>
      </c>
      <c r="E61" s="293" t="s">
        <v>544</v>
      </c>
      <c r="F61" s="295">
        <v>120</v>
      </c>
      <c r="G61" s="321"/>
      <c r="H61" s="296">
        <f t="shared" si="0"/>
        <v>0</v>
      </c>
      <c r="I61" s="292"/>
    </row>
    <row r="62" spans="1:9" ht="15" customHeight="1">
      <c r="A62" s="297" t="s">
        <v>27</v>
      </c>
      <c r="B62" s="298"/>
      <c r="C62" s="299" t="s">
        <v>900</v>
      </c>
      <c r="D62" s="299" t="s">
        <v>1665</v>
      </c>
      <c r="E62" s="300" t="s">
        <v>27</v>
      </c>
      <c r="F62" s="301" t="s">
        <v>27</v>
      </c>
      <c r="G62" s="300"/>
      <c r="H62" s="302">
        <f>SUM(H63:H67)</f>
        <v>0</v>
      </c>
      <c r="I62" s="303"/>
    </row>
    <row r="63" spans="1:9" ht="15" customHeight="1">
      <c r="A63" s="291">
        <v>45</v>
      </c>
      <c r="B63" s="292"/>
      <c r="C63" s="293" t="s">
        <v>1666</v>
      </c>
      <c r="D63" s="294" t="s">
        <v>1667</v>
      </c>
      <c r="E63" s="293" t="s">
        <v>226</v>
      </c>
      <c r="F63" s="295">
        <v>40</v>
      </c>
      <c r="G63" s="321"/>
      <c r="H63" s="296">
        <f t="shared" si="0"/>
        <v>0</v>
      </c>
      <c r="I63" s="292"/>
    </row>
    <row r="64" spans="1:9" ht="15" customHeight="1">
      <c r="A64" s="291">
        <v>46</v>
      </c>
      <c r="B64" s="292"/>
      <c r="C64" s="293" t="s">
        <v>1668</v>
      </c>
      <c r="D64" s="294" t="s">
        <v>1669</v>
      </c>
      <c r="E64" s="293" t="s">
        <v>226</v>
      </c>
      <c r="F64" s="295">
        <v>28</v>
      </c>
      <c r="G64" s="321"/>
      <c r="H64" s="296">
        <f t="shared" si="0"/>
        <v>0</v>
      </c>
      <c r="I64" s="292"/>
    </row>
    <row r="65" spans="1:9" ht="15" customHeight="1">
      <c r="A65" s="291">
        <v>47</v>
      </c>
      <c r="B65" s="292"/>
      <c r="C65" s="293" t="s">
        <v>1670</v>
      </c>
      <c r="D65" s="294" t="s">
        <v>1671</v>
      </c>
      <c r="E65" s="293" t="s">
        <v>292</v>
      </c>
      <c r="F65" s="295">
        <v>330</v>
      </c>
      <c r="G65" s="321"/>
      <c r="H65" s="296">
        <f t="shared" si="0"/>
        <v>0</v>
      </c>
      <c r="I65" s="292"/>
    </row>
    <row r="66" spans="1:9" ht="15" customHeight="1">
      <c r="A66" s="291">
        <v>48</v>
      </c>
      <c r="B66" s="292"/>
      <c r="C66" s="293" t="s">
        <v>1672</v>
      </c>
      <c r="D66" s="294" t="s">
        <v>1673</v>
      </c>
      <c r="E66" s="293" t="s">
        <v>292</v>
      </c>
      <c r="F66" s="295">
        <v>30</v>
      </c>
      <c r="G66" s="321"/>
      <c r="H66" s="296">
        <f t="shared" si="0"/>
        <v>0</v>
      </c>
      <c r="I66" s="292"/>
    </row>
    <row r="67" spans="1:9" ht="15" customHeight="1">
      <c r="A67" s="291">
        <v>49</v>
      </c>
      <c r="B67" s="292"/>
      <c r="C67" s="293" t="s">
        <v>1674</v>
      </c>
      <c r="D67" s="294" t="s">
        <v>1675</v>
      </c>
      <c r="E67" s="293" t="s">
        <v>292</v>
      </c>
      <c r="F67" s="295">
        <v>50</v>
      </c>
      <c r="G67" s="321"/>
      <c r="H67" s="296">
        <f t="shared" si="0"/>
        <v>0</v>
      </c>
      <c r="I67" s="292"/>
    </row>
    <row r="68" spans="1:9" ht="15" customHeight="1">
      <c r="A68" s="297" t="s">
        <v>27</v>
      </c>
      <c r="B68" s="298"/>
      <c r="C68" s="299" t="s">
        <v>1676</v>
      </c>
      <c r="D68" s="299" t="s">
        <v>1574</v>
      </c>
      <c r="E68" s="300" t="s">
        <v>27</v>
      </c>
      <c r="F68" s="301" t="s">
        <v>27</v>
      </c>
      <c r="G68" s="300"/>
      <c r="H68" s="302">
        <f>SUM(H69:H70)</f>
        <v>0</v>
      </c>
      <c r="I68" s="303"/>
    </row>
    <row r="69" spans="1:9" ht="15" customHeight="1">
      <c r="A69" s="318">
        <v>50</v>
      </c>
      <c r="B69" s="292"/>
      <c r="C69" s="293" t="s">
        <v>1677</v>
      </c>
      <c r="D69" s="294" t="s">
        <v>1678</v>
      </c>
      <c r="E69" s="293" t="s">
        <v>184</v>
      </c>
      <c r="F69" s="295">
        <v>0.5</v>
      </c>
      <c r="G69" s="321"/>
      <c r="H69" s="296">
        <f t="shared" si="0"/>
        <v>0</v>
      </c>
      <c r="I69" s="292"/>
    </row>
    <row r="70" spans="1:9" ht="15" customHeight="1">
      <c r="A70" s="318">
        <v>51</v>
      </c>
      <c r="B70" s="292"/>
      <c r="C70" s="293" t="s">
        <v>1679</v>
      </c>
      <c r="D70" s="294" t="s">
        <v>1680</v>
      </c>
      <c r="E70" s="293" t="s">
        <v>184</v>
      </c>
      <c r="F70" s="295">
        <v>5</v>
      </c>
      <c r="G70" s="321"/>
      <c r="H70" s="296">
        <f t="shared" si="0"/>
        <v>0</v>
      </c>
      <c r="I70" s="292"/>
    </row>
    <row r="71" spans="1:9" ht="15" customHeight="1">
      <c r="A71" s="297" t="s">
        <v>27</v>
      </c>
      <c r="B71" s="298"/>
      <c r="C71" s="299" t="s">
        <v>1681</v>
      </c>
      <c r="D71" s="299" t="s">
        <v>1596</v>
      </c>
      <c r="E71" s="300" t="s">
        <v>27</v>
      </c>
      <c r="F71" s="301" t="s">
        <v>27</v>
      </c>
      <c r="G71" s="300"/>
      <c r="H71" s="302">
        <f>SUM(H72:H73)</f>
        <v>0</v>
      </c>
      <c r="I71" s="303"/>
    </row>
    <row r="72" spans="1:9" ht="15" customHeight="1">
      <c r="A72" s="291">
        <v>52</v>
      </c>
      <c r="B72" s="292"/>
      <c r="C72" s="293" t="s">
        <v>1682</v>
      </c>
      <c r="D72" s="294" t="s">
        <v>1683</v>
      </c>
      <c r="E72" s="293" t="s">
        <v>184</v>
      </c>
      <c r="F72" s="295">
        <v>0.16</v>
      </c>
      <c r="G72" s="321"/>
      <c r="H72" s="296">
        <f t="shared" ref="H72:H86" si="1">ROUND(F72*G72,2)</f>
        <v>0</v>
      </c>
      <c r="I72" s="292"/>
    </row>
    <row r="73" spans="1:9" ht="15" customHeight="1">
      <c r="A73" s="291">
        <v>53</v>
      </c>
      <c r="B73" s="292"/>
      <c r="C73" s="293" t="s">
        <v>1684</v>
      </c>
      <c r="D73" s="294" t="s">
        <v>1685</v>
      </c>
      <c r="E73" s="293" t="s">
        <v>184</v>
      </c>
      <c r="F73" s="295">
        <v>1.6</v>
      </c>
      <c r="G73" s="321"/>
      <c r="H73" s="296">
        <f t="shared" si="1"/>
        <v>0</v>
      </c>
      <c r="I73" s="292"/>
    </row>
    <row r="74" spans="1:9" ht="15" customHeight="1">
      <c r="A74" s="297" t="s">
        <v>27</v>
      </c>
      <c r="B74" s="298"/>
      <c r="C74" s="299" t="s">
        <v>1686</v>
      </c>
      <c r="D74" s="299" t="s">
        <v>1687</v>
      </c>
      <c r="E74" s="300" t="s">
        <v>27</v>
      </c>
      <c r="F74" s="301" t="s">
        <v>27</v>
      </c>
      <c r="G74" s="300"/>
      <c r="H74" s="302">
        <f>SUM(H75)</f>
        <v>0</v>
      </c>
      <c r="I74" s="303"/>
    </row>
    <row r="75" spans="1:9" ht="15" customHeight="1">
      <c r="A75" s="291">
        <v>54</v>
      </c>
      <c r="B75" s="292"/>
      <c r="C75" s="293" t="s">
        <v>1688</v>
      </c>
      <c r="D75" s="294" t="s">
        <v>1689</v>
      </c>
      <c r="E75" s="293" t="s">
        <v>184</v>
      </c>
      <c r="F75" s="295">
        <v>7.36</v>
      </c>
      <c r="G75" s="321"/>
      <c r="H75" s="296">
        <f t="shared" si="1"/>
        <v>0</v>
      </c>
      <c r="I75" s="292"/>
    </row>
    <row r="76" spans="1:9" ht="15" customHeight="1">
      <c r="A76" s="297" t="s">
        <v>27</v>
      </c>
      <c r="B76" s="298"/>
      <c r="C76" s="299" t="s">
        <v>1690</v>
      </c>
      <c r="D76" s="299" t="s">
        <v>1691</v>
      </c>
      <c r="E76" s="300" t="s">
        <v>27</v>
      </c>
      <c r="F76" s="301" t="s">
        <v>27</v>
      </c>
      <c r="G76" s="300"/>
      <c r="H76" s="302">
        <f>SUM(H77:H80)</f>
        <v>0</v>
      </c>
      <c r="I76" s="303"/>
    </row>
    <row r="77" spans="1:9" ht="15" customHeight="1">
      <c r="A77" s="291">
        <v>55</v>
      </c>
      <c r="B77" s="292"/>
      <c r="C77" s="293" t="s">
        <v>1692</v>
      </c>
      <c r="D77" s="294" t="s">
        <v>1693</v>
      </c>
      <c r="E77" s="293" t="s">
        <v>184</v>
      </c>
      <c r="F77" s="295">
        <v>13.15</v>
      </c>
      <c r="G77" s="321"/>
      <c r="H77" s="296">
        <f t="shared" si="1"/>
        <v>0</v>
      </c>
      <c r="I77" s="292"/>
    </row>
    <row r="78" spans="1:9" ht="15" customHeight="1">
      <c r="A78" s="291">
        <v>56</v>
      </c>
      <c r="B78" s="292"/>
      <c r="C78" s="293" t="s">
        <v>1694</v>
      </c>
      <c r="D78" s="294" t="s">
        <v>1695</v>
      </c>
      <c r="E78" s="293" t="s">
        <v>184</v>
      </c>
      <c r="F78" s="295">
        <v>131.5</v>
      </c>
      <c r="G78" s="321"/>
      <c r="H78" s="296">
        <f t="shared" si="1"/>
        <v>0</v>
      </c>
      <c r="I78" s="292"/>
    </row>
    <row r="79" spans="1:9" ht="15" customHeight="1">
      <c r="A79" s="291">
        <v>57</v>
      </c>
      <c r="B79" s="292"/>
      <c r="C79" s="293" t="s">
        <v>1696</v>
      </c>
      <c r="D79" s="294" t="s">
        <v>1697</v>
      </c>
      <c r="E79" s="293" t="s">
        <v>184</v>
      </c>
      <c r="F79" s="295">
        <v>13.15</v>
      </c>
      <c r="G79" s="321"/>
      <c r="H79" s="296">
        <f t="shared" si="1"/>
        <v>0</v>
      </c>
      <c r="I79" s="292"/>
    </row>
    <row r="80" spans="1:9" ht="15" customHeight="1">
      <c r="A80" s="291">
        <v>58</v>
      </c>
      <c r="B80" s="292"/>
      <c r="C80" s="293" t="s">
        <v>1698</v>
      </c>
      <c r="D80" s="294" t="s">
        <v>1699</v>
      </c>
      <c r="E80" s="293" t="s">
        <v>184</v>
      </c>
      <c r="F80" s="295">
        <v>13.15</v>
      </c>
      <c r="G80" s="321"/>
      <c r="H80" s="296">
        <f t="shared" si="1"/>
        <v>0</v>
      </c>
      <c r="I80" s="292"/>
    </row>
    <row r="81" spans="1:9" ht="15" customHeight="1">
      <c r="A81" s="297" t="s">
        <v>27</v>
      </c>
      <c r="B81" s="298"/>
      <c r="C81" s="299" t="s">
        <v>289</v>
      </c>
      <c r="D81" s="299" t="s">
        <v>1700</v>
      </c>
      <c r="E81" s="300" t="s">
        <v>27</v>
      </c>
      <c r="F81" s="301" t="s">
        <v>27</v>
      </c>
      <c r="G81" s="300"/>
      <c r="H81" s="302">
        <f>SUM(H82:H86)</f>
        <v>0</v>
      </c>
      <c r="I81" s="303"/>
    </row>
    <row r="82" spans="1:9" ht="15" customHeight="1">
      <c r="A82" s="291">
        <v>59</v>
      </c>
      <c r="B82" s="292"/>
      <c r="C82" s="293" t="s">
        <v>1701</v>
      </c>
      <c r="D82" s="294" t="s">
        <v>1702</v>
      </c>
      <c r="E82" s="293" t="s">
        <v>226</v>
      </c>
      <c r="F82" s="295">
        <v>55</v>
      </c>
      <c r="G82" s="321"/>
      <c r="H82" s="296">
        <f t="shared" si="1"/>
        <v>0</v>
      </c>
      <c r="I82" s="292"/>
    </row>
    <row r="83" spans="1:9" ht="15" customHeight="1">
      <c r="A83" s="291">
        <v>60</v>
      </c>
      <c r="B83" s="292"/>
      <c r="C83" s="293" t="s">
        <v>1703</v>
      </c>
      <c r="D83" s="294" t="s">
        <v>1704</v>
      </c>
      <c r="E83" s="293" t="s">
        <v>226</v>
      </c>
      <c r="F83" s="295">
        <v>10</v>
      </c>
      <c r="G83" s="321"/>
      <c r="H83" s="296">
        <f t="shared" si="1"/>
        <v>0</v>
      </c>
      <c r="I83" s="292"/>
    </row>
    <row r="84" spans="1:9">
      <c r="A84" s="291">
        <v>61</v>
      </c>
      <c r="B84" s="292"/>
      <c r="C84" s="293" t="s">
        <v>1705</v>
      </c>
      <c r="D84" s="294" t="s">
        <v>1706</v>
      </c>
      <c r="E84" s="293" t="s">
        <v>292</v>
      </c>
      <c r="F84" s="295">
        <v>25</v>
      </c>
      <c r="G84" s="321"/>
      <c r="H84" s="296">
        <f t="shared" si="1"/>
        <v>0</v>
      </c>
      <c r="I84" s="292"/>
    </row>
    <row r="85" spans="1:9" ht="25.5">
      <c r="A85" s="291">
        <v>62</v>
      </c>
      <c r="B85" s="292"/>
      <c r="C85" s="293" t="s">
        <v>1707</v>
      </c>
      <c r="D85" s="294" t="s">
        <v>1708</v>
      </c>
      <c r="E85" s="293" t="s">
        <v>292</v>
      </c>
      <c r="F85" s="295">
        <v>20</v>
      </c>
      <c r="G85" s="321"/>
      <c r="H85" s="296">
        <f t="shared" si="1"/>
        <v>0</v>
      </c>
      <c r="I85" s="292"/>
    </row>
    <row r="86" spans="1:9" ht="25.5">
      <c r="A86" s="291">
        <v>63</v>
      </c>
      <c r="B86" s="292"/>
      <c r="C86" s="293" t="s">
        <v>1709</v>
      </c>
      <c r="D86" s="294" t="s">
        <v>1710</v>
      </c>
      <c r="E86" s="293" t="s">
        <v>292</v>
      </c>
      <c r="F86" s="295">
        <v>25</v>
      </c>
      <c r="G86" s="321"/>
      <c r="H86" s="296">
        <f t="shared" si="1"/>
        <v>0</v>
      </c>
      <c r="I86" s="292"/>
    </row>
  </sheetData>
  <sheetProtection algorithmName="SHA-512" hashValue="qABvkdgBMCVVBTKhL5stcWACUBUjuLRPrxfzYN37kzxyW2N7u6v4QjmUviHfB73o6jcP4eOIMoFKiaozulJ8jg==" saltValue="MorjNJuqz5Mx6ezehSGOeQ==" spinCount="100000" sheet="1" objects="1" scenarios="1"/>
  <pageMargins left="0.39374999999999999" right="0.39374999999999999" top="0.39374999999999999" bottom="0.39374999999999999" header="0" footer="0"/>
  <pageSetup paperSize="9" scale="59" fitToHeight="100" orientation="portrait" blackAndWhite="1" r:id="rId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59999389629810485"/>
    <pageSetUpPr fitToPage="1"/>
  </sheetPr>
  <dimension ref="A1:Z3544"/>
  <sheetViews>
    <sheetView showGridLines="0" workbookViewId="0">
      <selection activeCell="B2" sqref="B2"/>
    </sheetView>
  </sheetViews>
  <sheetFormatPr defaultColWidth="13.1640625" defaultRowHeight="11.25" outlineLevelRow="1"/>
  <cols>
    <col min="1" max="1" width="5.1640625" customWidth="1"/>
    <col min="2" max="2" width="18.6640625" style="327" customWidth="1"/>
    <col min="3" max="3" width="57.5" style="327" customWidth="1"/>
    <col min="4" max="4" width="9.1640625" customWidth="1"/>
    <col min="5" max="5" width="15.6640625" customWidth="1"/>
    <col min="6" max="6" width="14.6640625" customWidth="1"/>
    <col min="7" max="7" width="21.5" customWidth="1"/>
  </cols>
  <sheetData>
    <row r="1" spans="1:26" ht="15.75" customHeight="1">
      <c r="A1" s="1300" t="s">
        <v>1712</v>
      </c>
      <c r="B1" s="1300"/>
      <c r="C1" s="1300"/>
      <c r="D1" s="1300"/>
      <c r="E1" s="1300"/>
      <c r="F1" s="1300"/>
      <c r="G1" s="1300"/>
    </row>
    <row r="2" spans="1:26" ht="24.95" customHeight="1">
      <c r="A2" s="323" t="s">
        <v>1713</v>
      </c>
      <c r="B2" s="324"/>
      <c r="C2" s="1301" t="s">
        <v>2284</v>
      </c>
      <c r="D2" s="1302"/>
      <c r="E2" s="1302"/>
      <c r="F2" s="1302"/>
      <c r="G2" s="1303"/>
    </row>
    <row r="3" spans="1:26" ht="24.95" customHeight="1">
      <c r="A3" s="323" t="s">
        <v>1714</v>
      </c>
      <c r="B3" s="324" t="s">
        <v>1715</v>
      </c>
      <c r="C3" s="1301" t="s">
        <v>1716</v>
      </c>
      <c r="D3" s="1302"/>
      <c r="E3" s="1302"/>
      <c r="F3" s="1302"/>
      <c r="G3" s="1303"/>
    </row>
    <row r="4" spans="1:26" ht="24.95" customHeight="1">
      <c r="A4" s="325" t="s">
        <v>1717</v>
      </c>
      <c r="B4" s="326" t="s">
        <v>1715</v>
      </c>
      <c r="C4" s="1304" t="s">
        <v>2289</v>
      </c>
      <c r="D4" s="1305"/>
      <c r="E4" s="1305"/>
      <c r="F4" s="1305"/>
      <c r="G4" s="1306"/>
    </row>
    <row r="5" spans="1:26">
      <c r="D5" s="328"/>
    </row>
    <row r="6" spans="1:26" ht="22.5">
      <c r="A6" s="329" t="s">
        <v>1718</v>
      </c>
      <c r="B6" s="330" t="s">
        <v>1719</v>
      </c>
      <c r="C6" s="330" t="s">
        <v>1720</v>
      </c>
      <c r="D6" s="331" t="s">
        <v>127</v>
      </c>
      <c r="E6" s="329" t="s">
        <v>128</v>
      </c>
      <c r="F6" s="332" t="s">
        <v>1721</v>
      </c>
      <c r="G6" s="329" t="s">
        <v>1722</v>
      </c>
      <c r="H6" s="333" t="s">
        <v>1723</v>
      </c>
      <c r="I6" s="333" t="s">
        <v>1724</v>
      </c>
    </row>
    <row r="7" spans="1:26" ht="12.75">
      <c r="A7" s="334"/>
      <c r="B7" s="335"/>
      <c r="C7" s="335"/>
      <c r="D7" s="336"/>
      <c r="E7" s="337"/>
      <c r="F7" s="338"/>
      <c r="G7" s="339"/>
      <c r="H7" s="339"/>
      <c r="I7" s="339"/>
    </row>
    <row r="8" spans="1:26" ht="12.75">
      <c r="A8" s="340" t="s">
        <v>1725</v>
      </c>
      <c r="B8" s="341" t="s">
        <v>1331</v>
      </c>
      <c r="C8" s="342" t="s">
        <v>1332</v>
      </c>
      <c r="D8" s="343"/>
      <c r="E8" s="344"/>
      <c r="F8" s="345"/>
      <c r="G8" s="346">
        <f>SUM(G9:G30)</f>
        <v>0</v>
      </c>
      <c r="H8" s="346"/>
      <c r="I8" s="347"/>
    </row>
    <row r="9" spans="1:26" ht="22.5" outlineLevel="1">
      <c r="A9" s="348">
        <v>1</v>
      </c>
      <c r="B9" s="349" t="s">
        <v>1726</v>
      </c>
      <c r="C9" s="350" t="s">
        <v>1727</v>
      </c>
      <c r="D9" s="351" t="s">
        <v>292</v>
      </c>
      <c r="E9" s="352">
        <v>152</v>
      </c>
      <c r="F9" s="67"/>
      <c r="G9" s="353">
        <f>ROUND(E9*F9,2)</f>
        <v>0</v>
      </c>
      <c r="H9" s="353" t="s">
        <v>530</v>
      </c>
      <c r="I9" s="354" t="s">
        <v>1728</v>
      </c>
      <c r="J9" s="355"/>
      <c r="K9" s="355"/>
      <c r="L9" s="355"/>
      <c r="M9" s="355"/>
      <c r="N9" s="355"/>
      <c r="O9" s="355"/>
      <c r="P9" s="355"/>
      <c r="Q9" s="355"/>
      <c r="R9" s="355"/>
      <c r="S9" s="355"/>
      <c r="T9" s="355"/>
      <c r="U9" s="355"/>
      <c r="V9" s="355"/>
      <c r="W9" s="355"/>
      <c r="X9" s="355"/>
      <c r="Y9" s="355"/>
      <c r="Z9" s="355"/>
    </row>
    <row r="10" spans="1:26" outlineLevel="1">
      <c r="A10" s="356"/>
      <c r="B10" s="357"/>
      <c r="C10" s="358" t="s">
        <v>1729</v>
      </c>
      <c r="D10" s="359"/>
      <c r="E10" s="360"/>
      <c r="F10" s="361"/>
      <c r="G10" s="362"/>
      <c r="H10" s="362"/>
      <c r="I10" s="362"/>
      <c r="J10" s="355"/>
      <c r="K10" s="355"/>
      <c r="L10" s="355"/>
      <c r="M10" s="355"/>
      <c r="N10" s="355"/>
      <c r="O10" s="355"/>
      <c r="P10" s="355"/>
      <c r="Q10" s="355"/>
      <c r="R10" s="355"/>
      <c r="S10" s="355"/>
      <c r="T10" s="355"/>
      <c r="U10" s="355"/>
      <c r="V10" s="355"/>
      <c r="W10" s="355"/>
      <c r="X10" s="355"/>
      <c r="Y10" s="355"/>
      <c r="Z10" s="355"/>
    </row>
    <row r="11" spans="1:26" outlineLevel="1">
      <c r="A11" s="356"/>
      <c r="B11" s="357"/>
      <c r="C11" s="358" t="s">
        <v>1730</v>
      </c>
      <c r="D11" s="359"/>
      <c r="E11" s="360">
        <f>E9</f>
        <v>152</v>
      </c>
      <c r="F11" s="361"/>
      <c r="G11" s="362"/>
      <c r="H11" s="362"/>
      <c r="I11" s="362"/>
      <c r="J11" s="355"/>
      <c r="K11" s="355"/>
      <c r="L11" s="355"/>
      <c r="M11" s="355"/>
      <c r="N11" s="355"/>
      <c r="O11" s="355"/>
      <c r="P11" s="355"/>
      <c r="Q11" s="355"/>
      <c r="R11" s="355"/>
      <c r="S11" s="355"/>
      <c r="T11" s="355"/>
      <c r="U11" s="355"/>
      <c r="V11" s="355"/>
      <c r="W11" s="355"/>
      <c r="X11" s="355"/>
      <c r="Y11" s="355"/>
      <c r="Z11" s="355"/>
    </row>
    <row r="12" spans="1:26" ht="22.5" outlineLevel="1">
      <c r="A12" s="348">
        <v>2</v>
      </c>
      <c r="B12" s="349" t="s">
        <v>1731</v>
      </c>
      <c r="C12" s="350" t="s">
        <v>1732</v>
      </c>
      <c r="D12" s="351" t="s">
        <v>292</v>
      </c>
      <c r="E12" s="352">
        <v>76</v>
      </c>
      <c r="F12" s="67"/>
      <c r="G12" s="353">
        <f>ROUND(E12*F12,2)</f>
        <v>0</v>
      </c>
      <c r="H12" s="353" t="s">
        <v>530</v>
      </c>
      <c r="I12" s="354" t="s">
        <v>1728</v>
      </c>
      <c r="J12" s="355"/>
      <c r="K12" s="355"/>
      <c r="L12" s="355"/>
      <c r="M12" s="355"/>
      <c r="N12" s="355"/>
      <c r="O12" s="355"/>
      <c r="P12" s="355"/>
      <c r="Q12" s="355"/>
      <c r="R12" s="355"/>
      <c r="S12" s="355"/>
      <c r="T12" s="355"/>
      <c r="U12" s="355"/>
      <c r="V12" s="355"/>
      <c r="W12" s="355"/>
      <c r="X12" s="355"/>
      <c r="Y12" s="355"/>
      <c r="Z12" s="355"/>
    </row>
    <row r="13" spans="1:26">
      <c r="A13" s="356"/>
      <c r="B13" s="357"/>
      <c r="C13" s="358" t="s">
        <v>1729</v>
      </c>
      <c r="D13" s="359"/>
      <c r="E13" s="360"/>
      <c r="F13" s="361"/>
      <c r="G13" s="362"/>
      <c r="H13" s="362"/>
      <c r="I13" s="362"/>
    </row>
    <row r="14" spans="1:26">
      <c r="A14" s="356"/>
      <c r="B14" s="357"/>
      <c r="C14" s="358" t="s">
        <v>1733</v>
      </c>
      <c r="D14" s="359"/>
      <c r="E14" s="360">
        <v>76</v>
      </c>
      <c r="F14" s="361"/>
      <c r="G14" s="362"/>
      <c r="H14" s="362"/>
      <c r="I14" s="362"/>
    </row>
    <row r="15" spans="1:26" ht="22.5">
      <c r="A15" s="348">
        <v>3</v>
      </c>
      <c r="B15" s="349" t="s">
        <v>1734</v>
      </c>
      <c r="C15" s="350" t="s">
        <v>1735</v>
      </c>
      <c r="D15" s="351" t="s">
        <v>292</v>
      </c>
      <c r="E15" s="352">
        <v>114</v>
      </c>
      <c r="F15" s="67"/>
      <c r="G15" s="353">
        <f>ROUND(E15*F15,2)</f>
        <v>0</v>
      </c>
      <c r="H15" s="353" t="s">
        <v>530</v>
      </c>
      <c r="I15" s="354" t="s">
        <v>1728</v>
      </c>
    </row>
    <row r="16" spans="1:26">
      <c r="A16" s="356"/>
      <c r="B16" s="357"/>
      <c r="C16" s="358" t="s">
        <v>1729</v>
      </c>
      <c r="D16" s="359"/>
      <c r="E16" s="360"/>
      <c r="F16" s="363"/>
      <c r="G16" s="362"/>
      <c r="H16" s="362"/>
      <c r="I16" s="362"/>
    </row>
    <row r="17" spans="1:9">
      <c r="A17" s="356"/>
      <c r="B17" s="357"/>
      <c r="C17" s="358" t="s">
        <v>1736</v>
      </c>
      <c r="D17" s="359"/>
      <c r="E17" s="360">
        <v>114</v>
      </c>
      <c r="F17" s="363"/>
      <c r="G17" s="362"/>
      <c r="H17" s="362"/>
      <c r="I17" s="362"/>
    </row>
    <row r="18" spans="1:9" ht="22.5">
      <c r="A18" s="348">
        <v>4</v>
      </c>
      <c r="B18" s="349" t="s">
        <v>1737</v>
      </c>
      <c r="C18" s="350" t="s">
        <v>1738</v>
      </c>
      <c r="D18" s="351" t="s">
        <v>292</v>
      </c>
      <c r="E18" s="352">
        <v>10</v>
      </c>
      <c r="F18" s="67"/>
      <c r="G18" s="353">
        <f>ROUND(E18*F18,2)</f>
        <v>0</v>
      </c>
      <c r="H18" s="353" t="s">
        <v>530</v>
      </c>
      <c r="I18" s="354" t="s">
        <v>1728</v>
      </c>
    </row>
    <row r="19" spans="1:9">
      <c r="A19" s="356"/>
      <c r="B19" s="357"/>
      <c r="C19" s="358" t="s">
        <v>1729</v>
      </c>
      <c r="D19" s="359"/>
      <c r="E19" s="360"/>
      <c r="F19" s="363"/>
      <c r="G19" s="362"/>
      <c r="H19" s="362"/>
      <c r="I19" s="362"/>
    </row>
    <row r="20" spans="1:9">
      <c r="A20" s="356"/>
      <c r="B20" s="357"/>
      <c r="C20" s="358" t="s">
        <v>1739</v>
      </c>
      <c r="D20" s="359"/>
      <c r="E20" s="360">
        <v>10</v>
      </c>
      <c r="F20" s="363"/>
      <c r="G20" s="362"/>
      <c r="H20" s="362"/>
      <c r="I20" s="362"/>
    </row>
    <row r="21" spans="1:9" ht="22.5">
      <c r="A21" s="348">
        <v>5</v>
      </c>
      <c r="B21" s="349" t="s">
        <v>1740</v>
      </c>
      <c r="C21" s="350" t="s">
        <v>1741</v>
      </c>
      <c r="D21" s="351" t="s">
        <v>292</v>
      </c>
      <c r="E21" s="352">
        <v>2</v>
      </c>
      <c r="F21" s="67"/>
      <c r="G21" s="353">
        <f>ROUND(E21*F21,2)</f>
        <v>0</v>
      </c>
      <c r="H21" s="353" t="s">
        <v>530</v>
      </c>
      <c r="I21" s="354" t="s">
        <v>1728</v>
      </c>
    </row>
    <row r="22" spans="1:9">
      <c r="A22" s="356"/>
      <c r="B22" s="357"/>
      <c r="C22" s="358" t="s">
        <v>1729</v>
      </c>
      <c r="D22" s="359"/>
      <c r="E22" s="360"/>
      <c r="F22" s="363"/>
      <c r="G22" s="362"/>
      <c r="H22" s="362"/>
      <c r="I22" s="362"/>
    </row>
    <row r="23" spans="1:9">
      <c r="A23" s="356"/>
      <c r="B23" s="357"/>
      <c r="C23" s="358" t="s">
        <v>1742</v>
      </c>
      <c r="D23" s="359"/>
      <c r="E23" s="360">
        <v>2</v>
      </c>
      <c r="F23" s="363"/>
      <c r="G23" s="362"/>
      <c r="H23" s="362"/>
      <c r="I23" s="362"/>
    </row>
    <row r="24" spans="1:9" ht="22.5">
      <c r="A24" s="348">
        <v>6</v>
      </c>
      <c r="B24" s="349" t="s">
        <v>1743</v>
      </c>
      <c r="C24" s="350" t="s">
        <v>1744</v>
      </c>
      <c r="D24" s="351" t="s">
        <v>292</v>
      </c>
      <c r="E24" s="352">
        <v>169</v>
      </c>
      <c r="F24" s="67"/>
      <c r="G24" s="353">
        <f>ROUND(E24*F24,2)</f>
        <v>0</v>
      </c>
      <c r="H24" s="353" t="s">
        <v>530</v>
      </c>
      <c r="I24" s="354" t="s">
        <v>1728</v>
      </c>
    </row>
    <row r="25" spans="1:9">
      <c r="A25" s="356"/>
      <c r="B25" s="357"/>
      <c r="C25" s="358" t="s">
        <v>1729</v>
      </c>
      <c r="D25" s="359"/>
      <c r="E25" s="360"/>
      <c r="F25" s="363"/>
      <c r="G25" s="362"/>
      <c r="H25" s="362"/>
      <c r="I25" s="362"/>
    </row>
    <row r="26" spans="1:9">
      <c r="A26" s="356"/>
      <c r="B26" s="357"/>
      <c r="C26" s="358" t="s">
        <v>1745</v>
      </c>
      <c r="D26" s="359"/>
      <c r="E26" s="360">
        <v>169</v>
      </c>
      <c r="F26" s="363"/>
      <c r="G26" s="362"/>
      <c r="H26" s="362"/>
      <c r="I26" s="362"/>
    </row>
    <row r="27" spans="1:9" ht="22.5">
      <c r="A27" s="348">
        <v>7</v>
      </c>
      <c r="B27" s="349" t="s">
        <v>1746</v>
      </c>
      <c r="C27" s="350" t="s">
        <v>1747</v>
      </c>
      <c r="D27" s="351" t="s">
        <v>544</v>
      </c>
      <c r="E27" s="352">
        <v>1</v>
      </c>
      <c r="F27" s="67"/>
      <c r="G27" s="353">
        <f>ROUND(E27*F27,2)</f>
        <v>0</v>
      </c>
      <c r="H27" s="353" t="s">
        <v>530</v>
      </c>
      <c r="I27" s="354" t="s">
        <v>1728</v>
      </c>
    </row>
    <row r="28" spans="1:9" ht="45">
      <c r="A28" s="348">
        <v>8</v>
      </c>
      <c r="B28" s="349" t="s">
        <v>1748</v>
      </c>
      <c r="C28" s="350" t="s">
        <v>1749</v>
      </c>
      <c r="D28" s="351" t="s">
        <v>621</v>
      </c>
      <c r="E28" s="352">
        <v>4</v>
      </c>
      <c r="F28" s="67"/>
      <c r="G28" s="353">
        <f>ROUND(E28*F28,2)</f>
        <v>0</v>
      </c>
      <c r="H28" s="353" t="s">
        <v>530</v>
      </c>
      <c r="I28" s="354" t="s">
        <v>1728</v>
      </c>
    </row>
    <row r="29" spans="1:9">
      <c r="A29" s="356"/>
      <c r="B29" s="357"/>
      <c r="C29" s="358" t="s">
        <v>1750</v>
      </c>
      <c r="D29" s="359"/>
      <c r="E29" s="360"/>
      <c r="F29" s="363"/>
      <c r="G29" s="362"/>
      <c r="H29" s="362"/>
      <c r="I29" s="362"/>
    </row>
    <row r="30" spans="1:9">
      <c r="A30" s="356"/>
      <c r="B30" s="357"/>
      <c r="C30" s="358">
        <v>4</v>
      </c>
      <c r="D30" s="359"/>
      <c r="E30" s="360">
        <v>4</v>
      </c>
      <c r="F30" s="363"/>
      <c r="G30" s="362"/>
      <c r="H30" s="362"/>
      <c r="I30" s="362"/>
    </row>
    <row r="31" spans="1:9" ht="12.75">
      <c r="A31" s="340" t="s">
        <v>1725</v>
      </c>
      <c r="B31" s="341" t="s">
        <v>1334</v>
      </c>
      <c r="C31" s="342" t="s">
        <v>1333</v>
      </c>
      <c r="D31" s="343"/>
      <c r="E31" s="344"/>
      <c r="F31" s="346"/>
      <c r="G31" s="346">
        <f>SUM(G32:G44)</f>
        <v>0</v>
      </c>
      <c r="H31" s="346"/>
      <c r="I31" s="347"/>
    </row>
    <row r="32" spans="1:9">
      <c r="A32" s="348">
        <v>1</v>
      </c>
      <c r="B32" s="349" t="s">
        <v>1751</v>
      </c>
      <c r="C32" s="350" t="s">
        <v>1752</v>
      </c>
      <c r="D32" s="351" t="s">
        <v>1753</v>
      </c>
      <c r="E32" s="352">
        <v>12</v>
      </c>
      <c r="F32" s="68"/>
      <c r="G32" s="353">
        <f t="shared" ref="G32:G44" si="0">ROUND(E32*F32,2)</f>
        <v>0</v>
      </c>
      <c r="H32" s="353" t="s">
        <v>530</v>
      </c>
      <c r="I32" s="354" t="s">
        <v>1728</v>
      </c>
    </row>
    <row r="33" spans="1:9" ht="22.5">
      <c r="A33" s="348">
        <v>2</v>
      </c>
      <c r="B33" s="349" t="s">
        <v>1754</v>
      </c>
      <c r="C33" s="350" t="s">
        <v>1755</v>
      </c>
      <c r="D33" s="351" t="s">
        <v>1753</v>
      </c>
      <c r="E33" s="352">
        <v>16</v>
      </c>
      <c r="F33" s="68"/>
      <c r="G33" s="353">
        <f t="shared" si="0"/>
        <v>0</v>
      </c>
      <c r="H33" s="353" t="s">
        <v>530</v>
      </c>
      <c r="I33" s="354" t="s">
        <v>1728</v>
      </c>
    </row>
    <row r="34" spans="1:9">
      <c r="A34" s="348">
        <v>3</v>
      </c>
      <c r="B34" s="364" t="s">
        <v>1756</v>
      </c>
      <c r="C34" s="365" t="s">
        <v>1757</v>
      </c>
      <c r="D34" s="366" t="s">
        <v>1753</v>
      </c>
      <c r="E34" s="352">
        <v>24</v>
      </c>
      <c r="F34" s="68"/>
      <c r="G34" s="353">
        <f t="shared" si="0"/>
        <v>0</v>
      </c>
      <c r="H34" s="353" t="s">
        <v>530</v>
      </c>
      <c r="I34" s="354" t="s">
        <v>1728</v>
      </c>
    </row>
    <row r="35" spans="1:9">
      <c r="A35" s="348">
        <v>4</v>
      </c>
      <c r="B35" s="364" t="s">
        <v>1758</v>
      </c>
      <c r="C35" s="367" t="s">
        <v>1759</v>
      </c>
      <c r="D35" s="366" t="s">
        <v>544</v>
      </c>
      <c r="E35" s="352">
        <v>1</v>
      </c>
      <c r="F35" s="68"/>
      <c r="G35" s="353">
        <f t="shared" si="0"/>
        <v>0</v>
      </c>
      <c r="H35" s="353" t="s">
        <v>530</v>
      </c>
      <c r="I35" s="354" t="s">
        <v>1728</v>
      </c>
    </row>
    <row r="36" spans="1:9">
      <c r="A36" s="348">
        <v>5</v>
      </c>
      <c r="B36" s="364" t="s">
        <v>1760</v>
      </c>
      <c r="C36" s="367" t="s">
        <v>1761</v>
      </c>
      <c r="D36" s="366" t="s">
        <v>544</v>
      </c>
      <c r="E36" s="352">
        <v>1</v>
      </c>
      <c r="F36" s="68"/>
      <c r="G36" s="353">
        <f t="shared" si="0"/>
        <v>0</v>
      </c>
      <c r="H36" s="353" t="s">
        <v>530</v>
      </c>
      <c r="I36" s="354" t="s">
        <v>1728</v>
      </c>
    </row>
    <row r="37" spans="1:9">
      <c r="A37" s="348">
        <v>6</v>
      </c>
      <c r="B37" s="364" t="s">
        <v>1762</v>
      </c>
      <c r="C37" s="367" t="s">
        <v>1763</v>
      </c>
      <c r="D37" s="366" t="s">
        <v>544</v>
      </c>
      <c r="E37" s="352">
        <v>1</v>
      </c>
      <c r="F37" s="68"/>
      <c r="G37" s="353">
        <f t="shared" si="0"/>
        <v>0</v>
      </c>
      <c r="H37" s="353" t="s">
        <v>530</v>
      </c>
      <c r="I37" s="354" t="s">
        <v>1728</v>
      </c>
    </row>
    <row r="38" spans="1:9">
      <c r="A38" s="348">
        <v>7</v>
      </c>
      <c r="B38" s="364" t="s">
        <v>1764</v>
      </c>
      <c r="C38" s="367" t="s">
        <v>1765</v>
      </c>
      <c r="D38" s="366" t="s">
        <v>544</v>
      </c>
      <c r="E38" s="352">
        <v>1</v>
      </c>
      <c r="F38" s="68"/>
      <c r="G38" s="353">
        <f t="shared" si="0"/>
        <v>0</v>
      </c>
      <c r="H38" s="353" t="s">
        <v>530</v>
      </c>
      <c r="I38" s="354" t="s">
        <v>1728</v>
      </c>
    </row>
    <row r="39" spans="1:9">
      <c r="A39" s="348">
        <v>8</v>
      </c>
      <c r="B39" s="364" t="s">
        <v>1766</v>
      </c>
      <c r="C39" s="350" t="s">
        <v>1767</v>
      </c>
      <c r="D39" s="351" t="s">
        <v>1753</v>
      </c>
      <c r="E39" s="352">
        <v>12</v>
      </c>
      <c r="F39" s="68"/>
      <c r="G39" s="353">
        <f t="shared" si="0"/>
        <v>0</v>
      </c>
      <c r="H39" s="353" t="s">
        <v>530</v>
      </c>
      <c r="I39" s="354" t="s">
        <v>1728</v>
      </c>
    </row>
    <row r="40" spans="1:9">
      <c r="A40" s="348">
        <v>9</v>
      </c>
      <c r="B40" s="364" t="s">
        <v>1768</v>
      </c>
      <c r="C40" s="350" t="s">
        <v>1769</v>
      </c>
      <c r="D40" s="351" t="s">
        <v>184</v>
      </c>
      <c r="E40" s="352">
        <v>11</v>
      </c>
      <c r="F40" s="68"/>
      <c r="G40" s="353">
        <f t="shared" si="0"/>
        <v>0</v>
      </c>
      <c r="H40" s="353" t="s">
        <v>530</v>
      </c>
      <c r="I40" s="354" t="s">
        <v>1728</v>
      </c>
    </row>
    <row r="41" spans="1:9">
      <c r="A41" s="348">
        <v>10</v>
      </c>
      <c r="B41" s="364" t="s">
        <v>1770</v>
      </c>
      <c r="C41" s="350" t="s">
        <v>1771</v>
      </c>
      <c r="D41" s="351" t="s">
        <v>1753</v>
      </c>
      <c r="E41" s="352">
        <v>30</v>
      </c>
      <c r="F41" s="68"/>
      <c r="G41" s="353">
        <f t="shared" si="0"/>
        <v>0</v>
      </c>
      <c r="H41" s="353" t="s">
        <v>530</v>
      </c>
      <c r="I41" s="354" t="s">
        <v>1728</v>
      </c>
    </row>
    <row r="42" spans="1:9">
      <c r="A42" s="348">
        <v>12</v>
      </c>
      <c r="B42" s="364" t="s">
        <v>1772</v>
      </c>
      <c r="C42" s="350" t="s">
        <v>1773</v>
      </c>
      <c r="D42" s="351" t="s">
        <v>544</v>
      </c>
      <c r="E42" s="352">
        <v>1</v>
      </c>
      <c r="F42" s="68"/>
      <c r="G42" s="353">
        <f t="shared" si="0"/>
        <v>0</v>
      </c>
      <c r="H42" s="353" t="s">
        <v>530</v>
      </c>
      <c r="I42" s="354" t="s">
        <v>1728</v>
      </c>
    </row>
    <row r="43" spans="1:9">
      <c r="A43" s="348">
        <v>13</v>
      </c>
      <c r="B43" s="364" t="s">
        <v>1774</v>
      </c>
      <c r="C43" s="350" t="s">
        <v>1775</v>
      </c>
      <c r="D43" s="351" t="s">
        <v>1753</v>
      </c>
      <c r="E43" s="352">
        <v>20</v>
      </c>
      <c r="F43" s="68"/>
      <c r="G43" s="353">
        <f t="shared" si="0"/>
        <v>0</v>
      </c>
      <c r="H43" s="353" t="s">
        <v>530</v>
      </c>
      <c r="I43" s="354" t="s">
        <v>1728</v>
      </c>
    </row>
    <row r="44" spans="1:9" ht="33.75" customHeight="1">
      <c r="A44" s="348">
        <v>14</v>
      </c>
      <c r="B44" s="364" t="s">
        <v>1776</v>
      </c>
      <c r="C44" s="350" t="s">
        <v>1777</v>
      </c>
      <c r="D44" s="351" t="s">
        <v>544</v>
      </c>
      <c r="E44" s="352">
        <v>1</v>
      </c>
      <c r="F44" s="68"/>
      <c r="G44" s="353">
        <f t="shared" si="0"/>
        <v>0</v>
      </c>
      <c r="H44" s="353" t="s">
        <v>530</v>
      </c>
      <c r="I44" s="354" t="s">
        <v>1728</v>
      </c>
    </row>
    <row r="45" spans="1:9" ht="12.75">
      <c r="A45" s="340" t="s">
        <v>1725</v>
      </c>
      <c r="B45" s="341" t="s">
        <v>1335</v>
      </c>
      <c r="C45" s="342" t="s">
        <v>1778</v>
      </c>
      <c r="D45" s="343"/>
      <c r="E45" s="344"/>
      <c r="F45" s="346"/>
      <c r="G45" s="346">
        <f>SUM(G46:G50)</f>
        <v>0</v>
      </c>
      <c r="H45" s="346"/>
      <c r="I45" s="347"/>
    </row>
    <row r="46" spans="1:9" ht="34.5" customHeight="1">
      <c r="A46" s="348">
        <v>1</v>
      </c>
      <c r="B46" s="349" t="s">
        <v>1779</v>
      </c>
      <c r="C46" s="350" t="s">
        <v>1780</v>
      </c>
      <c r="D46" s="351" t="s">
        <v>621</v>
      </c>
      <c r="E46" s="352">
        <v>1</v>
      </c>
      <c r="F46" s="68"/>
      <c r="G46" s="353">
        <f>ROUND(E46*F46,2)</f>
        <v>0</v>
      </c>
      <c r="H46" s="353" t="s">
        <v>530</v>
      </c>
      <c r="I46" s="354" t="s">
        <v>1728</v>
      </c>
    </row>
    <row r="47" spans="1:9">
      <c r="A47" s="356"/>
      <c r="B47" s="357"/>
      <c r="C47" s="358" t="s">
        <v>1781</v>
      </c>
      <c r="D47" s="359"/>
      <c r="E47" s="360"/>
      <c r="F47" s="362"/>
      <c r="G47" s="368"/>
      <c r="H47" s="362"/>
      <c r="I47" s="362"/>
    </row>
    <row r="48" spans="1:9">
      <c r="A48" s="356"/>
      <c r="B48" s="357"/>
      <c r="C48" s="358" t="s">
        <v>1782</v>
      </c>
      <c r="D48" s="359"/>
      <c r="E48" s="360">
        <v>1</v>
      </c>
      <c r="F48" s="362"/>
      <c r="G48" s="368"/>
      <c r="H48" s="362"/>
      <c r="I48" s="362"/>
    </row>
    <row r="49" spans="1:9">
      <c r="A49" s="348">
        <v>2</v>
      </c>
      <c r="B49" s="349" t="s">
        <v>1783</v>
      </c>
      <c r="C49" s="350" t="s">
        <v>1784</v>
      </c>
      <c r="D49" s="351" t="s">
        <v>544</v>
      </c>
      <c r="E49" s="352">
        <v>1</v>
      </c>
      <c r="F49" s="68"/>
      <c r="G49" s="353">
        <f>ROUND(E49*F49,2)</f>
        <v>0</v>
      </c>
      <c r="H49" s="353" t="s">
        <v>530</v>
      </c>
      <c r="I49" s="354" t="s">
        <v>1728</v>
      </c>
    </row>
    <row r="50" spans="1:9" ht="33.75">
      <c r="A50" s="348">
        <v>3</v>
      </c>
      <c r="B50" s="349" t="s">
        <v>1785</v>
      </c>
      <c r="C50" s="350" t="s">
        <v>1786</v>
      </c>
      <c r="D50" s="351" t="s">
        <v>544</v>
      </c>
      <c r="E50" s="352">
        <v>1</v>
      </c>
      <c r="F50" s="68"/>
      <c r="G50" s="353">
        <f>ROUND(E50*F50,2)</f>
        <v>0</v>
      </c>
      <c r="H50" s="353" t="s">
        <v>530</v>
      </c>
      <c r="I50" s="354" t="s">
        <v>1728</v>
      </c>
    </row>
    <row r="51" spans="1:9" ht="12.75">
      <c r="A51" s="340" t="s">
        <v>1725</v>
      </c>
      <c r="B51" s="341" t="s">
        <v>1336</v>
      </c>
      <c r="C51" s="342" t="s">
        <v>1787</v>
      </c>
      <c r="D51" s="343"/>
      <c r="E51" s="344"/>
      <c r="F51" s="346"/>
      <c r="G51" s="346">
        <f>SUM(G52:G85)</f>
        <v>0</v>
      </c>
      <c r="H51" s="346"/>
      <c r="I51" s="347"/>
    </row>
    <row r="52" spans="1:9">
      <c r="A52" s="348">
        <v>1</v>
      </c>
      <c r="B52" s="349" t="s">
        <v>1788</v>
      </c>
      <c r="C52" s="350" t="s">
        <v>1789</v>
      </c>
      <c r="D52" s="351" t="s">
        <v>292</v>
      </c>
      <c r="E52" s="352">
        <v>152</v>
      </c>
      <c r="F52" s="68"/>
      <c r="G52" s="353">
        <f>ROUND(E52*F52,2)</f>
        <v>0</v>
      </c>
      <c r="H52" s="353" t="s">
        <v>530</v>
      </c>
      <c r="I52" s="354" t="s">
        <v>1728</v>
      </c>
    </row>
    <row r="53" spans="1:9">
      <c r="A53" s="356"/>
      <c r="B53" s="357"/>
      <c r="C53" s="358" t="s">
        <v>1729</v>
      </c>
      <c r="D53" s="359"/>
      <c r="E53" s="360"/>
      <c r="F53" s="362"/>
      <c r="G53" s="362"/>
      <c r="H53" s="362"/>
      <c r="I53" s="362"/>
    </row>
    <row r="54" spans="1:9">
      <c r="A54" s="356"/>
      <c r="B54" s="357"/>
      <c r="C54" s="358" t="s">
        <v>1730</v>
      </c>
      <c r="D54" s="359"/>
      <c r="E54" s="360">
        <f>E52</f>
        <v>152</v>
      </c>
      <c r="F54" s="362"/>
      <c r="G54" s="362"/>
      <c r="H54" s="362"/>
      <c r="I54" s="362"/>
    </row>
    <row r="55" spans="1:9">
      <c r="A55" s="348">
        <v>2</v>
      </c>
      <c r="B55" s="349" t="s">
        <v>1790</v>
      </c>
      <c r="C55" s="350" t="s">
        <v>1791</v>
      </c>
      <c r="D55" s="351" t="s">
        <v>292</v>
      </c>
      <c r="E55" s="352">
        <v>76</v>
      </c>
      <c r="F55" s="68"/>
      <c r="G55" s="353">
        <f>ROUND(E55*F55,2)</f>
        <v>0</v>
      </c>
      <c r="H55" s="353" t="s">
        <v>530</v>
      </c>
      <c r="I55" s="354" t="s">
        <v>1728</v>
      </c>
    </row>
    <row r="56" spans="1:9">
      <c r="A56" s="356"/>
      <c r="B56" s="357"/>
      <c r="C56" s="358" t="s">
        <v>1729</v>
      </c>
      <c r="D56" s="359"/>
      <c r="E56" s="360"/>
      <c r="F56" s="362"/>
      <c r="G56" s="362"/>
      <c r="H56" s="362"/>
      <c r="I56" s="362"/>
    </row>
    <row r="57" spans="1:9">
      <c r="A57" s="356"/>
      <c r="B57" s="357"/>
      <c r="C57" s="358" t="s">
        <v>1733</v>
      </c>
      <c r="D57" s="359"/>
      <c r="E57" s="360">
        <v>76</v>
      </c>
      <c r="F57" s="362"/>
      <c r="G57" s="362"/>
      <c r="H57" s="362"/>
      <c r="I57" s="362"/>
    </row>
    <row r="58" spans="1:9">
      <c r="A58" s="348">
        <v>3</v>
      </c>
      <c r="B58" s="349" t="s">
        <v>1792</v>
      </c>
      <c r="C58" s="350" t="s">
        <v>1793</v>
      </c>
      <c r="D58" s="351" t="s">
        <v>292</v>
      </c>
      <c r="E58" s="352">
        <v>114</v>
      </c>
      <c r="F58" s="68"/>
      <c r="G58" s="353">
        <f>ROUND(E58*F58,2)</f>
        <v>0</v>
      </c>
      <c r="H58" s="353" t="s">
        <v>530</v>
      </c>
      <c r="I58" s="354" t="s">
        <v>1728</v>
      </c>
    </row>
    <row r="59" spans="1:9">
      <c r="A59" s="356"/>
      <c r="B59" s="357"/>
      <c r="C59" s="358" t="s">
        <v>1729</v>
      </c>
      <c r="D59" s="359"/>
      <c r="E59" s="360"/>
      <c r="F59" s="368"/>
      <c r="G59" s="362"/>
      <c r="H59" s="362"/>
      <c r="I59" s="362"/>
    </row>
    <row r="60" spans="1:9">
      <c r="A60" s="356"/>
      <c r="B60" s="357"/>
      <c r="C60" s="358" t="s">
        <v>1736</v>
      </c>
      <c r="D60" s="359"/>
      <c r="E60" s="360">
        <v>114</v>
      </c>
      <c r="F60" s="368"/>
      <c r="G60" s="362"/>
      <c r="H60" s="362"/>
      <c r="I60" s="362"/>
    </row>
    <row r="61" spans="1:9">
      <c r="A61" s="348">
        <v>4</v>
      </c>
      <c r="B61" s="349" t="s">
        <v>1794</v>
      </c>
      <c r="C61" s="350" t="s">
        <v>1795</v>
      </c>
      <c r="D61" s="351" t="s">
        <v>292</v>
      </c>
      <c r="E61" s="352">
        <v>2</v>
      </c>
      <c r="F61" s="68"/>
      <c r="G61" s="353">
        <f>ROUND(E61*F61,2)</f>
        <v>0</v>
      </c>
      <c r="H61" s="353" t="s">
        <v>530</v>
      </c>
      <c r="I61" s="354" t="s">
        <v>1728</v>
      </c>
    </row>
    <row r="62" spans="1:9">
      <c r="A62" s="356"/>
      <c r="B62" s="357"/>
      <c r="C62" s="358" t="s">
        <v>1729</v>
      </c>
      <c r="D62" s="359"/>
      <c r="E62" s="360"/>
      <c r="F62" s="368"/>
      <c r="G62" s="362"/>
      <c r="H62" s="362"/>
      <c r="I62" s="362"/>
    </row>
    <row r="63" spans="1:9">
      <c r="A63" s="356"/>
      <c r="B63" s="357"/>
      <c r="C63" s="358" t="s">
        <v>1796</v>
      </c>
      <c r="D63" s="359"/>
      <c r="E63" s="360">
        <v>2</v>
      </c>
      <c r="F63" s="368"/>
      <c r="G63" s="362"/>
      <c r="H63" s="362"/>
      <c r="I63" s="362"/>
    </row>
    <row r="64" spans="1:9">
      <c r="A64" s="348">
        <v>5</v>
      </c>
      <c r="B64" s="349" t="s">
        <v>1797</v>
      </c>
      <c r="C64" s="350" t="s">
        <v>1798</v>
      </c>
      <c r="D64" s="351" t="s">
        <v>292</v>
      </c>
      <c r="E64" s="352">
        <v>179</v>
      </c>
      <c r="F64" s="68"/>
      <c r="G64" s="353">
        <f>ROUND(E64*F64,2)</f>
        <v>0</v>
      </c>
      <c r="H64" s="353" t="s">
        <v>530</v>
      </c>
      <c r="I64" s="354" t="s">
        <v>1728</v>
      </c>
    </row>
    <row r="65" spans="1:9">
      <c r="A65" s="356"/>
      <c r="B65" s="357"/>
      <c r="C65" s="358" t="s">
        <v>1729</v>
      </c>
      <c r="D65" s="359"/>
      <c r="E65" s="360"/>
      <c r="F65" s="362"/>
      <c r="G65" s="362"/>
      <c r="H65" s="362"/>
      <c r="I65" s="362"/>
    </row>
    <row r="66" spans="1:9">
      <c r="A66" s="356"/>
      <c r="B66" s="357"/>
      <c r="C66" s="358" t="s">
        <v>1799</v>
      </c>
      <c r="D66" s="359"/>
      <c r="E66" s="360">
        <v>179</v>
      </c>
      <c r="F66" s="362"/>
      <c r="G66" s="362"/>
      <c r="H66" s="362"/>
      <c r="I66" s="362"/>
    </row>
    <row r="67" spans="1:9">
      <c r="A67" s="348">
        <v>6</v>
      </c>
      <c r="B67" s="349" t="s">
        <v>1800</v>
      </c>
      <c r="C67" s="350" t="s">
        <v>1801</v>
      </c>
      <c r="D67" s="351" t="s">
        <v>292</v>
      </c>
      <c r="E67" s="352">
        <v>152</v>
      </c>
      <c r="F67" s="68"/>
      <c r="G67" s="353">
        <f>ROUND(E67*F67,2)</f>
        <v>0</v>
      </c>
      <c r="H67" s="353" t="s">
        <v>530</v>
      </c>
      <c r="I67" s="354" t="s">
        <v>1728</v>
      </c>
    </row>
    <row r="68" spans="1:9">
      <c r="A68" s="356"/>
      <c r="B68" s="357"/>
      <c r="C68" s="358" t="s">
        <v>1729</v>
      </c>
      <c r="D68" s="359"/>
      <c r="E68" s="360"/>
      <c r="F68" s="362"/>
      <c r="G68" s="362"/>
      <c r="H68" s="362"/>
      <c r="I68" s="362"/>
    </row>
    <row r="69" spans="1:9">
      <c r="A69" s="356"/>
      <c r="B69" s="357"/>
      <c r="C69" s="358" t="s">
        <v>1730</v>
      </c>
      <c r="D69" s="359"/>
      <c r="E69" s="360">
        <v>152</v>
      </c>
      <c r="F69" s="362"/>
      <c r="G69" s="362"/>
      <c r="H69" s="362"/>
      <c r="I69" s="362"/>
    </row>
    <row r="70" spans="1:9">
      <c r="A70" s="348">
        <v>7</v>
      </c>
      <c r="B70" s="349" t="s">
        <v>1802</v>
      </c>
      <c r="C70" s="350" t="s">
        <v>1803</v>
      </c>
      <c r="D70" s="351" t="s">
        <v>292</v>
      </c>
      <c r="E70" s="352">
        <v>76</v>
      </c>
      <c r="F70" s="68"/>
      <c r="G70" s="353">
        <f>ROUND(E70*F70,2)</f>
        <v>0</v>
      </c>
      <c r="H70" s="353" t="s">
        <v>530</v>
      </c>
      <c r="I70" s="354" t="s">
        <v>1728</v>
      </c>
    </row>
    <row r="71" spans="1:9">
      <c r="A71" s="356"/>
      <c r="B71" s="357"/>
      <c r="C71" s="358" t="s">
        <v>1729</v>
      </c>
      <c r="D71" s="359"/>
      <c r="E71" s="360"/>
      <c r="F71" s="362"/>
      <c r="G71" s="362"/>
      <c r="H71" s="362"/>
      <c r="I71" s="362"/>
    </row>
    <row r="72" spans="1:9">
      <c r="A72" s="356"/>
      <c r="B72" s="357"/>
      <c r="C72" s="358" t="s">
        <v>1733</v>
      </c>
      <c r="D72" s="359"/>
      <c r="E72" s="360">
        <v>76</v>
      </c>
      <c r="F72" s="362"/>
      <c r="G72" s="362"/>
      <c r="H72" s="362"/>
      <c r="I72" s="362"/>
    </row>
    <row r="73" spans="1:9">
      <c r="A73" s="348">
        <v>8</v>
      </c>
      <c r="B73" s="349" t="s">
        <v>1804</v>
      </c>
      <c r="C73" s="350" t="s">
        <v>1805</v>
      </c>
      <c r="D73" s="351" t="s">
        <v>292</v>
      </c>
      <c r="E73" s="352">
        <v>114</v>
      </c>
      <c r="F73" s="68"/>
      <c r="G73" s="353">
        <f>ROUND(E73*F73,2)</f>
        <v>0</v>
      </c>
      <c r="H73" s="353" t="s">
        <v>530</v>
      </c>
      <c r="I73" s="354" t="s">
        <v>1728</v>
      </c>
    </row>
    <row r="74" spans="1:9">
      <c r="A74" s="356"/>
      <c r="B74" s="357"/>
      <c r="C74" s="358" t="s">
        <v>1729</v>
      </c>
      <c r="D74" s="359"/>
      <c r="E74" s="360"/>
      <c r="F74" s="368"/>
      <c r="G74" s="362"/>
      <c r="H74" s="362"/>
      <c r="I74" s="362"/>
    </row>
    <row r="75" spans="1:9">
      <c r="A75" s="356"/>
      <c r="B75" s="357"/>
      <c r="C75" s="358" t="s">
        <v>1736</v>
      </c>
      <c r="D75" s="359"/>
      <c r="E75" s="360">
        <v>114</v>
      </c>
      <c r="F75" s="368"/>
      <c r="G75" s="362"/>
      <c r="H75" s="362"/>
      <c r="I75" s="362"/>
    </row>
    <row r="76" spans="1:9">
      <c r="A76" s="348">
        <v>9</v>
      </c>
      <c r="B76" s="349" t="s">
        <v>1806</v>
      </c>
      <c r="C76" s="350" t="s">
        <v>1807</v>
      </c>
      <c r="D76" s="351" t="s">
        <v>292</v>
      </c>
      <c r="E76" s="352">
        <v>1</v>
      </c>
      <c r="F76" s="68"/>
      <c r="G76" s="353">
        <f>ROUND(E76*F76,2)</f>
        <v>0</v>
      </c>
      <c r="H76" s="353" t="s">
        <v>530</v>
      </c>
      <c r="I76" s="354" t="s">
        <v>1728</v>
      </c>
    </row>
    <row r="77" spans="1:9">
      <c r="A77" s="356"/>
      <c r="B77" s="357"/>
      <c r="C77" s="358" t="s">
        <v>1729</v>
      </c>
      <c r="D77" s="359"/>
      <c r="E77" s="360"/>
      <c r="F77" s="368"/>
      <c r="G77" s="362"/>
      <c r="H77" s="362"/>
      <c r="I77" s="362"/>
    </row>
    <row r="78" spans="1:9">
      <c r="A78" s="356"/>
      <c r="B78" s="357"/>
      <c r="C78" s="358" t="s">
        <v>1808</v>
      </c>
      <c r="D78" s="359"/>
      <c r="E78" s="360">
        <v>1</v>
      </c>
      <c r="F78" s="368"/>
      <c r="G78" s="362"/>
      <c r="H78" s="362"/>
      <c r="I78" s="362"/>
    </row>
    <row r="79" spans="1:9">
      <c r="A79" s="348">
        <v>10</v>
      </c>
      <c r="B79" s="349" t="s">
        <v>1809</v>
      </c>
      <c r="C79" s="350" t="s">
        <v>1810</v>
      </c>
      <c r="D79" s="351" t="s">
        <v>292</v>
      </c>
      <c r="E79" s="352">
        <v>179</v>
      </c>
      <c r="F79" s="68"/>
      <c r="G79" s="353">
        <f>ROUND(E79*F79,2)</f>
        <v>0</v>
      </c>
      <c r="H79" s="353" t="s">
        <v>530</v>
      </c>
      <c r="I79" s="354" t="s">
        <v>1728</v>
      </c>
    </row>
    <row r="80" spans="1:9">
      <c r="A80" s="356"/>
      <c r="B80" s="357"/>
      <c r="C80" s="358" t="s">
        <v>1729</v>
      </c>
      <c r="D80" s="359"/>
      <c r="E80" s="360"/>
      <c r="F80" s="362"/>
      <c r="G80" s="362"/>
      <c r="H80" s="362"/>
      <c r="I80" s="362"/>
    </row>
    <row r="81" spans="1:9">
      <c r="A81" s="356"/>
      <c r="B81" s="357"/>
      <c r="C81" s="358" t="s">
        <v>1799</v>
      </c>
      <c r="D81" s="359"/>
      <c r="E81" s="360">
        <v>179</v>
      </c>
      <c r="F81" s="362"/>
      <c r="G81" s="362"/>
      <c r="H81" s="362"/>
      <c r="I81" s="362"/>
    </row>
    <row r="82" spans="1:9" ht="22.5">
      <c r="A82" s="348">
        <v>11</v>
      </c>
      <c r="B82" s="349" t="s">
        <v>1811</v>
      </c>
      <c r="C82" s="350" t="s">
        <v>1812</v>
      </c>
      <c r="D82" s="351" t="s">
        <v>621</v>
      </c>
      <c r="E82" s="352">
        <v>1</v>
      </c>
      <c r="F82" s="68"/>
      <c r="G82" s="353">
        <f>ROUND(E82*F82,2)</f>
        <v>0</v>
      </c>
      <c r="H82" s="353" t="s">
        <v>530</v>
      </c>
      <c r="I82" s="354" t="s">
        <v>1728</v>
      </c>
    </row>
    <row r="83" spans="1:9" ht="22.5">
      <c r="A83" s="348">
        <v>12</v>
      </c>
      <c r="B83" s="349" t="s">
        <v>1813</v>
      </c>
      <c r="C83" s="350" t="s">
        <v>1814</v>
      </c>
      <c r="D83" s="351" t="s">
        <v>544</v>
      </c>
      <c r="E83" s="352">
        <v>1</v>
      </c>
      <c r="F83" s="68"/>
      <c r="G83" s="353">
        <f>ROUND(E83*F83,2)</f>
        <v>0</v>
      </c>
      <c r="H83" s="353" t="s">
        <v>530</v>
      </c>
      <c r="I83" s="354" t="s">
        <v>1728</v>
      </c>
    </row>
    <row r="84" spans="1:9">
      <c r="A84" s="348">
        <v>13</v>
      </c>
      <c r="B84" s="349" t="s">
        <v>1815</v>
      </c>
      <c r="C84" s="350" t="s">
        <v>1816</v>
      </c>
      <c r="D84" s="351" t="s">
        <v>292</v>
      </c>
      <c r="E84" s="352">
        <v>523</v>
      </c>
      <c r="F84" s="68"/>
      <c r="G84" s="353">
        <f>ROUND(E84*F84,2)</f>
        <v>0</v>
      </c>
      <c r="H84" s="353" t="s">
        <v>530</v>
      </c>
      <c r="I84" s="354" t="s">
        <v>1728</v>
      </c>
    </row>
    <row r="85" spans="1:9">
      <c r="A85" s="348">
        <v>14</v>
      </c>
      <c r="B85" s="349" t="s">
        <v>1817</v>
      </c>
      <c r="C85" s="350" t="s">
        <v>1818</v>
      </c>
      <c r="D85" s="351" t="s">
        <v>621</v>
      </c>
      <c r="E85" s="352">
        <v>1</v>
      </c>
      <c r="F85" s="68"/>
      <c r="G85" s="353">
        <f>ROUND(E85*F85,2)</f>
        <v>0</v>
      </c>
      <c r="H85" s="353" t="s">
        <v>530</v>
      </c>
      <c r="I85" s="354" t="s">
        <v>1728</v>
      </c>
    </row>
    <row r="86" spans="1:9" ht="12.75">
      <c r="A86" s="340" t="s">
        <v>1725</v>
      </c>
      <c r="B86" s="341" t="s">
        <v>1337</v>
      </c>
      <c r="C86" s="342" t="s">
        <v>1819</v>
      </c>
      <c r="D86" s="343"/>
      <c r="E86" s="344"/>
      <c r="F86" s="346"/>
      <c r="G86" s="346">
        <f>SUM(G87:G121)</f>
        <v>0</v>
      </c>
      <c r="H86" s="346"/>
      <c r="I86" s="347"/>
    </row>
    <row r="87" spans="1:9">
      <c r="A87" s="348">
        <v>1</v>
      </c>
      <c r="B87" s="349" t="s">
        <v>1820</v>
      </c>
      <c r="C87" s="350" t="s">
        <v>1821</v>
      </c>
      <c r="D87" s="351" t="s">
        <v>621</v>
      </c>
      <c r="E87" s="352">
        <v>5</v>
      </c>
      <c r="F87" s="68"/>
      <c r="G87" s="353">
        <f>ROUND(E87*F87,2)</f>
        <v>0</v>
      </c>
      <c r="H87" s="353" t="s">
        <v>530</v>
      </c>
      <c r="I87" s="354" t="s">
        <v>1728</v>
      </c>
    </row>
    <row r="88" spans="1:9">
      <c r="A88" s="356"/>
      <c r="B88" s="357"/>
      <c r="C88" s="358" t="s">
        <v>1822</v>
      </c>
      <c r="D88" s="359"/>
      <c r="E88" s="360"/>
      <c r="F88" s="362"/>
      <c r="G88" s="362"/>
      <c r="H88" s="362"/>
      <c r="I88" s="362"/>
    </row>
    <row r="89" spans="1:9">
      <c r="A89" s="356"/>
      <c r="B89" s="357"/>
      <c r="C89" s="358">
        <v>5</v>
      </c>
      <c r="D89" s="359"/>
      <c r="E89" s="360">
        <v>5</v>
      </c>
      <c r="F89" s="362"/>
      <c r="G89" s="362"/>
      <c r="H89" s="362"/>
      <c r="I89" s="362"/>
    </row>
    <row r="90" spans="1:9">
      <c r="A90" s="348">
        <v>2</v>
      </c>
      <c r="B90" s="349" t="s">
        <v>1823</v>
      </c>
      <c r="C90" s="350" t="s">
        <v>1824</v>
      </c>
      <c r="D90" s="351" t="s">
        <v>621</v>
      </c>
      <c r="E90" s="352">
        <v>1</v>
      </c>
      <c r="F90" s="68"/>
      <c r="G90" s="353">
        <f>ROUND(E90*F90,2)</f>
        <v>0</v>
      </c>
      <c r="H90" s="353" t="s">
        <v>530</v>
      </c>
      <c r="I90" s="354" t="s">
        <v>1728</v>
      </c>
    </row>
    <row r="91" spans="1:9">
      <c r="A91" s="356"/>
      <c r="B91" s="357"/>
      <c r="C91" s="358" t="s">
        <v>1822</v>
      </c>
      <c r="D91" s="359"/>
      <c r="E91" s="360"/>
      <c r="F91" s="362"/>
      <c r="G91" s="362"/>
      <c r="H91" s="362"/>
      <c r="I91" s="362"/>
    </row>
    <row r="92" spans="1:9">
      <c r="A92" s="356"/>
      <c r="B92" s="357"/>
      <c r="C92" s="358">
        <v>1</v>
      </c>
      <c r="D92" s="359"/>
      <c r="E92" s="360">
        <v>1</v>
      </c>
      <c r="F92" s="362"/>
      <c r="G92" s="362"/>
      <c r="H92" s="362"/>
      <c r="I92" s="362"/>
    </row>
    <row r="93" spans="1:9">
      <c r="A93" s="348">
        <v>3</v>
      </c>
      <c r="B93" s="349" t="s">
        <v>1825</v>
      </c>
      <c r="C93" s="350" t="s">
        <v>1826</v>
      </c>
      <c r="D93" s="351" t="s">
        <v>621</v>
      </c>
      <c r="E93" s="352">
        <v>1</v>
      </c>
      <c r="F93" s="68"/>
      <c r="G93" s="353">
        <f>ROUND(E93*F93,2)</f>
        <v>0</v>
      </c>
      <c r="H93" s="353" t="s">
        <v>530</v>
      </c>
      <c r="I93" s="354" t="s">
        <v>1728</v>
      </c>
    </row>
    <row r="94" spans="1:9">
      <c r="A94" s="356"/>
      <c r="B94" s="357"/>
      <c r="C94" s="358" t="s">
        <v>1822</v>
      </c>
      <c r="D94" s="359"/>
      <c r="E94" s="360"/>
      <c r="F94" s="362"/>
      <c r="G94" s="362"/>
      <c r="H94" s="362"/>
      <c r="I94" s="362"/>
    </row>
    <row r="95" spans="1:9">
      <c r="A95" s="356"/>
      <c r="B95" s="357"/>
      <c r="C95" s="358">
        <v>1</v>
      </c>
      <c r="D95" s="359"/>
      <c r="E95" s="360">
        <v>1</v>
      </c>
      <c r="F95" s="362"/>
      <c r="G95" s="362"/>
      <c r="H95" s="362"/>
      <c r="I95" s="362"/>
    </row>
    <row r="96" spans="1:9">
      <c r="A96" s="369">
        <v>4</v>
      </c>
      <c r="B96" s="370" t="s">
        <v>1827</v>
      </c>
      <c r="C96" s="365" t="s">
        <v>1828</v>
      </c>
      <c r="D96" s="371" t="s">
        <v>621</v>
      </c>
      <c r="E96" s="372">
        <v>4</v>
      </c>
      <c r="F96" s="69"/>
      <c r="G96" s="373">
        <f>ROUND(E96*F96,2)</f>
        <v>0</v>
      </c>
      <c r="H96" s="373" t="s">
        <v>530</v>
      </c>
      <c r="I96" s="373" t="s">
        <v>1728</v>
      </c>
    </row>
    <row r="97" spans="1:9">
      <c r="A97" s="356"/>
      <c r="B97" s="357"/>
      <c r="C97" s="358" t="s">
        <v>1822</v>
      </c>
      <c r="D97" s="374"/>
      <c r="E97" s="375"/>
      <c r="F97" s="362"/>
      <c r="G97" s="362"/>
      <c r="H97" s="362"/>
      <c r="I97" s="362"/>
    </row>
    <row r="98" spans="1:9">
      <c r="A98" s="356"/>
      <c r="B98" s="357"/>
      <c r="C98" s="358">
        <v>4</v>
      </c>
      <c r="D98" s="359"/>
      <c r="E98" s="360">
        <v>4</v>
      </c>
      <c r="F98" s="362"/>
      <c r="G98" s="362"/>
      <c r="H98" s="362"/>
      <c r="I98" s="362"/>
    </row>
    <row r="99" spans="1:9">
      <c r="A99" s="348">
        <v>5</v>
      </c>
      <c r="B99" s="349" t="s">
        <v>1829</v>
      </c>
      <c r="C99" s="350" t="s">
        <v>1830</v>
      </c>
      <c r="D99" s="351" t="s">
        <v>621</v>
      </c>
      <c r="E99" s="352">
        <v>4</v>
      </c>
      <c r="F99" s="68"/>
      <c r="G99" s="353">
        <f>ROUND(E99*F99,2)</f>
        <v>0</v>
      </c>
      <c r="H99" s="353" t="s">
        <v>530</v>
      </c>
      <c r="I99" s="354" t="s">
        <v>1728</v>
      </c>
    </row>
    <row r="100" spans="1:9">
      <c r="A100" s="356"/>
      <c r="B100" s="357"/>
      <c r="C100" s="358" t="s">
        <v>1822</v>
      </c>
      <c r="D100" s="359"/>
      <c r="E100" s="360"/>
      <c r="F100" s="362"/>
      <c r="G100" s="362"/>
      <c r="H100" s="362"/>
      <c r="I100" s="362"/>
    </row>
    <row r="101" spans="1:9">
      <c r="A101" s="356"/>
      <c r="B101" s="357"/>
      <c r="C101" s="358">
        <v>4</v>
      </c>
      <c r="D101" s="359"/>
      <c r="E101" s="360">
        <v>4</v>
      </c>
      <c r="F101" s="362"/>
      <c r="G101" s="362"/>
      <c r="H101" s="362"/>
      <c r="I101" s="362"/>
    </row>
    <row r="102" spans="1:9">
      <c r="A102" s="348">
        <v>6</v>
      </c>
      <c r="B102" s="349" t="s">
        <v>1831</v>
      </c>
      <c r="C102" s="350" t="s">
        <v>1832</v>
      </c>
      <c r="D102" s="351" t="s">
        <v>621</v>
      </c>
      <c r="E102" s="352">
        <v>2</v>
      </c>
      <c r="F102" s="68"/>
      <c r="G102" s="353">
        <f>ROUND(E102*F102,2)</f>
        <v>0</v>
      </c>
      <c r="H102" s="353" t="s">
        <v>530</v>
      </c>
      <c r="I102" s="354" t="s">
        <v>1728</v>
      </c>
    </row>
    <row r="103" spans="1:9">
      <c r="A103" s="356"/>
      <c r="B103" s="357"/>
      <c r="C103" s="358" t="s">
        <v>1822</v>
      </c>
      <c r="D103" s="359"/>
      <c r="E103" s="360"/>
      <c r="F103" s="362"/>
      <c r="G103" s="362"/>
      <c r="H103" s="362"/>
      <c r="I103" s="362"/>
    </row>
    <row r="104" spans="1:9">
      <c r="A104" s="356"/>
      <c r="B104" s="357"/>
      <c r="C104" s="358">
        <v>2</v>
      </c>
      <c r="D104" s="359"/>
      <c r="E104" s="360">
        <v>2</v>
      </c>
      <c r="F104" s="362"/>
      <c r="G104" s="362"/>
      <c r="H104" s="362"/>
      <c r="I104" s="362"/>
    </row>
    <row r="105" spans="1:9">
      <c r="A105" s="348">
        <v>7</v>
      </c>
      <c r="B105" s="349" t="s">
        <v>1833</v>
      </c>
      <c r="C105" s="350" t="s">
        <v>1834</v>
      </c>
      <c r="D105" s="351" t="s">
        <v>621</v>
      </c>
      <c r="E105" s="352">
        <v>2</v>
      </c>
      <c r="F105" s="68"/>
      <c r="G105" s="353">
        <f>ROUND(E105*F105,2)</f>
        <v>0</v>
      </c>
      <c r="H105" s="353" t="s">
        <v>530</v>
      </c>
      <c r="I105" s="354" t="s">
        <v>1728</v>
      </c>
    </row>
    <row r="106" spans="1:9">
      <c r="A106" s="356"/>
      <c r="B106" s="357"/>
      <c r="C106" s="358" t="s">
        <v>1822</v>
      </c>
      <c r="D106" s="359"/>
      <c r="E106" s="360"/>
      <c r="F106" s="362"/>
      <c r="G106" s="362"/>
      <c r="H106" s="362"/>
      <c r="I106" s="362"/>
    </row>
    <row r="107" spans="1:9">
      <c r="A107" s="356"/>
      <c r="B107" s="357"/>
      <c r="C107" s="358">
        <v>2</v>
      </c>
      <c r="D107" s="359"/>
      <c r="E107" s="360">
        <v>2</v>
      </c>
      <c r="F107" s="362"/>
      <c r="G107" s="362"/>
      <c r="H107" s="362"/>
      <c r="I107" s="362"/>
    </row>
    <row r="108" spans="1:9">
      <c r="A108" s="348">
        <v>8</v>
      </c>
      <c r="B108" s="349" t="s">
        <v>1835</v>
      </c>
      <c r="C108" s="350" t="s">
        <v>1836</v>
      </c>
      <c r="D108" s="351" t="s">
        <v>544</v>
      </c>
      <c r="E108" s="352">
        <v>1</v>
      </c>
      <c r="F108" s="68"/>
      <c r="G108" s="353">
        <f>ROUND(E108*F108,2)</f>
        <v>0</v>
      </c>
      <c r="H108" s="353" t="s">
        <v>530</v>
      </c>
      <c r="I108" s="354" t="s">
        <v>1728</v>
      </c>
    </row>
    <row r="109" spans="1:9">
      <c r="A109" s="356"/>
      <c r="B109" s="357"/>
      <c r="C109" s="358" t="s">
        <v>1822</v>
      </c>
      <c r="D109" s="359"/>
      <c r="E109" s="360"/>
      <c r="F109" s="362"/>
      <c r="G109" s="362"/>
      <c r="H109" s="362"/>
      <c r="I109" s="362"/>
    </row>
    <row r="110" spans="1:9" ht="22.5">
      <c r="A110" s="348">
        <v>9</v>
      </c>
      <c r="B110" s="349" t="s">
        <v>1837</v>
      </c>
      <c r="C110" s="350" t="s">
        <v>1838</v>
      </c>
      <c r="D110" s="351" t="s">
        <v>621</v>
      </c>
      <c r="E110" s="352">
        <v>1</v>
      </c>
      <c r="F110" s="68"/>
      <c r="G110" s="353">
        <f>ROUND(E110*F110,2)</f>
        <v>0</v>
      </c>
      <c r="H110" s="353" t="s">
        <v>530</v>
      </c>
      <c r="I110" s="354" t="s">
        <v>1728</v>
      </c>
    </row>
    <row r="111" spans="1:9">
      <c r="A111" s="356"/>
      <c r="B111" s="357"/>
      <c r="C111" s="358" t="s">
        <v>1822</v>
      </c>
      <c r="D111" s="359"/>
      <c r="E111" s="360"/>
      <c r="F111" s="362"/>
      <c r="G111" s="362"/>
      <c r="H111" s="362"/>
      <c r="I111" s="362"/>
    </row>
    <row r="112" spans="1:9">
      <c r="A112" s="356"/>
      <c r="B112" s="357"/>
      <c r="C112" s="358">
        <v>1</v>
      </c>
      <c r="D112" s="359"/>
      <c r="E112" s="360">
        <v>1</v>
      </c>
      <c r="F112" s="362"/>
      <c r="G112" s="362"/>
      <c r="H112" s="362"/>
      <c r="I112" s="362"/>
    </row>
    <row r="113" spans="1:9" ht="22.5">
      <c r="A113" s="348">
        <v>10</v>
      </c>
      <c r="B113" s="349" t="s">
        <v>1839</v>
      </c>
      <c r="C113" s="350" t="s">
        <v>1840</v>
      </c>
      <c r="D113" s="351" t="s">
        <v>621</v>
      </c>
      <c r="E113" s="352">
        <v>1</v>
      </c>
      <c r="F113" s="68"/>
      <c r="G113" s="353">
        <f>ROUND(E113*F113,2)</f>
        <v>0</v>
      </c>
      <c r="H113" s="353" t="s">
        <v>530</v>
      </c>
      <c r="I113" s="354" t="s">
        <v>1728</v>
      </c>
    </row>
    <row r="114" spans="1:9">
      <c r="A114" s="356"/>
      <c r="B114" s="357"/>
      <c r="C114" s="358" t="s">
        <v>1822</v>
      </c>
      <c r="D114" s="359"/>
      <c r="E114" s="360"/>
      <c r="F114" s="362"/>
      <c r="G114" s="362"/>
      <c r="H114" s="362"/>
      <c r="I114" s="362"/>
    </row>
    <row r="115" spans="1:9">
      <c r="A115" s="356"/>
      <c r="B115" s="357"/>
      <c r="C115" s="358">
        <v>1</v>
      </c>
      <c r="D115" s="359"/>
      <c r="E115" s="360">
        <v>1</v>
      </c>
      <c r="F115" s="362"/>
      <c r="G115" s="362"/>
      <c r="H115" s="362"/>
      <c r="I115" s="362"/>
    </row>
    <row r="116" spans="1:9">
      <c r="A116" s="348">
        <v>11</v>
      </c>
      <c r="B116" s="349" t="s">
        <v>1841</v>
      </c>
      <c r="C116" s="350" t="s">
        <v>1842</v>
      </c>
      <c r="D116" s="351" t="s">
        <v>621</v>
      </c>
      <c r="E116" s="352">
        <v>1</v>
      </c>
      <c r="F116" s="68"/>
      <c r="G116" s="353">
        <f>ROUND(E116*F116,2)</f>
        <v>0</v>
      </c>
      <c r="H116" s="353" t="s">
        <v>530</v>
      </c>
      <c r="I116" s="354" t="s">
        <v>1728</v>
      </c>
    </row>
    <row r="117" spans="1:9">
      <c r="A117" s="356"/>
      <c r="B117" s="357"/>
      <c r="C117" s="358" t="s">
        <v>1822</v>
      </c>
      <c r="D117" s="359"/>
      <c r="E117" s="360"/>
      <c r="F117" s="362"/>
      <c r="G117" s="362"/>
      <c r="H117" s="362"/>
      <c r="I117" s="362"/>
    </row>
    <row r="118" spans="1:9">
      <c r="A118" s="348">
        <v>12</v>
      </c>
      <c r="B118" s="349" t="s">
        <v>1843</v>
      </c>
      <c r="C118" s="350" t="s">
        <v>1844</v>
      </c>
      <c r="D118" s="351" t="s">
        <v>621</v>
      </c>
      <c r="E118" s="352">
        <v>1</v>
      </c>
      <c r="F118" s="68"/>
      <c r="G118" s="353">
        <f>ROUND(E118*F118,2)</f>
        <v>0</v>
      </c>
      <c r="H118" s="353" t="s">
        <v>530</v>
      </c>
      <c r="I118" s="354" t="s">
        <v>1728</v>
      </c>
    </row>
    <row r="119" spans="1:9">
      <c r="A119" s="356"/>
      <c r="B119" s="357"/>
      <c r="C119" s="358" t="s">
        <v>1822</v>
      </c>
      <c r="D119" s="359"/>
      <c r="E119" s="360"/>
      <c r="F119" s="362"/>
      <c r="G119" s="362"/>
      <c r="H119" s="362"/>
      <c r="I119" s="362"/>
    </row>
    <row r="120" spans="1:9">
      <c r="A120" s="348">
        <v>13</v>
      </c>
      <c r="B120" s="349" t="s">
        <v>1845</v>
      </c>
      <c r="C120" s="350" t="s">
        <v>1846</v>
      </c>
      <c r="D120" s="351" t="s">
        <v>621</v>
      </c>
      <c r="E120" s="352">
        <v>7</v>
      </c>
      <c r="F120" s="68"/>
      <c r="G120" s="353">
        <f>ROUND(E120*F120,2)</f>
        <v>0</v>
      </c>
      <c r="H120" s="353" t="s">
        <v>530</v>
      </c>
      <c r="I120" s="354" t="s">
        <v>1728</v>
      </c>
    </row>
    <row r="121" spans="1:9">
      <c r="A121" s="356"/>
      <c r="B121" s="357"/>
      <c r="C121" s="358" t="s">
        <v>1822</v>
      </c>
      <c r="D121" s="359"/>
      <c r="E121" s="360"/>
      <c r="F121" s="362"/>
      <c r="G121" s="362"/>
      <c r="H121" s="362"/>
      <c r="I121" s="362"/>
    </row>
    <row r="122" spans="1:9" ht="12.75">
      <c r="A122" s="340" t="s">
        <v>1725</v>
      </c>
      <c r="B122" s="341" t="s">
        <v>1338</v>
      </c>
      <c r="C122" s="342" t="s">
        <v>1847</v>
      </c>
      <c r="D122" s="343"/>
      <c r="E122" s="344"/>
      <c r="F122" s="346"/>
      <c r="G122" s="346">
        <f>SUM(G123:G191)</f>
        <v>0</v>
      </c>
      <c r="H122" s="346"/>
      <c r="I122" s="347"/>
    </row>
    <row r="123" spans="1:9" ht="22.5">
      <c r="A123" s="348">
        <v>1</v>
      </c>
      <c r="B123" s="349" t="s">
        <v>1848</v>
      </c>
      <c r="C123" s="350" t="s">
        <v>1849</v>
      </c>
      <c r="D123" s="351" t="s">
        <v>621</v>
      </c>
      <c r="E123" s="352">
        <v>43</v>
      </c>
      <c r="F123" s="68"/>
      <c r="G123" s="353">
        <f>ROUND(E123*F123,2)</f>
        <v>0</v>
      </c>
      <c r="H123" s="353" t="s">
        <v>530</v>
      </c>
      <c r="I123" s="354" t="s">
        <v>1728</v>
      </c>
    </row>
    <row r="124" spans="1:9">
      <c r="A124" s="356"/>
      <c r="B124" s="357"/>
      <c r="C124" s="358" t="s">
        <v>1850</v>
      </c>
      <c r="D124" s="359"/>
      <c r="E124" s="360"/>
      <c r="F124" s="362"/>
      <c r="G124" s="362"/>
      <c r="H124" s="362"/>
      <c r="I124" s="362"/>
    </row>
    <row r="125" spans="1:9">
      <c r="A125" s="356"/>
      <c r="B125" s="357"/>
      <c r="C125" s="358" t="s">
        <v>1851</v>
      </c>
      <c r="D125" s="359"/>
      <c r="E125" s="360">
        <v>43</v>
      </c>
      <c r="F125" s="362"/>
      <c r="G125" s="362"/>
      <c r="H125" s="362"/>
      <c r="I125" s="362"/>
    </row>
    <row r="126" spans="1:9">
      <c r="A126" s="348">
        <v>2</v>
      </c>
      <c r="B126" s="349" t="s">
        <v>1852</v>
      </c>
      <c r="C126" s="350" t="s">
        <v>1853</v>
      </c>
      <c r="D126" s="351" t="s">
        <v>621</v>
      </c>
      <c r="E126" s="352">
        <v>16</v>
      </c>
      <c r="F126" s="68"/>
      <c r="G126" s="353">
        <f>ROUND(E126*F126,2)</f>
        <v>0</v>
      </c>
      <c r="H126" s="353" t="s">
        <v>530</v>
      </c>
      <c r="I126" s="354" t="s">
        <v>1728</v>
      </c>
    </row>
    <row r="127" spans="1:9">
      <c r="A127" s="356"/>
      <c r="B127" s="357"/>
      <c r="C127" s="358" t="s">
        <v>1850</v>
      </c>
      <c r="D127" s="359"/>
      <c r="E127" s="360"/>
      <c r="F127" s="362"/>
      <c r="G127" s="362"/>
      <c r="H127" s="362"/>
      <c r="I127" s="362"/>
    </row>
    <row r="128" spans="1:9">
      <c r="A128" s="356"/>
      <c r="B128" s="357"/>
      <c r="C128" s="358" t="s">
        <v>1854</v>
      </c>
      <c r="D128" s="359"/>
      <c r="E128" s="360">
        <v>18</v>
      </c>
      <c r="F128" s="362"/>
      <c r="G128" s="362"/>
      <c r="H128" s="362"/>
      <c r="I128" s="362"/>
    </row>
    <row r="129" spans="1:11" ht="22.5">
      <c r="A129" s="376">
        <v>3</v>
      </c>
      <c r="B129" s="349" t="s">
        <v>1855</v>
      </c>
      <c r="C129" s="377" t="s">
        <v>1856</v>
      </c>
      <c r="D129" s="378" t="s">
        <v>621</v>
      </c>
      <c r="E129" s="379">
        <v>2</v>
      </c>
      <c r="F129" s="68"/>
      <c r="G129" s="380">
        <f>ROUND(E129*F129,2)</f>
        <v>0</v>
      </c>
      <c r="H129" s="380" t="s">
        <v>530</v>
      </c>
      <c r="I129" s="381" t="s">
        <v>1728</v>
      </c>
    </row>
    <row r="130" spans="1:11">
      <c r="A130" s="356"/>
      <c r="B130" s="357"/>
      <c r="C130" s="358" t="s">
        <v>1850</v>
      </c>
      <c r="D130" s="359"/>
      <c r="E130" s="360"/>
      <c r="F130" s="362"/>
      <c r="G130" s="368"/>
      <c r="H130" s="362"/>
      <c r="I130" s="362"/>
    </row>
    <row r="131" spans="1:11">
      <c r="A131" s="356"/>
      <c r="B131" s="357"/>
      <c r="C131" s="358" t="s">
        <v>1857</v>
      </c>
      <c r="D131" s="359"/>
      <c r="E131" s="360">
        <v>2</v>
      </c>
      <c r="F131" s="362"/>
      <c r="G131" s="368"/>
      <c r="H131" s="362"/>
      <c r="I131" s="362"/>
    </row>
    <row r="132" spans="1:11" ht="22.5">
      <c r="A132" s="376">
        <v>4</v>
      </c>
      <c r="B132" s="349" t="s">
        <v>1858</v>
      </c>
      <c r="C132" s="377" t="s">
        <v>1859</v>
      </c>
      <c r="D132" s="378" t="s">
        <v>621</v>
      </c>
      <c r="E132" s="379">
        <v>1</v>
      </c>
      <c r="F132" s="68"/>
      <c r="G132" s="380">
        <f>ROUND(E132*F132,2)</f>
        <v>0</v>
      </c>
      <c r="H132" s="380" t="s">
        <v>530</v>
      </c>
      <c r="I132" s="381" t="s">
        <v>1728</v>
      </c>
    </row>
    <row r="133" spans="1:11" ht="12.75">
      <c r="A133" s="356"/>
      <c r="B133" s="357"/>
      <c r="C133" s="358" t="s">
        <v>1850</v>
      </c>
      <c r="D133" s="359"/>
      <c r="E133" s="360"/>
      <c r="F133" s="362"/>
      <c r="G133" s="368"/>
      <c r="H133" s="362"/>
      <c r="I133" s="362"/>
      <c r="K133" s="382"/>
    </row>
    <row r="134" spans="1:11">
      <c r="A134" s="356"/>
      <c r="B134" s="357"/>
      <c r="C134" s="358" t="s">
        <v>1860</v>
      </c>
      <c r="D134" s="359"/>
      <c r="E134" s="360">
        <v>1</v>
      </c>
      <c r="F134" s="362"/>
      <c r="G134" s="368"/>
      <c r="H134" s="362"/>
      <c r="I134" s="362"/>
    </row>
    <row r="135" spans="1:11" ht="22.5">
      <c r="A135" s="376">
        <v>5</v>
      </c>
      <c r="B135" s="349" t="s">
        <v>1861</v>
      </c>
      <c r="C135" s="377" t="s">
        <v>1862</v>
      </c>
      <c r="D135" s="378" t="s">
        <v>621</v>
      </c>
      <c r="E135" s="379">
        <v>1</v>
      </c>
      <c r="F135" s="68"/>
      <c r="G135" s="380">
        <f>ROUND(E135*F135,2)</f>
        <v>0</v>
      </c>
      <c r="H135" s="380" t="s">
        <v>530</v>
      </c>
      <c r="I135" s="381" t="s">
        <v>1728</v>
      </c>
    </row>
    <row r="136" spans="1:11" ht="12.75">
      <c r="A136" s="356"/>
      <c r="B136" s="357"/>
      <c r="C136" s="358" t="s">
        <v>1850</v>
      </c>
      <c r="D136" s="359"/>
      <c r="E136" s="360"/>
      <c r="F136" s="362"/>
      <c r="G136" s="368"/>
      <c r="H136" s="362"/>
      <c r="I136" s="362"/>
      <c r="K136" s="382"/>
    </row>
    <row r="137" spans="1:11">
      <c r="A137" s="356"/>
      <c r="B137" s="357"/>
      <c r="C137" s="358" t="s">
        <v>1860</v>
      </c>
      <c r="D137" s="359"/>
      <c r="E137" s="360">
        <v>1</v>
      </c>
      <c r="F137" s="362"/>
      <c r="G137" s="368"/>
      <c r="H137" s="362"/>
      <c r="I137" s="362"/>
    </row>
    <row r="138" spans="1:11" ht="22.5">
      <c r="A138" s="376">
        <v>6</v>
      </c>
      <c r="B138" s="349" t="s">
        <v>1863</v>
      </c>
      <c r="C138" s="377" t="s">
        <v>1864</v>
      </c>
      <c r="D138" s="378" t="s">
        <v>621</v>
      </c>
      <c r="E138" s="379">
        <v>1</v>
      </c>
      <c r="F138" s="68"/>
      <c r="G138" s="380">
        <f>ROUND(E138*F138,2)</f>
        <v>0</v>
      </c>
      <c r="H138" s="380" t="s">
        <v>530</v>
      </c>
      <c r="I138" s="381" t="s">
        <v>1728</v>
      </c>
    </row>
    <row r="139" spans="1:11">
      <c r="A139" s="356"/>
      <c r="B139" s="357"/>
      <c r="C139" s="358" t="s">
        <v>1850</v>
      </c>
      <c r="D139" s="359"/>
      <c r="E139" s="360"/>
      <c r="F139" s="362"/>
      <c r="G139" s="368"/>
      <c r="H139" s="362"/>
      <c r="I139" s="362"/>
    </row>
    <row r="140" spans="1:11">
      <c r="A140" s="356"/>
      <c r="B140" s="357"/>
      <c r="C140" s="358" t="s">
        <v>1865</v>
      </c>
      <c r="D140" s="359"/>
      <c r="E140" s="360">
        <v>1</v>
      </c>
      <c r="F140" s="362"/>
      <c r="G140" s="368"/>
      <c r="H140" s="362"/>
      <c r="I140" s="362"/>
    </row>
    <row r="141" spans="1:11" ht="22.5">
      <c r="A141" s="376">
        <v>7</v>
      </c>
      <c r="B141" s="349" t="s">
        <v>1866</v>
      </c>
      <c r="C141" s="377" t="s">
        <v>1867</v>
      </c>
      <c r="D141" s="378" t="s">
        <v>621</v>
      </c>
      <c r="E141" s="379">
        <v>1</v>
      </c>
      <c r="F141" s="68"/>
      <c r="G141" s="380">
        <f>ROUND(E141*F141,2)</f>
        <v>0</v>
      </c>
      <c r="H141" s="380" t="s">
        <v>530</v>
      </c>
      <c r="I141" s="381" t="s">
        <v>1728</v>
      </c>
    </row>
    <row r="142" spans="1:11" ht="12.75">
      <c r="A142" s="356"/>
      <c r="B142" s="357"/>
      <c r="C142" s="358" t="s">
        <v>1850</v>
      </c>
      <c r="D142" s="359"/>
      <c r="E142" s="360"/>
      <c r="F142" s="362"/>
      <c r="G142" s="368"/>
      <c r="H142" s="362"/>
      <c r="I142" s="362"/>
      <c r="K142" s="382"/>
    </row>
    <row r="143" spans="1:11">
      <c r="A143" s="356"/>
      <c r="B143" s="357"/>
      <c r="C143" s="358" t="s">
        <v>1865</v>
      </c>
      <c r="D143" s="359"/>
      <c r="E143" s="360">
        <v>1</v>
      </c>
      <c r="F143" s="362"/>
      <c r="G143" s="368"/>
      <c r="H143" s="362"/>
      <c r="I143" s="362"/>
    </row>
    <row r="144" spans="1:11" ht="22.5">
      <c r="A144" s="376">
        <v>8</v>
      </c>
      <c r="B144" s="349" t="s">
        <v>1868</v>
      </c>
      <c r="C144" s="377" t="s">
        <v>1869</v>
      </c>
      <c r="D144" s="378" t="s">
        <v>621</v>
      </c>
      <c r="E144" s="379">
        <v>5</v>
      </c>
      <c r="F144" s="68"/>
      <c r="G144" s="380">
        <f>ROUND(E144*F144,2)</f>
        <v>0</v>
      </c>
      <c r="H144" s="380" t="s">
        <v>530</v>
      </c>
      <c r="I144" s="381" t="s">
        <v>1728</v>
      </c>
    </row>
    <row r="145" spans="1:11" ht="12.75">
      <c r="A145" s="356"/>
      <c r="B145" s="357"/>
      <c r="C145" s="358" t="s">
        <v>1850</v>
      </c>
      <c r="D145" s="359"/>
      <c r="E145" s="360"/>
      <c r="F145" s="362"/>
      <c r="G145" s="368"/>
      <c r="H145" s="362"/>
      <c r="I145" s="362"/>
      <c r="K145" s="382"/>
    </row>
    <row r="146" spans="1:11">
      <c r="A146" s="356"/>
      <c r="B146" s="357"/>
      <c r="C146" s="358" t="s">
        <v>1870</v>
      </c>
      <c r="D146" s="359"/>
      <c r="E146" s="360">
        <v>5</v>
      </c>
      <c r="F146" s="362"/>
      <c r="G146" s="368"/>
      <c r="H146" s="362"/>
      <c r="I146" s="362"/>
    </row>
    <row r="147" spans="1:11" ht="22.5">
      <c r="A147" s="376">
        <v>9</v>
      </c>
      <c r="B147" s="349" t="s">
        <v>1871</v>
      </c>
      <c r="C147" s="377" t="s">
        <v>1872</v>
      </c>
      <c r="D147" s="378" t="s">
        <v>621</v>
      </c>
      <c r="E147" s="379">
        <v>14</v>
      </c>
      <c r="F147" s="68"/>
      <c r="G147" s="380">
        <f>ROUND(E147*F147,2)</f>
        <v>0</v>
      </c>
      <c r="H147" s="380" t="s">
        <v>530</v>
      </c>
      <c r="I147" s="381" t="s">
        <v>1728</v>
      </c>
    </row>
    <row r="148" spans="1:11">
      <c r="A148" s="356"/>
      <c r="B148" s="357"/>
      <c r="C148" s="358" t="s">
        <v>1850</v>
      </c>
      <c r="D148" s="359"/>
      <c r="E148" s="360"/>
      <c r="F148" s="362"/>
      <c r="G148" s="368"/>
      <c r="H148" s="362"/>
      <c r="I148" s="362"/>
    </row>
    <row r="149" spans="1:11">
      <c r="A149" s="356"/>
      <c r="B149" s="357"/>
      <c r="C149" s="358" t="s">
        <v>1873</v>
      </c>
      <c r="D149" s="359"/>
      <c r="E149" s="360">
        <v>14</v>
      </c>
      <c r="F149" s="362"/>
      <c r="G149" s="368"/>
      <c r="H149" s="362"/>
      <c r="I149" s="362"/>
    </row>
    <row r="150" spans="1:11" ht="22.5">
      <c r="A150" s="376">
        <v>10</v>
      </c>
      <c r="B150" s="349" t="s">
        <v>1874</v>
      </c>
      <c r="C150" s="377" t="s">
        <v>1875</v>
      </c>
      <c r="D150" s="378" t="s">
        <v>621</v>
      </c>
      <c r="E150" s="379">
        <v>11</v>
      </c>
      <c r="F150" s="68"/>
      <c r="G150" s="380">
        <f>ROUND(E150*F150,2)</f>
        <v>0</v>
      </c>
      <c r="H150" s="380" t="s">
        <v>530</v>
      </c>
      <c r="I150" s="381" t="s">
        <v>1728</v>
      </c>
    </row>
    <row r="151" spans="1:11" ht="12.75">
      <c r="A151" s="356"/>
      <c r="B151" s="357"/>
      <c r="C151" s="358" t="s">
        <v>1850</v>
      </c>
      <c r="D151" s="359"/>
      <c r="E151" s="360"/>
      <c r="F151" s="362"/>
      <c r="G151" s="368"/>
      <c r="H151" s="362"/>
      <c r="I151" s="362"/>
      <c r="K151" s="382"/>
    </row>
    <row r="152" spans="1:11">
      <c r="A152" s="356"/>
      <c r="B152" s="357"/>
      <c r="C152" s="358" t="s">
        <v>1876</v>
      </c>
      <c r="D152" s="359"/>
      <c r="E152" s="360">
        <v>11</v>
      </c>
      <c r="F152" s="362"/>
      <c r="G152" s="368"/>
      <c r="H152" s="362"/>
      <c r="I152" s="362"/>
    </row>
    <row r="153" spans="1:11" ht="22.5">
      <c r="A153" s="376">
        <v>11</v>
      </c>
      <c r="B153" s="349" t="s">
        <v>1877</v>
      </c>
      <c r="C153" s="377" t="s">
        <v>1878</v>
      </c>
      <c r="D153" s="378" t="s">
        <v>621</v>
      </c>
      <c r="E153" s="379">
        <v>2</v>
      </c>
      <c r="F153" s="68"/>
      <c r="G153" s="380">
        <f>ROUND(E153*F153,2)</f>
        <v>0</v>
      </c>
      <c r="H153" s="380" t="s">
        <v>530</v>
      </c>
      <c r="I153" s="381" t="s">
        <v>1728</v>
      </c>
    </row>
    <row r="154" spans="1:11" ht="12.75">
      <c r="A154" s="356"/>
      <c r="B154" s="357"/>
      <c r="C154" s="358" t="s">
        <v>1850</v>
      </c>
      <c r="D154" s="359"/>
      <c r="E154" s="360"/>
      <c r="F154" s="362"/>
      <c r="G154" s="368"/>
      <c r="H154" s="362"/>
      <c r="I154" s="362"/>
      <c r="K154" s="382"/>
    </row>
    <row r="155" spans="1:11">
      <c r="A155" s="356"/>
      <c r="B155" s="357"/>
      <c r="C155" s="358" t="s">
        <v>1879</v>
      </c>
      <c r="D155" s="359"/>
      <c r="E155" s="360">
        <v>2</v>
      </c>
      <c r="F155" s="362"/>
      <c r="G155" s="368"/>
      <c r="H155" s="362"/>
      <c r="I155" s="362"/>
    </row>
    <row r="156" spans="1:11" ht="22.5">
      <c r="A156" s="376">
        <v>12</v>
      </c>
      <c r="B156" s="383" t="s">
        <v>1880</v>
      </c>
      <c r="C156" s="377" t="s">
        <v>1881</v>
      </c>
      <c r="D156" s="378" t="s">
        <v>621</v>
      </c>
      <c r="E156" s="379">
        <v>8</v>
      </c>
      <c r="F156" s="68"/>
      <c r="G156" s="380">
        <f>ROUND(E156*F156,2)</f>
        <v>0</v>
      </c>
      <c r="H156" s="380" t="s">
        <v>530</v>
      </c>
      <c r="I156" s="381" t="s">
        <v>1728</v>
      </c>
    </row>
    <row r="157" spans="1:11">
      <c r="A157" s="356"/>
      <c r="B157" s="357"/>
      <c r="C157" s="358" t="s">
        <v>1850</v>
      </c>
      <c r="D157" s="359"/>
      <c r="E157" s="360"/>
      <c r="F157" s="362"/>
      <c r="G157" s="368"/>
      <c r="H157" s="362"/>
      <c r="I157" s="362"/>
    </row>
    <row r="158" spans="1:11">
      <c r="A158" s="356"/>
      <c r="B158" s="357"/>
      <c r="C158" s="358" t="s">
        <v>1882</v>
      </c>
      <c r="D158" s="359"/>
      <c r="E158" s="360">
        <v>8</v>
      </c>
      <c r="F158" s="362"/>
      <c r="G158" s="368"/>
      <c r="H158" s="362"/>
      <c r="I158" s="362"/>
    </row>
    <row r="159" spans="1:11" ht="22.5">
      <c r="A159" s="376">
        <v>13</v>
      </c>
      <c r="B159" s="383" t="s">
        <v>1883</v>
      </c>
      <c r="C159" s="377" t="s">
        <v>1884</v>
      </c>
      <c r="D159" s="378" t="s">
        <v>621</v>
      </c>
      <c r="E159" s="379">
        <v>3</v>
      </c>
      <c r="F159" s="68"/>
      <c r="G159" s="380">
        <f>ROUND(E159*F159,2)</f>
        <v>0</v>
      </c>
      <c r="H159" s="380" t="s">
        <v>530</v>
      </c>
      <c r="I159" s="381" t="s">
        <v>1728</v>
      </c>
    </row>
    <row r="160" spans="1:11" ht="12.75">
      <c r="A160" s="356"/>
      <c r="B160" s="357"/>
      <c r="C160" s="358" t="s">
        <v>1850</v>
      </c>
      <c r="D160" s="359"/>
      <c r="E160" s="360"/>
      <c r="F160" s="362"/>
      <c r="G160" s="368"/>
      <c r="H160" s="362"/>
      <c r="I160" s="362"/>
      <c r="K160" s="382"/>
    </row>
    <row r="161" spans="1:11">
      <c r="A161" s="356"/>
      <c r="B161" s="357"/>
      <c r="C161" s="358" t="s">
        <v>1885</v>
      </c>
      <c r="D161" s="359"/>
      <c r="E161" s="360">
        <v>3</v>
      </c>
      <c r="F161" s="362"/>
      <c r="G161" s="368"/>
      <c r="H161" s="362"/>
      <c r="I161" s="362"/>
    </row>
    <row r="162" spans="1:11" ht="22.5">
      <c r="A162" s="376">
        <v>14</v>
      </c>
      <c r="B162" s="383" t="s">
        <v>1886</v>
      </c>
      <c r="C162" s="377" t="s">
        <v>1887</v>
      </c>
      <c r="D162" s="378" t="s">
        <v>621</v>
      </c>
      <c r="E162" s="379">
        <v>4</v>
      </c>
      <c r="F162" s="68"/>
      <c r="G162" s="380">
        <f>ROUND(E162*F162,2)</f>
        <v>0</v>
      </c>
      <c r="H162" s="380" t="s">
        <v>530</v>
      </c>
      <c r="I162" s="381" t="s">
        <v>1728</v>
      </c>
    </row>
    <row r="163" spans="1:11" ht="12.75">
      <c r="A163" s="356"/>
      <c r="B163" s="357"/>
      <c r="C163" s="358" t="s">
        <v>1850</v>
      </c>
      <c r="D163" s="359"/>
      <c r="E163" s="360"/>
      <c r="F163" s="362"/>
      <c r="G163" s="368"/>
      <c r="H163" s="362"/>
      <c r="I163" s="362"/>
      <c r="K163" s="382"/>
    </row>
    <row r="164" spans="1:11">
      <c r="A164" s="356"/>
      <c r="B164" s="357"/>
      <c r="C164" s="358" t="s">
        <v>1888</v>
      </c>
      <c r="D164" s="359"/>
      <c r="E164" s="360">
        <v>4</v>
      </c>
      <c r="F164" s="362"/>
      <c r="G164" s="368"/>
      <c r="H164" s="362"/>
      <c r="I164" s="362"/>
    </row>
    <row r="165" spans="1:11" ht="22.5">
      <c r="A165" s="376">
        <v>15</v>
      </c>
      <c r="B165" s="383" t="s">
        <v>1889</v>
      </c>
      <c r="C165" s="377" t="s">
        <v>1890</v>
      </c>
      <c r="D165" s="378" t="s">
        <v>621</v>
      </c>
      <c r="E165" s="379">
        <v>3</v>
      </c>
      <c r="F165" s="68"/>
      <c r="G165" s="380">
        <f>ROUND(E165*F165,2)</f>
        <v>0</v>
      </c>
      <c r="H165" s="380" t="s">
        <v>530</v>
      </c>
      <c r="I165" s="381" t="s">
        <v>1728</v>
      </c>
    </row>
    <row r="166" spans="1:11" ht="12.75">
      <c r="A166" s="356"/>
      <c r="B166" s="357"/>
      <c r="C166" s="358" t="s">
        <v>1850</v>
      </c>
      <c r="D166" s="359"/>
      <c r="E166" s="360"/>
      <c r="F166" s="362"/>
      <c r="G166" s="368"/>
      <c r="H166" s="362"/>
      <c r="I166" s="362"/>
      <c r="K166" s="382"/>
    </row>
    <row r="167" spans="1:11">
      <c r="A167" s="356"/>
      <c r="B167" s="357"/>
      <c r="C167" s="358" t="s">
        <v>1885</v>
      </c>
      <c r="D167" s="359"/>
      <c r="E167" s="360">
        <v>3</v>
      </c>
      <c r="F167" s="362"/>
      <c r="G167" s="368"/>
      <c r="H167" s="362"/>
      <c r="I167" s="362"/>
    </row>
    <row r="168" spans="1:11" ht="22.5">
      <c r="A168" s="348">
        <v>16</v>
      </c>
      <c r="B168" s="349" t="s">
        <v>1891</v>
      </c>
      <c r="C168" s="350" t="s">
        <v>1892</v>
      </c>
      <c r="D168" s="351" t="s">
        <v>621</v>
      </c>
      <c r="E168" s="352">
        <v>18</v>
      </c>
      <c r="F168" s="68"/>
      <c r="G168" s="353">
        <f>ROUND(E168*F168,2)</f>
        <v>0</v>
      </c>
      <c r="H168" s="353" t="s">
        <v>530</v>
      </c>
      <c r="I168" s="354" t="s">
        <v>1728</v>
      </c>
    </row>
    <row r="169" spans="1:11">
      <c r="A169" s="356"/>
      <c r="B169" s="357"/>
      <c r="C169" s="358" t="s">
        <v>1893</v>
      </c>
      <c r="D169" s="359"/>
      <c r="E169" s="360"/>
      <c r="F169" s="362"/>
      <c r="G169" s="362"/>
      <c r="H169" s="362"/>
      <c r="I169" s="362"/>
    </row>
    <row r="170" spans="1:11">
      <c r="A170" s="356"/>
      <c r="B170" s="357"/>
      <c r="C170" s="358" t="s">
        <v>1894</v>
      </c>
      <c r="D170" s="359"/>
      <c r="E170" s="360">
        <v>18</v>
      </c>
      <c r="F170" s="362"/>
      <c r="G170" s="362"/>
      <c r="H170" s="362"/>
      <c r="I170" s="362"/>
    </row>
    <row r="171" spans="1:11" ht="22.5">
      <c r="A171" s="348">
        <v>17</v>
      </c>
      <c r="B171" s="349" t="s">
        <v>1895</v>
      </c>
      <c r="C171" s="350" t="s">
        <v>1896</v>
      </c>
      <c r="D171" s="351" t="s">
        <v>621</v>
      </c>
      <c r="E171" s="352">
        <v>11</v>
      </c>
      <c r="F171" s="68"/>
      <c r="G171" s="353">
        <f>ROUND(E171*F171,2)</f>
        <v>0</v>
      </c>
      <c r="H171" s="353" t="s">
        <v>530</v>
      </c>
      <c r="I171" s="354" t="s">
        <v>1728</v>
      </c>
    </row>
    <row r="172" spans="1:11">
      <c r="A172" s="356"/>
      <c r="B172" s="357"/>
      <c r="C172" s="358" t="s">
        <v>1893</v>
      </c>
      <c r="D172" s="359"/>
      <c r="E172" s="360"/>
      <c r="F172" s="362"/>
      <c r="G172" s="362"/>
      <c r="H172" s="362"/>
      <c r="I172" s="362"/>
    </row>
    <row r="173" spans="1:11">
      <c r="A173" s="356"/>
      <c r="B173" s="357"/>
      <c r="C173" s="358" t="s">
        <v>1897</v>
      </c>
      <c r="D173" s="359"/>
      <c r="E173" s="360">
        <v>11</v>
      </c>
      <c r="F173" s="362"/>
      <c r="G173" s="362"/>
      <c r="H173" s="362"/>
      <c r="I173" s="362"/>
    </row>
    <row r="174" spans="1:11" ht="71.25" customHeight="1">
      <c r="A174" s="348">
        <v>18</v>
      </c>
      <c r="B174" s="349" t="s">
        <v>1898</v>
      </c>
      <c r="C174" s="350" t="s">
        <v>1899</v>
      </c>
      <c r="D174" s="351" t="s">
        <v>621</v>
      </c>
      <c r="E174" s="352">
        <v>22</v>
      </c>
      <c r="F174" s="68"/>
      <c r="G174" s="353">
        <f>ROUND(E174*F174,2)</f>
        <v>0</v>
      </c>
      <c r="H174" s="353" t="s">
        <v>530</v>
      </c>
      <c r="I174" s="354" t="s">
        <v>1728</v>
      </c>
    </row>
    <row r="175" spans="1:11">
      <c r="A175" s="356"/>
      <c r="B175" s="357"/>
      <c r="C175" s="358" t="s">
        <v>1893</v>
      </c>
      <c r="D175" s="359"/>
      <c r="E175" s="360"/>
      <c r="F175" s="362"/>
      <c r="G175" s="368"/>
      <c r="H175" s="362"/>
      <c r="I175" s="362"/>
    </row>
    <row r="176" spans="1:11">
      <c r="A176" s="356"/>
      <c r="B176" s="357"/>
      <c r="C176" s="358" t="s">
        <v>1900</v>
      </c>
      <c r="D176" s="359"/>
      <c r="E176" s="360">
        <v>20</v>
      </c>
      <c r="F176" s="362"/>
      <c r="G176" s="368"/>
      <c r="H176" s="362"/>
      <c r="I176" s="362"/>
    </row>
    <row r="177" spans="1:11" ht="72" customHeight="1">
      <c r="A177" s="348">
        <v>19</v>
      </c>
      <c r="B177" s="349" t="s">
        <v>1901</v>
      </c>
      <c r="C177" s="350" t="s">
        <v>1902</v>
      </c>
      <c r="D177" s="351" t="s">
        <v>621</v>
      </c>
      <c r="E177" s="352">
        <v>5</v>
      </c>
      <c r="F177" s="68"/>
      <c r="G177" s="353">
        <f>ROUND(E177*F177,2)</f>
        <v>0</v>
      </c>
      <c r="H177" s="353" t="s">
        <v>530</v>
      </c>
      <c r="I177" s="354" t="s">
        <v>1728</v>
      </c>
    </row>
    <row r="178" spans="1:11">
      <c r="A178" s="356"/>
      <c r="B178" s="357"/>
      <c r="C178" s="358" t="s">
        <v>1893</v>
      </c>
      <c r="D178" s="359"/>
      <c r="E178" s="360"/>
      <c r="F178" s="362"/>
      <c r="G178" s="368"/>
      <c r="H178" s="362"/>
      <c r="I178" s="362"/>
    </row>
    <row r="179" spans="1:11">
      <c r="A179" s="356"/>
      <c r="B179" s="357"/>
      <c r="C179" s="358" t="s">
        <v>1903</v>
      </c>
      <c r="D179" s="359"/>
      <c r="E179" s="360">
        <v>7</v>
      </c>
      <c r="F179" s="362"/>
      <c r="G179" s="368"/>
      <c r="H179" s="362"/>
      <c r="I179" s="362"/>
    </row>
    <row r="180" spans="1:11">
      <c r="A180" s="348">
        <v>20</v>
      </c>
      <c r="B180" s="349" t="s">
        <v>1904</v>
      </c>
      <c r="C180" s="350" t="s">
        <v>1905</v>
      </c>
      <c r="D180" s="351" t="s">
        <v>621</v>
      </c>
      <c r="E180" s="352">
        <v>56</v>
      </c>
      <c r="F180" s="68"/>
      <c r="G180" s="353">
        <f>ROUND(E180*F180,2)</f>
        <v>0</v>
      </c>
      <c r="H180" s="353" t="s">
        <v>530</v>
      </c>
      <c r="I180" s="354" t="s">
        <v>1728</v>
      </c>
    </row>
    <row r="181" spans="1:11">
      <c r="A181" s="356"/>
      <c r="B181" s="357"/>
      <c r="C181" s="358" t="s">
        <v>1893</v>
      </c>
      <c r="D181" s="359"/>
      <c r="E181" s="360"/>
      <c r="F181" s="362"/>
      <c r="G181" s="362"/>
      <c r="H181" s="362"/>
      <c r="I181" s="362"/>
    </row>
    <row r="182" spans="1:11">
      <c r="A182" s="356"/>
      <c r="B182" s="357"/>
      <c r="C182" s="358" t="s">
        <v>1906</v>
      </c>
      <c r="D182" s="359"/>
      <c r="E182" s="360">
        <v>56</v>
      </c>
      <c r="F182" s="362"/>
      <c r="G182" s="362"/>
      <c r="H182" s="362"/>
      <c r="I182" s="362"/>
    </row>
    <row r="183" spans="1:11" ht="22.5">
      <c r="A183" s="348">
        <v>21</v>
      </c>
      <c r="B183" s="349" t="s">
        <v>1907</v>
      </c>
      <c r="C183" s="350" t="s">
        <v>1908</v>
      </c>
      <c r="D183" s="351" t="s">
        <v>621</v>
      </c>
      <c r="E183" s="352">
        <v>29</v>
      </c>
      <c r="F183" s="68"/>
      <c r="G183" s="353">
        <f>ROUND(E183*F183,2)</f>
        <v>0</v>
      </c>
      <c r="H183" s="353" t="s">
        <v>530</v>
      </c>
      <c r="I183" s="354" t="s">
        <v>1728</v>
      </c>
    </row>
    <row r="184" spans="1:11">
      <c r="A184" s="356"/>
      <c r="B184" s="357"/>
      <c r="C184" s="358" t="s">
        <v>1893</v>
      </c>
      <c r="D184" s="359"/>
      <c r="E184" s="360"/>
      <c r="F184" s="368"/>
      <c r="G184" s="362"/>
      <c r="H184" s="362"/>
      <c r="I184" s="362"/>
    </row>
    <row r="185" spans="1:11">
      <c r="A185" s="356"/>
      <c r="B185" s="357"/>
      <c r="C185" s="358" t="s">
        <v>1909</v>
      </c>
      <c r="D185" s="359"/>
      <c r="E185" s="360">
        <v>29</v>
      </c>
      <c r="F185" s="368"/>
      <c r="G185" s="362"/>
      <c r="H185" s="362"/>
      <c r="I185" s="362"/>
    </row>
    <row r="186" spans="1:11" ht="22.5">
      <c r="A186" s="348">
        <v>22</v>
      </c>
      <c r="B186" s="349" t="s">
        <v>1910</v>
      </c>
      <c r="C186" s="350" t="s">
        <v>1911</v>
      </c>
      <c r="D186" s="351" t="s">
        <v>621</v>
      </c>
      <c r="E186" s="352">
        <v>29</v>
      </c>
      <c r="F186" s="68"/>
      <c r="G186" s="353">
        <f>ROUND(E186*F186,2)</f>
        <v>0</v>
      </c>
      <c r="H186" s="353" t="s">
        <v>530</v>
      </c>
      <c r="I186" s="354" t="s">
        <v>1728</v>
      </c>
    </row>
    <row r="187" spans="1:11">
      <c r="A187" s="356"/>
      <c r="B187" s="357"/>
      <c r="C187" s="358" t="s">
        <v>1893</v>
      </c>
      <c r="D187" s="359"/>
      <c r="E187" s="360"/>
      <c r="F187" s="362"/>
      <c r="G187" s="362"/>
      <c r="H187" s="362"/>
      <c r="I187" s="362"/>
    </row>
    <row r="188" spans="1:11">
      <c r="A188" s="356"/>
      <c r="B188" s="357"/>
      <c r="C188" s="358" t="s">
        <v>1909</v>
      </c>
      <c r="D188" s="359"/>
      <c r="E188" s="360">
        <v>29</v>
      </c>
      <c r="F188" s="362"/>
      <c r="G188" s="362"/>
      <c r="H188" s="362"/>
      <c r="I188" s="362"/>
    </row>
    <row r="189" spans="1:11" ht="22.5">
      <c r="A189" s="348">
        <v>23</v>
      </c>
      <c r="B189" s="349" t="s">
        <v>1912</v>
      </c>
      <c r="C189" s="350" t="s">
        <v>1913</v>
      </c>
      <c r="D189" s="351" t="s">
        <v>621</v>
      </c>
      <c r="E189" s="352">
        <v>29</v>
      </c>
      <c r="F189" s="68"/>
      <c r="G189" s="353">
        <f>ROUND(E189*F189,2)</f>
        <v>0</v>
      </c>
      <c r="H189" s="353" t="s">
        <v>530</v>
      </c>
      <c r="I189" s="354" t="s">
        <v>1728</v>
      </c>
    </row>
    <row r="190" spans="1:11">
      <c r="A190" s="356"/>
      <c r="B190" s="357"/>
      <c r="C190" s="358" t="s">
        <v>1893</v>
      </c>
      <c r="D190" s="359"/>
      <c r="E190" s="360"/>
      <c r="F190" s="362"/>
      <c r="G190" s="362"/>
      <c r="H190" s="362"/>
      <c r="I190" s="362"/>
    </row>
    <row r="191" spans="1:11" ht="12.75">
      <c r="A191" s="356"/>
      <c r="B191" s="357"/>
      <c r="C191" s="358" t="s">
        <v>1909</v>
      </c>
      <c r="D191" s="359"/>
      <c r="E191" s="360">
        <v>29</v>
      </c>
      <c r="F191" s="368"/>
      <c r="G191" s="362"/>
      <c r="H191" s="362"/>
      <c r="I191" s="362"/>
      <c r="K191" s="382"/>
    </row>
    <row r="192" spans="1:11" ht="12.75">
      <c r="A192" s="340" t="s">
        <v>1725</v>
      </c>
      <c r="B192" s="341" t="s">
        <v>953</v>
      </c>
      <c r="C192" s="342" t="s">
        <v>1914</v>
      </c>
      <c r="D192" s="343"/>
      <c r="E192" s="344"/>
      <c r="F192" s="346"/>
      <c r="G192" s="346">
        <f>SUM(G193:G196)</f>
        <v>0</v>
      </c>
      <c r="H192" s="346"/>
      <c r="I192" s="347"/>
    </row>
    <row r="193" spans="1:9" ht="143.25" customHeight="1">
      <c r="A193" s="348">
        <v>1</v>
      </c>
      <c r="B193" s="349" t="s">
        <v>1915</v>
      </c>
      <c r="C193" s="350" t="s">
        <v>1916</v>
      </c>
      <c r="D193" s="351" t="s">
        <v>958</v>
      </c>
      <c r="E193" s="352">
        <v>42</v>
      </c>
      <c r="F193" s="68"/>
      <c r="G193" s="353">
        <f>ROUND(E193*F193,2)</f>
        <v>0</v>
      </c>
      <c r="H193" s="353" t="s">
        <v>530</v>
      </c>
      <c r="I193" s="354" t="s">
        <v>1728</v>
      </c>
    </row>
    <row r="194" spans="1:9" ht="67.5">
      <c r="A194" s="348">
        <v>2</v>
      </c>
      <c r="B194" s="349" t="s">
        <v>1917</v>
      </c>
      <c r="C194" s="350" t="s">
        <v>1918</v>
      </c>
      <c r="D194" s="351" t="s">
        <v>621</v>
      </c>
      <c r="E194" s="352">
        <v>3</v>
      </c>
      <c r="F194" s="68"/>
      <c r="G194" s="353">
        <f>ROUND(E194*F194,2)</f>
        <v>0</v>
      </c>
      <c r="H194" s="353" t="s">
        <v>530</v>
      </c>
      <c r="I194" s="354" t="s">
        <v>1728</v>
      </c>
    </row>
    <row r="195" spans="1:9">
      <c r="A195" s="356"/>
      <c r="B195" s="357"/>
      <c r="C195" s="358" t="s">
        <v>1919</v>
      </c>
      <c r="D195" s="359"/>
      <c r="E195" s="360"/>
      <c r="F195" s="362"/>
      <c r="G195" s="362"/>
      <c r="H195" s="362"/>
      <c r="I195" s="362"/>
    </row>
    <row r="196" spans="1:9">
      <c r="A196" s="356"/>
      <c r="B196" s="357"/>
      <c r="C196" s="358" t="s">
        <v>1885</v>
      </c>
      <c r="D196" s="359"/>
      <c r="E196" s="360">
        <v>1</v>
      </c>
      <c r="F196" s="362"/>
      <c r="G196" s="362"/>
      <c r="H196" s="362"/>
      <c r="I196" s="362"/>
    </row>
    <row r="197" spans="1:9">
      <c r="A197" s="334"/>
      <c r="B197" s="335"/>
      <c r="C197" s="384"/>
      <c r="D197" s="336"/>
      <c r="E197" s="334"/>
      <c r="F197" s="334"/>
      <c r="G197" s="334"/>
    </row>
    <row r="198" spans="1:9" ht="12.75">
      <c r="A198" s="385"/>
      <c r="B198" s="386" t="s">
        <v>1722</v>
      </c>
      <c r="C198" s="387"/>
      <c r="D198" s="388"/>
      <c r="E198" s="389"/>
      <c r="F198" s="389"/>
      <c r="G198" s="390">
        <f>G8+G31+G45+G51+G86+G122+G192</f>
        <v>0</v>
      </c>
    </row>
    <row r="199" spans="1:9">
      <c r="A199" s="334"/>
      <c r="B199" s="335"/>
      <c r="C199" s="384"/>
      <c r="D199" s="336"/>
      <c r="E199" s="334"/>
      <c r="F199" s="334"/>
      <c r="G199" s="334"/>
    </row>
    <row r="200" spans="1:9">
      <c r="A200" s="334"/>
      <c r="B200" s="335"/>
      <c r="C200" s="384"/>
      <c r="D200" s="336"/>
      <c r="E200" s="334"/>
      <c r="F200" s="334"/>
      <c r="G200" s="334"/>
    </row>
    <row r="201" spans="1:9">
      <c r="A201" s="1286" t="s">
        <v>1920</v>
      </c>
      <c r="B201" s="1286"/>
      <c r="C201" s="1287"/>
      <c r="D201" s="336"/>
      <c r="E201" s="334"/>
      <c r="F201" s="334"/>
      <c r="G201" s="334"/>
    </row>
    <row r="202" spans="1:9">
      <c r="A202" s="1288"/>
      <c r="B202" s="1289"/>
      <c r="C202" s="1290"/>
      <c r="D202" s="1289"/>
      <c r="E202" s="1289"/>
      <c r="F202" s="1289"/>
      <c r="G202" s="1291"/>
    </row>
    <row r="203" spans="1:9">
      <c r="A203" s="1292"/>
      <c r="B203" s="1293"/>
      <c r="C203" s="1294"/>
      <c r="D203" s="1293"/>
      <c r="E203" s="1293"/>
      <c r="F203" s="1293"/>
      <c r="G203" s="1295"/>
    </row>
    <row r="204" spans="1:9">
      <c r="A204" s="1292"/>
      <c r="B204" s="1293"/>
      <c r="C204" s="1294"/>
      <c r="D204" s="1293"/>
      <c r="E204" s="1293"/>
      <c r="F204" s="1293"/>
      <c r="G204" s="1295"/>
    </row>
    <row r="205" spans="1:9">
      <c r="A205" s="1292"/>
      <c r="B205" s="1293"/>
      <c r="C205" s="1294"/>
      <c r="D205" s="1293"/>
      <c r="E205" s="1293"/>
      <c r="F205" s="1293"/>
      <c r="G205" s="1295"/>
    </row>
    <row r="206" spans="1:9">
      <c r="A206" s="1296"/>
      <c r="B206" s="1297"/>
      <c r="C206" s="1298"/>
      <c r="D206" s="1297"/>
      <c r="E206" s="1297"/>
      <c r="F206" s="1297"/>
      <c r="G206" s="1299"/>
    </row>
    <row r="207" spans="1:9">
      <c r="D207" s="328"/>
    </row>
    <row r="208" spans="1:9">
      <c r="D208" s="328"/>
    </row>
    <row r="209" spans="4:4">
      <c r="D209" s="328"/>
    </row>
    <row r="210" spans="4:4">
      <c r="D210" s="328"/>
    </row>
    <row r="211" spans="4:4">
      <c r="D211" s="328"/>
    </row>
    <row r="212" spans="4:4">
      <c r="D212" s="328"/>
    </row>
    <row r="213" spans="4:4">
      <c r="D213" s="328"/>
    </row>
    <row r="214" spans="4:4">
      <c r="D214" s="328"/>
    </row>
    <row r="215" spans="4:4">
      <c r="D215" s="328"/>
    </row>
    <row r="216" spans="4:4">
      <c r="D216" s="328"/>
    </row>
    <row r="217" spans="4:4">
      <c r="D217" s="328"/>
    </row>
    <row r="218" spans="4:4">
      <c r="D218" s="328"/>
    </row>
    <row r="219" spans="4:4">
      <c r="D219" s="328"/>
    </row>
    <row r="220" spans="4:4">
      <c r="D220" s="328"/>
    </row>
    <row r="221" spans="4:4">
      <c r="D221" s="328"/>
    </row>
    <row r="222" spans="4:4">
      <c r="D222" s="328"/>
    </row>
    <row r="223" spans="4:4">
      <c r="D223" s="328"/>
    </row>
    <row r="224" spans="4:4">
      <c r="D224" s="328"/>
    </row>
    <row r="225" spans="4:4">
      <c r="D225" s="328"/>
    </row>
    <row r="226" spans="4:4">
      <c r="D226" s="328"/>
    </row>
    <row r="227" spans="4:4">
      <c r="D227" s="328"/>
    </row>
    <row r="228" spans="4:4">
      <c r="D228" s="328"/>
    </row>
    <row r="229" spans="4:4">
      <c r="D229" s="328"/>
    </row>
    <row r="230" spans="4:4">
      <c r="D230" s="328"/>
    </row>
    <row r="231" spans="4:4">
      <c r="D231" s="328"/>
    </row>
    <row r="232" spans="4:4">
      <c r="D232" s="328"/>
    </row>
    <row r="233" spans="4:4">
      <c r="D233" s="328"/>
    </row>
    <row r="234" spans="4:4">
      <c r="D234" s="328"/>
    </row>
    <row r="235" spans="4:4">
      <c r="D235" s="328"/>
    </row>
    <row r="236" spans="4:4">
      <c r="D236" s="328"/>
    </row>
    <row r="237" spans="4:4">
      <c r="D237" s="328"/>
    </row>
    <row r="238" spans="4:4">
      <c r="D238" s="328"/>
    </row>
    <row r="239" spans="4:4">
      <c r="D239" s="328"/>
    </row>
    <row r="240" spans="4:4">
      <c r="D240" s="328"/>
    </row>
    <row r="241" spans="4:4">
      <c r="D241" s="328"/>
    </row>
    <row r="242" spans="4:4">
      <c r="D242" s="328"/>
    </row>
    <row r="243" spans="4:4">
      <c r="D243" s="328"/>
    </row>
    <row r="244" spans="4:4">
      <c r="D244" s="328"/>
    </row>
    <row r="245" spans="4:4">
      <c r="D245" s="328"/>
    </row>
    <row r="246" spans="4:4">
      <c r="D246" s="328"/>
    </row>
    <row r="247" spans="4:4">
      <c r="D247" s="328"/>
    </row>
    <row r="248" spans="4:4">
      <c r="D248" s="328"/>
    </row>
    <row r="249" spans="4:4">
      <c r="D249" s="328"/>
    </row>
    <row r="250" spans="4:4">
      <c r="D250" s="328"/>
    </row>
    <row r="251" spans="4:4">
      <c r="D251" s="328"/>
    </row>
    <row r="252" spans="4:4">
      <c r="D252" s="328"/>
    </row>
    <row r="253" spans="4:4">
      <c r="D253" s="328"/>
    </row>
    <row r="254" spans="4:4">
      <c r="D254" s="328"/>
    </row>
    <row r="255" spans="4:4">
      <c r="D255" s="328"/>
    </row>
    <row r="256" spans="4:4">
      <c r="D256" s="328"/>
    </row>
    <row r="257" spans="4:4">
      <c r="D257" s="328"/>
    </row>
    <row r="258" spans="4:4">
      <c r="D258" s="328"/>
    </row>
    <row r="259" spans="4:4">
      <c r="D259" s="328"/>
    </row>
    <row r="260" spans="4:4">
      <c r="D260" s="328"/>
    </row>
    <row r="261" spans="4:4">
      <c r="D261" s="328"/>
    </row>
    <row r="262" spans="4:4">
      <c r="D262" s="328"/>
    </row>
    <row r="263" spans="4:4">
      <c r="D263" s="328"/>
    </row>
    <row r="264" spans="4:4">
      <c r="D264" s="328"/>
    </row>
    <row r="265" spans="4:4">
      <c r="D265" s="328"/>
    </row>
    <row r="266" spans="4:4">
      <c r="D266" s="328"/>
    </row>
    <row r="267" spans="4:4">
      <c r="D267" s="328"/>
    </row>
    <row r="268" spans="4:4">
      <c r="D268" s="328"/>
    </row>
    <row r="269" spans="4:4">
      <c r="D269" s="328"/>
    </row>
    <row r="270" spans="4:4">
      <c r="D270" s="328"/>
    </row>
    <row r="271" spans="4:4">
      <c r="D271" s="328"/>
    </row>
    <row r="272" spans="4:4">
      <c r="D272" s="328"/>
    </row>
    <row r="273" spans="4:4">
      <c r="D273" s="328"/>
    </row>
    <row r="274" spans="4:4">
      <c r="D274" s="328"/>
    </row>
    <row r="275" spans="4:4">
      <c r="D275" s="328"/>
    </row>
    <row r="276" spans="4:4">
      <c r="D276" s="328"/>
    </row>
    <row r="277" spans="4:4">
      <c r="D277" s="328"/>
    </row>
    <row r="278" spans="4:4">
      <c r="D278" s="328"/>
    </row>
    <row r="279" spans="4:4">
      <c r="D279" s="328"/>
    </row>
    <row r="280" spans="4:4">
      <c r="D280" s="328"/>
    </row>
    <row r="281" spans="4:4">
      <c r="D281" s="328"/>
    </row>
    <row r="282" spans="4:4">
      <c r="D282" s="328"/>
    </row>
    <row r="283" spans="4:4">
      <c r="D283" s="328"/>
    </row>
    <row r="284" spans="4:4">
      <c r="D284" s="328"/>
    </row>
    <row r="285" spans="4:4">
      <c r="D285" s="328"/>
    </row>
    <row r="286" spans="4:4">
      <c r="D286" s="328"/>
    </row>
    <row r="287" spans="4:4">
      <c r="D287" s="328"/>
    </row>
    <row r="288" spans="4:4">
      <c r="D288" s="328"/>
    </row>
    <row r="289" spans="4:4">
      <c r="D289" s="328"/>
    </row>
    <row r="290" spans="4:4">
      <c r="D290" s="328"/>
    </row>
    <row r="291" spans="4:4">
      <c r="D291" s="328"/>
    </row>
    <row r="292" spans="4:4">
      <c r="D292" s="328"/>
    </row>
    <row r="293" spans="4:4">
      <c r="D293" s="328"/>
    </row>
    <row r="294" spans="4:4">
      <c r="D294" s="328"/>
    </row>
    <row r="295" spans="4:4">
      <c r="D295" s="328"/>
    </row>
    <row r="296" spans="4:4">
      <c r="D296" s="328"/>
    </row>
    <row r="297" spans="4:4">
      <c r="D297" s="328"/>
    </row>
    <row r="298" spans="4:4">
      <c r="D298" s="328"/>
    </row>
    <row r="299" spans="4:4">
      <c r="D299" s="328"/>
    </row>
    <row r="300" spans="4:4">
      <c r="D300" s="328"/>
    </row>
    <row r="301" spans="4:4">
      <c r="D301" s="328"/>
    </row>
    <row r="302" spans="4:4">
      <c r="D302" s="328"/>
    </row>
    <row r="303" spans="4:4">
      <c r="D303" s="328"/>
    </row>
    <row r="304" spans="4:4">
      <c r="D304" s="328"/>
    </row>
    <row r="305" spans="4:4">
      <c r="D305" s="328"/>
    </row>
    <row r="306" spans="4:4">
      <c r="D306" s="328"/>
    </row>
    <row r="307" spans="4:4">
      <c r="D307" s="328"/>
    </row>
    <row r="308" spans="4:4">
      <c r="D308" s="328"/>
    </row>
    <row r="309" spans="4:4">
      <c r="D309" s="328"/>
    </row>
    <row r="310" spans="4:4">
      <c r="D310" s="328"/>
    </row>
    <row r="311" spans="4:4">
      <c r="D311" s="328"/>
    </row>
    <row r="312" spans="4:4">
      <c r="D312" s="328"/>
    </row>
    <row r="313" spans="4:4">
      <c r="D313" s="328"/>
    </row>
    <row r="314" spans="4:4">
      <c r="D314" s="328"/>
    </row>
    <row r="315" spans="4:4">
      <c r="D315" s="328"/>
    </row>
    <row r="316" spans="4:4">
      <c r="D316" s="328"/>
    </row>
    <row r="317" spans="4:4">
      <c r="D317" s="328"/>
    </row>
    <row r="318" spans="4:4">
      <c r="D318" s="328"/>
    </row>
    <row r="319" spans="4:4">
      <c r="D319" s="328"/>
    </row>
    <row r="320" spans="4:4">
      <c r="D320" s="328"/>
    </row>
    <row r="321" spans="4:4">
      <c r="D321" s="328"/>
    </row>
    <row r="322" spans="4:4">
      <c r="D322" s="328"/>
    </row>
    <row r="323" spans="4:4">
      <c r="D323" s="328"/>
    </row>
    <row r="324" spans="4:4">
      <c r="D324" s="328"/>
    </row>
    <row r="325" spans="4:4">
      <c r="D325" s="328"/>
    </row>
    <row r="326" spans="4:4">
      <c r="D326" s="328"/>
    </row>
    <row r="327" spans="4:4">
      <c r="D327" s="328"/>
    </row>
    <row r="328" spans="4:4">
      <c r="D328" s="328"/>
    </row>
    <row r="329" spans="4:4">
      <c r="D329" s="328"/>
    </row>
    <row r="330" spans="4:4">
      <c r="D330" s="328"/>
    </row>
    <row r="331" spans="4:4">
      <c r="D331" s="328"/>
    </row>
    <row r="332" spans="4:4">
      <c r="D332" s="328"/>
    </row>
    <row r="333" spans="4:4">
      <c r="D333" s="328"/>
    </row>
    <row r="334" spans="4:4">
      <c r="D334" s="328"/>
    </row>
    <row r="335" spans="4:4">
      <c r="D335" s="328"/>
    </row>
    <row r="336" spans="4:4">
      <c r="D336" s="328"/>
    </row>
    <row r="337" spans="4:4">
      <c r="D337" s="328"/>
    </row>
    <row r="338" spans="4:4">
      <c r="D338" s="328"/>
    </row>
    <row r="339" spans="4:4">
      <c r="D339" s="328"/>
    </row>
    <row r="340" spans="4:4">
      <c r="D340" s="328"/>
    </row>
    <row r="341" spans="4:4">
      <c r="D341" s="328"/>
    </row>
    <row r="342" spans="4:4">
      <c r="D342" s="328"/>
    </row>
    <row r="343" spans="4:4">
      <c r="D343" s="328"/>
    </row>
    <row r="344" spans="4:4">
      <c r="D344" s="328"/>
    </row>
    <row r="345" spans="4:4">
      <c r="D345" s="328"/>
    </row>
    <row r="346" spans="4:4">
      <c r="D346" s="328"/>
    </row>
    <row r="347" spans="4:4">
      <c r="D347" s="328"/>
    </row>
    <row r="348" spans="4:4">
      <c r="D348" s="328"/>
    </row>
    <row r="349" spans="4:4">
      <c r="D349" s="328"/>
    </row>
    <row r="350" spans="4:4">
      <c r="D350" s="328"/>
    </row>
    <row r="351" spans="4:4">
      <c r="D351" s="328"/>
    </row>
    <row r="352" spans="4:4">
      <c r="D352" s="328"/>
    </row>
    <row r="353" spans="4:4">
      <c r="D353" s="328"/>
    </row>
    <row r="354" spans="4:4">
      <c r="D354" s="328"/>
    </row>
    <row r="355" spans="4:4">
      <c r="D355" s="328"/>
    </row>
    <row r="356" spans="4:4">
      <c r="D356" s="328"/>
    </row>
    <row r="357" spans="4:4">
      <c r="D357" s="328"/>
    </row>
    <row r="358" spans="4:4">
      <c r="D358" s="328"/>
    </row>
    <row r="359" spans="4:4">
      <c r="D359" s="328"/>
    </row>
    <row r="360" spans="4:4">
      <c r="D360" s="328"/>
    </row>
    <row r="361" spans="4:4">
      <c r="D361" s="328"/>
    </row>
    <row r="362" spans="4:4">
      <c r="D362" s="328"/>
    </row>
    <row r="363" spans="4:4">
      <c r="D363" s="328"/>
    </row>
    <row r="364" spans="4:4">
      <c r="D364" s="328"/>
    </row>
    <row r="365" spans="4:4">
      <c r="D365" s="328"/>
    </row>
    <row r="366" spans="4:4">
      <c r="D366" s="328"/>
    </row>
    <row r="367" spans="4:4">
      <c r="D367" s="328"/>
    </row>
    <row r="368" spans="4:4">
      <c r="D368" s="328"/>
    </row>
    <row r="369" spans="4:4">
      <c r="D369" s="328"/>
    </row>
    <row r="370" spans="4:4">
      <c r="D370" s="328"/>
    </row>
    <row r="371" spans="4:4">
      <c r="D371" s="328"/>
    </row>
    <row r="372" spans="4:4">
      <c r="D372" s="328"/>
    </row>
    <row r="373" spans="4:4">
      <c r="D373" s="328"/>
    </row>
    <row r="374" spans="4:4">
      <c r="D374" s="328"/>
    </row>
    <row r="375" spans="4:4">
      <c r="D375" s="328"/>
    </row>
    <row r="376" spans="4:4">
      <c r="D376" s="328"/>
    </row>
    <row r="377" spans="4:4">
      <c r="D377" s="328"/>
    </row>
    <row r="378" spans="4:4">
      <c r="D378" s="328"/>
    </row>
    <row r="379" spans="4:4">
      <c r="D379" s="328"/>
    </row>
    <row r="380" spans="4:4">
      <c r="D380" s="328"/>
    </row>
    <row r="381" spans="4:4">
      <c r="D381" s="328"/>
    </row>
    <row r="382" spans="4:4">
      <c r="D382" s="328"/>
    </row>
    <row r="383" spans="4:4">
      <c r="D383" s="328"/>
    </row>
    <row r="384" spans="4:4">
      <c r="D384" s="328"/>
    </row>
    <row r="385" spans="4:4">
      <c r="D385" s="328"/>
    </row>
    <row r="386" spans="4:4">
      <c r="D386" s="328"/>
    </row>
    <row r="387" spans="4:4">
      <c r="D387" s="328"/>
    </row>
    <row r="388" spans="4:4">
      <c r="D388" s="328"/>
    </row>
    <row r="389" spans="4:4">
      <c r="D389" s="328"/>
    </row>
    <row r="390" spans="4:4">
      <c r="D390" s="328"/>
    </row>
    <row r="391" spans="4:4">
      <c r="D391" s="328"/>
    </row>
    <row r="392" spans="4:4">
      <c r="D392" s="328"/>
    </row>
    <row r="393" spans="4:4">
      <c r="D393" s="328"/>
    </row>
    <row r="394" spans="4:4">
      <c r="D394" s="328"/>
    </row>
    <row r="395" spans="4:4">
      <c r="D395" s="328"/>
    </row>
    <row r="396" spans="4:4">
      <c r="D396" s="328"/>
    </row>
    <row r="397" spans="4:4">
      <c r="D397" s="328"/>
    </row>
    <row r="398" spans="4:4">
      <c r="D398" s="328"/>
    </row>
    <row r="399" spans="4:4">
      <c r="D399" s="328"/>
    </row>
    <row r="400" spans="4:4">
      <c r="D400" s="328"/>
    </row>
    <row r="401" spans="4:4">
      <c r="D401" s="328"/>
    </row>
    <row r="402" spans="4:4">
      <c r="D402" s="328"/>
    </row>
    <row r="403" spans="4:4">
      <c r="D403" s="328"/>
    </row>
    <row r="404" spans="4:4">
      <c r="D404" s="328"/>
    </row>
    <row r="405" spans="4:4">
      <c r="D405" s="328"/>
    </row>
    <row r="406" spans="4:4">
      <c r="D406" s="328"/>
    </row>
    <row r="407" spans="4:4">
      <c r="D407" s="328"/>
    </row>
    <row r="408" spans="4:4">
      <c r="D408" s="328"/>
    </row>
    <row r="409" spans="4:4">
      <c r="D409" s="328"/>
    </row>
    <row r="410" spans="4:4">
      <c r="D410" s="328"/>
    </row>
    <row r="411" spans="4:4">
      <c r="D411" s="328"/>
    </row>
    <row r="412" spans="4:4">
      <c r="D412" s="328"/>
    </row>
    <row r="413" spans="4:4">
      <c r="D413" s="328"/>
    </row>
    <row r="414" spans="4:4">
      <c r="D414" s="328"/>
    </row>
    <row r="415" spans="4:4">
      <c r="D415" s="328"/>
    </row>
    <row r="416" spans="4:4">
      <c r="D416" s="328"/>
    </row>
    <row r="417" spans="4:4">
      <c r="D417" s="328"/>
    </row>
    <row r="418" spans="4:4">
      <c r="D418" s="328"/>
    </row>
    <row r="419" spans="4:4">
      <c r="D419" s="328"/>
    </row>
    <row r="420" spans="4:4">
      <c r="D420" s="328"/>
    </row>
    <row r="421" spans="4:4">
      <c r="D421" s="328"/>
    </row>
    <row r="422" spans="4:4">
      <c r="D422" s="328"/>
    </row>
    <row r="423" spans="4:4">
      <c r="D423" s="328"/>
    </row>
    <row r="424" spans="4:4">
      <c r="D424" s="328"/>
    </row>
    <row r="425" spans="4:4">
      <c r="D425" s="328"/>
    </row>
    <row r="426" spans="4:4">
      <c r="D426" s="328"/>
    </row>
    <row r="427" spans="4:4">
      <c r="D427" s="328"/>
    </row>
    <row r="428" spans="4:4">
      <c r="D428" s="328"/>
    </row>
    <row r="429" spans="4:4">
      <c r="D429" s="328"/>
    </row>
    <row r="430" spans="4:4">
      <c r="D430" s="328"/>
    </row>
    <row r="431" spans="4:4">
      <c r="D431" s="328"/>
    </row>
    <row r="432" spans="4:4">
      <c r="D432" s="328"/>
    </row>
    <row r="433" spans="4:4">
      <c r="D433" s="328"/>
    </row>
    <row r="434" spans="4:4">
      <c r="D434" s="328"/>
    </row>
    <row r="435" spans="4:4">
      <c r="D435" s="328"/>
    </row>
    <row r="436" spans="4:4">
      <c r="D436" s="328"/>
    </row>
    <row r="437" spans="4:4">
      <c r="D437" s="328"/>
    </row>
    <row r="438" spans="4:4">
      <c r="D438" s="328"/>
    </row>
    <row r="439" spans="4:4">
      <c r="D439" s="328"/>
    </row>
    <row r="440" spans="4:4">
      <c r="D440" s="328"/>
    </row>
    <row r="441" spans="4:4">
      <c r="D441" s="328"/>
    </row>
    <row r="442" spans="4:4">
      <c r="D442" s="328"/>
    </row>
    <row r="443" spans="4:4">
      <c r="D443" s="328"/>
    </row>
    <row r="444" spans="4:4">
      <c r="D444" s="328"/>
    </row>
    <row r="445" spans="4:4">
      <c r="D445" s="328"/>
    </row>
    <row r="446" spans="4:4">
      <c r="D446" s="328"/>
    </row>
    <row r="447" spans="4:4">
      <c r="D447" s="328"/>
    </row>
    <row r="448" spans="4:4">
      <c r="D448" s="328"/>
    </row>
    <row r="449" spans="4:4">
      <c r="D449" s="328"/>
    </row>
    <row r="450" spans="4:4">
      <c r="D450" s="328"/>
    </row>
    <row r="451" spans="4:4">
      <c r="D451" s="328"/>
    </row>
    <row r="452" spans="4:4">
      <c r="D452" s="328"/>
    </row>
    <row r="453" spans="4:4">
      <c r="D453" s="328"/>
    </row>
    <row r="454" spans="4:4">
      <c r="D454" s="328"/>
    </row>
    <row r="455" spans="4:4">
      <c r="D455" s="328"/>
    </row>
    <row r="456" spans="4:4">
      <c r="D456" s="328"/>
    </row>
    <row r="457" spans="4:4">
      <c r="D457" s="328"/>
    </row>
    <row r="458" spans="4:4">
      <c r="D458" s="328"/>
    </row>
    <row r="459" spans="4:4">
      <c r="D459" s="328"/>
    </row>
    <row r="460" spans="4:4">
      <c r="D460" s="328"/>
    </row>
    <row r="461" spans="4:4">
      <c r="D461" s="328"/>
    </row>
    <row r="462" spans="4:4">
      <c r="D462" s="328"/>
    </row>
    <row r="463" spans="4:4">
      <c r="D463" s="328"/>
    </row>
    <row r="464" spans="4:4">
      <c r="D464" s="328"/>
    </row>
    <row r="465" spans="4:4">
      <c r="D465" s="328"/>
    </row>
    <row r="466" spans="4:4">
      <c r="D466" s="328"/>
    </row>
    <row r="467" spans="4:4">
      <c r="D467" s="328"/>
    </row>
    <row r="468" spans="4:4">
      <c r="D468" s="328"/>
    </row>
    <row r="469" spans="4:4">
      <c r="D469" s="328"/>
    </row>
    <row r="470" spans="4:4">
      <c r="D470" s="328"/>
    </row>
    <row r="471" spans="4:4">
      <c r="D471" s="328"/>
    </row>
    <row r="472" spans="4:4">
      <c r="D472" s="328"/>
    </row>
    <row r="473" spans="4:4">
      <c r="D473" s="328"/>
    </row>
    <row r="474" spans="4:4">
      <c r="D474" s="328"/>
    </row>
    <row r="475" spans="4:4">
      <c r="D475" s="328"/>
    </row>
    <row r="476" spans="4:4">
      <c r="D476" s="328"/>
    </row>
    <row r="477" spans="4:4">
      <c r="D477" s="328"/>
    </row>
    <row r="478" spans="4:4">
      <c r="D478" s="328"/>
    </row>
    <row r="479" spans="4:4">
      <c r="D479" s="328"/>
    </row>
    <row r="480" spans="4:4">
      <c r="D480" s="328"/>
    </row>
    <row r="481" spans="4:4">
      <c r="D481" s="328"/>
    </row>
    <row r="482" spans="4:4">
      <c r="D482" s="328"/>
    </row>
    <row r="483" spans="4:4">
      <c r="D483" s="328"/>
    </row>
    <row r="484" spans="4:4">
      <c r="D484" s="328"/>
    </row>
    <row r="485" spans="4:4">
      <c r="D485" s="328"/>
    </row>
    <row r="486" spans="4:4">
      <c r="D486" s="328"/>
    </row>
    <row r="487" spans="4:4">
      <c r="D487" s="328"/>
    </row>
    <row r="488" spans="4:4">
      <c r="D488" s="328"/>
    </row>
    <row r="489" spans="4:4">
      <c r="D489" s="328"/>
    </row>
    <row r="490" spans="4:4">
      <c r="D490" s="328"/>
    </row>
    <row r="491" spans="4:4">
      <c r="D491" s="328"/>
    </row>
    <row r="492" spans="4:4">
      <c r="D492" s="328"/>
    </row>
    <row r="493" spans="4:4">
      <c r="D493" s="328"/>
    </row>
    <row r="494" spans="4:4">
      <c r="D494" s="328"/>
    </row>
    <row r="495" spans="4:4">
      <c r="D495" s="328"/>
    </row>
    <row r="496" spans="4:4">
      <c r="D496" s="328"/>
    </row>
    <row r="497" spans="4:4">
      <c r="D497" s="328"/>
    </row>
    <row r="498" spans="4:4">
      <c r="D498" s="328"/>
    </row>
    <row r="499" spans="4:4">
      <c r="D499" s="328"/>
    </row>
    <row r="500" spans="4:4">
      <c r="D500" s="328"/>
    </row>
    <row r="501" spans="4:4">
      <c r="D501" s="328"/>
    </row>
    <row r="502" spans="4:4">
      <c r="D502" s="328"/>
    </row>
    <row r="503" spans="4:4">
      <c r="D503" s="328"/>
    </row>
    <row r="504" spans="4:4">
      <c r="D504" s="328"/>
    </row>
    <row r="505" spans="4:4">
      <c r="D505" s="328"/>
    </row>
    <row r="506" spans="4:4">
      <c r="D506" s="328"/>
    </row>
    <row r="507" spans="4:4">
      <c r="D507" s="328"/>
    </row>
    <row r="508" spans="4:4">
      <c r="D508" s="328"/>
    </row>
    <row r="509" spans="4:4">
      <c r="D509" s="328"/>
    </row>
    <row r="510" spans="4:4">
      <c r="D510" s="328"/>
    </row>
    <row r="511" spans="4:4">
      <c r="D511" s="328"/>
    </row>
    <row r="512" spans="4:4">
      <c r="D512" s="328"/>
    </row>
    <row r="513" spans="4:4">
      <c r="D513" s="328"/>
    </row>
    <row r="514" spans="4:4">
      <c r="D514" s="328"/>
    </row>
    <row r="515" spans="4:4">
      <c r="D515" s="328"/>
    </row>
    <row r="516" spans="4:4">
      <c r="D516" s="328"/>
    </row>
    <row r="517" spans="4:4">
      <c r="D517" s="328"/>
    </row>
    <row r="518" spans="4:4">
      <c r="D518" s="328"/>
    </row>
    <row r="519" spans="4:4">
      <c r="D519" s="328"/>
    </row>
    <row r="520" spans="4:4">
      <c r="D520" s="328"/>
    </row>
    <row r="521" spans="4:4">
      <c r="D521" s="328"/>
    </row>
    <row r="522" spans="4:4">
      <c r="D522" s="328"/>
    </row>
    <row r="523" spans="4:4">
      <c r="D523" s="328"/>
    </row>
    <row r="524" spans="4:4">
      <c r="D524" s="328"/>
    </row>
    <row r="525" spans="4:4">
      <c r="D525" s="328"/>
    </row>
    <row r="526" spans="4:4">
      <c r="D526" s="328"/>
    </row>
    <row r="527" spans="4:4">
      <c r="D527" s="328"/>
    </row>
    <row r="528" spans="4:4">
      <c r="D528" s="328"/>
    </row>
    <row r="529" spans="4:4">
      <c r="D529" s="328"/>
    </row>
    <row r="530" spans="4:4">
      <c r="D530" s="328"/>
    </row>
    <row r="531" spans="4:4">
      <c r="D531" s="328"/>
    </row>
    <row r="532" spans="4:4">
      <c r="D532" s="328"/>
    </row>
    <row r="533" spans="4:4">
      <c r="D533" s="328"/>
    </row>
    <row r="534" spans="4:4">
      <c r="D534" s="328"/>
    </row>
    <row r="535" spans="4:4">
      <c r="D535" s="328"/>
    </row>
    <row r="536" spans="4:4">
      <c r="D536" s="328"/>
    </row>
    <row r="537" spans="4:4">
      <c r="D537" s="328"/>
    </row>
    <row r="538" spans="4:4">
      <c r="D538" s="328"/>
    </row>
    <row r="539" spans="4:4">
      <c r="D539" s="328"/>
    </row>
    <row r="540" spans="4:4">
      <c r="D540" s="328"/>
    </row>
    <row r="541" spans="4:4">
      <c r="D541" s="328"/>
    </row>
    <row r="542" spans="4:4">
      <c r="D542" s="328"/>
    </row>
    <row r="543" spans="4:4">
      <c r="D543" s="328"/>
    </row>
    <row r="544" spans="4:4">
      <c r="D544" s="328"/>
    </row>
    <row r="545" spans="4:4">
      <c r="D545" s="328"/>
    </row>
    <row r="546" spans="4:4">
      <c r="D546" s="328"/>
    </row>
    <row r="547" spans="4:4">
      <c r="D547" s="328"/>
    </row>
    <row r="548" spans="4:4">
      <c r="D548" s="328"/>
    </row>
    <row r="549" spans="4:4">
      <c r="D549" s="328"/>
    </row>
    <row r="550" spans="4:4">
      <c r="D550" s="328"/>
    </row>
    <row r="551" spans="4:4">
      <c r="D551" s="328"/>
    </row>
    <row r="552" spans="4:4">
      <c r="D552" s="328"/>
    </row>
    <row r="553" spans="4:4">
      <c r="D553" s="328"/>
    </row>
    <row r="554" spans="4:4">
      <c r="D554" s="328"/>
    </row>
    <row r="555" spans="4:4">
      <c r="D555" s="328"/>
    </row>
    <row r="556" spans="4:4">
      <c r="D556" s="328"/>
    </row>
    <row r="557" spans="4:4">
      <c r="D557" s="328"/>
    </row>
    <row r="558" spans="4:4">
      <c r="D558" s="328"/>
    </row>
    <row r="559" spans="4:4">
      <c r="D559" s="328"/>
    </row>
    <row r="560" spans="4:4">
      <c r="D560" s="328"/>
    </row>
    <row r="561" spans="4:4">
      <c r="D561" s="328"/>
    </row>
    <row r="562" spans="4:4">
      <c r="D562" s="328"/>
    </row>
    <row r="563" spans="4:4">
      <c r="D563" s="328"/>
    </row>
    <row r="564" spans="4:4">
      <c r="D564" s="328"/>
    </row>
    <row r="565" spans="4:4">
      <c r="D565" s="328"/>
    </row>
    <row r="566" spans="4:4">
      <c r="D566" s="328"/>
    </row>
    <row r="567" spans="4:4">
      <c r="D567" s="328"/>
    </row>
    <row r="568" spans="4:4">
      <c r="D568" s="328"/>
    </row>
    <row r="569" spans="4:4">
      <c r="D569" s="328"/>
    </row>
    <row r="570" spans="4:4">
      <c r="D570" s="328"/>
    </row>
    <row r="571" spans="4:4">
      <c r="D571" s="328"/>
    </row>
    <row r="572" spans="4:4">
      <c r="D572" s="328"/>
    </row>
    <row r="573" spans="4:4">
      <c r="D573" s="328"/>
    </row>
    <row r="574" spans="4:4">
      <c r="D574" s="328"/>
    </row>
    <row r="575" spans="4:4">
      <c r="D575" s="328"/>
    </row>
    <row r="576" spans="4:4">
      <c r="D576" s="328"/>
    </row>
    <row r="577" spans="4:4">
      <c r="D577" s="328"/>
    </row>
    <row r="578" spans="4:4">
      <c r="D578" s="328"/>
    </row>
    <row r="579" spans="4:4">
      <c r="D579" s="328"/>
    </row>
    <row r="580" spans="4:4">
      <c r="D580" s="328"/>
    </row>
    <row r="581" spans="4:4">
      <c r="D581" s="328"/>
    </row>
    <row r="582" spans="4:4">
      <c r="D582" s="328"/>
    </row>
    <row r="583" spans="4:4">
      <c r="D583" s="328"/>
    </row>
    <row r="584" spans="4:4">
      <c r="D584" s="328"/>
    </row>
    <row r="585" spans="4:4">
      <c r="D585" s="328"/>
    </row>
    <row r="586" spans="4:4">
      <c r="D586" s="328"/>
    </row>
    <row r="587" spans="4:4">
      <c r="D587" s="328"/>
    </row>
    <row r="588" spans="4:4">
      <c r="D588" s="328"/>
    </row>
    <row r="589" spans="4:4">
      <c r="D589" s="328"/>
    </row>
    <row r="590" spans="4:4">
      <c r="D590" s="328"/>
    </row>
    <row r="591" spans="4:4">
      <c r="D591" s="328"/>
    </row>
    <row r="592" spans="4:4">
      <c r="D592" s="328"/>
    </row>
    <row r="593" spans="4:4">
      <c r="D593" s="328"/>
    </row>
    <row r="594" spans="4:4">
      <c r="D594" s="328"/>
    </row>
    <row r="595" spans="4:4">
      <c r="D595" s="328"/>
    </row>
    <row r="596" spans="4:4">
      <c r="D596" s="328"/>
    </row>
    <row r="597" spans="4:4">
      <c r="D597" s="328"/>
    </row>
    <row r="598" spans="4:4">
      <c r="D598" s="328"/>
    </row>
    <row r="599" spans="4:4">
      <c r="D599" s="328"/>
    </row>
    <row r="600" spans="4:4">
      <c r="D600" s="328"/>
    </row>
    <row r="601" spans="4:4">
      <c r="D601" s="328"/>
    </row>
    <row r="602" spans="4:4">
      <c r="D602" s="328"/>
    </row>
    <row r="603" spans="4:4">
      <c r="D603" s="328"/>
    </row>
    <row r="604" spans="4:4">
      <c r="D604" s="328"/>
    </row>
    <row r="605" spans="4:4">
      <c r="D605" s="328"/>
    </row>
    <row r="606" spans="4:4">
      <c r="D606" s="328"/>
    </row>
    <row r="607" spans="4:4">
      <c r="D607" s="328"/>
    </row>
    <row r="608" spans="4:4">
      <c r="D608" s="328"/>
    </row>
    <row r="609" spans="4:4">
      <c r="D609" s="328"/>
    </row>
    <row r="610" spans="4:4">
      <c r="D610" s="328"/>
    </row>
    <row r="611" spans="4:4">
      <c r="D611" s="328"/>
    </row>
    <row r="612" spans="4:4">
      <c r="D612" s="328"/>
    </row>
    <row r="613" spans="4:4">
      <c r="D613" s="328"/>
    </row>
    <row r="614" spans="4:4">
      <c r="D614" s="328"/>
    </row>
    <row r="615" spans="4:4">
      <c r="D615" s="328"/>
    </row>
    <row r="616" spans="4:4">
      <c r="D616" s="328"/>
    </row>
    <row r="617" spans="4:4">
      <c r="D617" s="328"/>
    </row>
    <row r="618" spans="4:4">
      <c r="D618" s="328"/>
    </row>
    <row r="619" spans="4:4">
      <c r="D619" s="328"/>
    </row>
    <row r="620" spans="4:4">
      <c r="D620" s="328"/>
    </row>
    <row r="621" spans="4:4">
      <c r="D621" s="328"/>
    </row>
    <row r="622" spans="4:4">
      <c r="D622" s="328"/>
    </row>
    <row r="623" spans="4:4">
      <c r="D623" s="328"/>
    </row>
    <row r="624" spans="4:4">
      <c r="D624" s="328"/>
    </row>
    <row r="625" spans="4:4">
      <c r="D625" s="328"/>
    </row>
    <row r="626" spans="4:4">
      <c r="D626" s="328"/>
    </row>
    <row r="627" spans="4:4">
      <c r="D627" s="328"/>
    </row>
    <row r="628" spans="4:4">
      <c r="D628" s="328"/>
    </row>
    <row r="629" spans="4:4">
      <c r="D629" s="328"/>
    </row>
    <row r="630" spans="4:4">
      <c r="D630" s="328"/>
    </row>
    <row r="631" spans="4:4">
      <c r="D631" s="328"/>
    </row>
    <row r="632" spans="4:4">
      <c r="D632" s="328"/>
    </row>
    <row r="633" spans="4:4">
      <c r="D633" s="328"/>
    </row>
    <row r="634" spans="4:4">
      <c r="D634" s="328"/>
    </row>
    <row r="635" spans="4:4">
      <c r="D635" s="328"/>
    </row>
    <row r="636" spans="4:4">
      <c r="D636" s="328"/>
    </row>
    <row r="637" spans="4:4">
      <c r="D637" s="328"/>
    </row>
    <row r="638" spans="4:4">
      <c r="D638" s="328"/>
    </row>
    <row r="639" spans="4:4">
      <c r="D639" s="328"/>
    </row>
    <row r="640" spans="4:4">
      <c r="D640" s="328"/>
    </row>
    <row r="641" spans="4:4">
      <c r="D641" s="328"/>
    </row>
    <row r="642" spans="4:4">
      <c r="D642" s="328"/>
    </row>
    <row r="643" spans="4:4">
      <c r="D643" s="328"/>
    </row>
    <row r="644" spans="4:4">
      <c r="D644" s="328"/>
    </row>
    <row r="645" spans="4:4">
      <c r="D645" s="328"/>
    </row>
    <row r="646" spans="4:4">
      <c r="D646" s="328"/>
    </row>
    <row r="647" spans="4:4">
      <c r="D647" s="328"/>
    </row>
    <row r="648" spans="4:4">
      <c r="D648" s="328"/>
    </row>
    <row r="649" spans="4:4">
      <c r="D649" s="328"/>
    </row>
    <row r="650" spans="4:4">
      <c r="D650" s="328"/>
    </row>
    <row r="651" spans="4:4">
      <c r="D651" s="328"/>
    </row>
    <row r="652" spans="4:4">
      <c r="D652" s="328"/>
    </row>
    <row r="653" spans="4:4">
      <c r="D653" s="328"/>
    </row>
    <row r="654" spans="4:4">
      <c r="D654" s="328"/>
    </row>
    <row r="655" spans="4:4">
      <c r="D655" s="328"/>
    </row>
    <row r="656" spans="4:4">
      <c r="D656" s="328"/>
    </row>
    <row r="657" spans="4:4">
      <c r="D657" s="328"/>
    </row>
    <row r="658" spans="4:4">
      <c r="D658" s="328"/>
    </row>
    <row r="659" spans="4:4">
      <c r="D659" s="328"/>
    </row>
    <row r="660" spans="4:4">
      <c r="D660" s="328"/>
    </row>
    <row r="661" spans="4:4">
      <c r="D661" s="328"/>
    </row>
    <row r="662" spans="4:4">
      <c r="D662" s="328"/>
    </row>
    <row r="663" spans="4:4">
      <c r="D663" s="328"/>
    </row>
    <row r="664" spans="4:4">
      <c r="D664" s="328"/>
    </row>
    <row r="665" spans="4:4">
      <c r="D665" s="328"/>
    </row>
    <row r="666" spans="4:4">
      <c r="D666" s="328"/>
    </row>
    <row r="667" spans="4:4">
      <c r="D667" s="328"/>
    </row>
    <row r="668" spans="4:4">
      <c r="D668" s="328"/>
    </row>
    <row r="669" spans="4:4">
      <c r="D669" s="328"/>
    </row>
    <row r="670" spans="4:4">
      <c r="D670" s="328"/>
    </row>
    <row r="671" spans="4:4">
      <c r="D671" s="328"/>
    </row>
    <row r="672" spans="4:4">
      <c r="D672" s="328"/>
    </row>
    <row r="673" spans="4:4">
      <c r="D673" s="328"/>
    </row>
    <row r="674" spans="4:4">
      <c r="D674" s="328"/>
    </row>
    <row r="675" spans="4:4">
      <c r="D675" s="328"/>
    </row>
    <row r="676" spans="4:4">
      <c r="D676" s="328"/>
    </row>
    <row r="677" spans="4:4">
      <c r="D677" s="328"/>
    </row>
    <row r="678" spans="4:4">
      <c r="D678" s="328"/>
    </row>
    <row r="679" spans="4:4">
      <c r="D679" s="328"/>
    </row>
    <row r="680" spans="4:4">
      <c r="D680" s="328"/>
    </row>
    <row r="681" spans="4:4">
      <c r="D681" s="328"/>
    </row>
    <row r="682" spans="4:4">
      <c r="D682" s="328"/>
    </row>
    <row r="683" spans="4:4">
      <c r="D683" s="328"/>
    </row>
    <row r="684" spans="4:4">
      <c r="D684" s="328"/>
    </row>
    <row r="685" spans="4:4">
      <c r="D685" s="328"/>
    </row>
    <row r="686" spans="4:4">
      <c r="D686" s="328"/>
    </row>
    <row r="687" spans="4:4">
      <c r="D687" s="328"/>
    </row>
    <row r="688" spans="4:4">
      <c r="D688" s="328"/>
    </row>
    <row r="689" spans="4:4">
      <c r="D689" s="328"/>
    </row>
    <row r="690" spans="4:4">
      <c r="D690" s="328"/>
    </row>
    <row r="691" spans="4:4">
      <c r="D691" s="328"/>
    </row>
    <row r="692" spans="4:4">
      <c r="D692" s="328"/>
    </row>
    <row r="693" spans="4:4">
      <c r="D693" s="328"/>
    </row>
    <row r="694" spans="4:4">
      <c r="D694" s="328"/>
    </row>
    <row r="695" spans="4:4">
      <c r="D695" s="328"/>
    </row>
    <row r="696" spans="4:4">
      <c r="D696" s="328"/>
    </row>
    <row r="697" spans="4:4">
      <c r="D697" s="328"/>
    </row>
    <row r="698" spans="4:4">
      <c r="D698" s="328"/>
    </row>
    <row r="699" spans="4:4">
      <c r="D699" s="328"/>
    </row>
    <row r="700" spans="4:4">
      <c r="D700" s="328"/>
    </row>
    <row r="701" spans="4:4">
      <c r="D701" s="328"/>
    </row>
    <row r="702" spans="4:4">
      <c r="D702" s="328"/>
    </row>
    <row r="703" spans="4:4">
      <c r="D703" s="328"/>
    </row>
    <row r="704" spans="4:4">
      <c r="D704" s="328"/>
    </row>
    <row r="705" spans="4:4">
      <c r="D705" s="328"/>
    </row>
    <row r="706" spans="4:4">
      <c r="D706" s="328"/>
    </row>
    <row r="707" spans="4:4">
      <c r="D707" s="328"/>
    </row>
    <row r="708" spans="4:4">
      <c r="D708" s="328"/>
    </row>
    <row r="709" spans="4:4">
      <c r="D709" s="328"/>
    </row>
    <row r="710" spans="4:4">
      <c r="D710" s="328"/>
    </row>
    <row r="711" spans="4:4">
      <c r="D711" s="328"/>
    </row>
    <row r="712" spans="4:4">
      <c r="D712" s="328"/>
    </row>
    <row r="713" spans="4:4">
      <c r="D713" s="328"/>
    </row>
    <row r="714" spans="4:4">
      <c r="D714" s="328"/>
    </row>
    <row r="715" spans="4:4">
      <c r="D715" s="328"/>
    </row>
    <row r="716" spans="4:4">
      <c r="D716" s="328"/>
    </row>
    <row r="717" spans="4:4">
      <c r="D717" s="328"/>
    </row>
    <row r="718" spans="4:4">
      <c r="D718" s="328"/>
    </row>
    <row r="719" spans="4:4">
      <c r="D719" s="328"/>
    </row>
    <row r="720" spans="4:4">
      <c r="D720" s="328"/>
    </row>
    <row r="721" spans="4:4">
      <c r="D721" s="328"/>
    </row>
    <row r="722" spans="4:4">
      <c r="D722" s="328"/>
    </row>
    <row r="723" spans="4:4">
      <c r="D723" s="328"/>
    </row>
    <row r="724" spans="4:4">
      <c r="D724" s="328"/>
    </row>
    <row r="725" spans="4:4">
      <c r="D725" s="328"/>
    </row>
    <row r="726" spans="4:4">
      <c r="D726" s="328"/>
    </row>
    <row r="727" spans="4:4">
      <c r="D727" s="328"/>
    </row>
    <row r="728" spans="4:4">
      <c r="D728" s="328"/>
    </row>
    <row r="729" spans="4:4">
      <c r="D729" s="328"/>
    </row>
    <row r="730" spans="4:4">
      <c r="D730" s="328"/>
    </row>
    <row r="731" spans="4:4">
      <c r="D731" s="328"/>
    </row>
    <row r="732" spans="4:4">
      <c r="D732" s="328"/>
    </row>
    <row r="733" spans="4:4">
      <c r="D733" s="328"/>
    </row>
    <row r="734" spans="4:4">
      <c r="D734" s="328"/>
    </row>
    <row r="735" spans="4:4">
      <c r="D735" s="328"/>
    </row>
    <row r="736" spans="4:4">
      <c r="D736" s="328"/>
    </row>
    <row r="737" spans="4:4">
      <c r="D737" s="328"/>
    </row>
    <row r="738" spans="4:4">
      <c r="D738" s="328"/>
    </row>
    <row r="739" spans="4:4">
      <c r="D739" s="328"/>
    </row>
    <row r="740" spans="4:4">
      <c r="D740" s="328"/>
    </row>
    <row r="741" spans="4:4">
      <c r="D741" s="328"/>
    </row>
    <row r="742" spans="4:4">
      <c r="D742" s="328"/>
    </row>
    <row r="743" spans="4:4">
      <c r="D743" s="328"/>
    </row>
    <row r="744" spans="4:4">
      <c r="D744" s="328"/>
    </row>
    <row r="745" spans="4:4">
      <c r="D745" s="328"/>
    </row>
    <row r="746" spans="4:4">
      <c r="D746" s="328"/>
    </row>
    <row r="747" spans="4:4">
      <c r="D747" s="328"/>
    </row>
    <row r="748" spans="4:4">
      <c r="D748" s="328"/>
    </row>
    <row r="749" spans="4:4">
      <c r="D749" s="328"/>
    </row>
    <row r="750" spans="4:4">
      <c r="D750" s="328"/>
    </row>
    <row r="751" spans="4:4">
      <c r="D751" s="328"/>
    </row>
    <row r="752" spans="4:4">
      <c r="D752" s="328"/>
    </row>
    <row r="753" spans="4:4">
      <c r="D753" s="328"/>
    </row>
    <row r="754" spans="4:4">
      <c r="D754" s="328"/>
    </row>
    <row r="755" spans="4:4">
      <c r="D755" s="328"/>
    </row>
    <row r="756" spans="4:4">
      <c r="D756" s="328"/>
    </row>
    <row r="757" spans="4:4">
      <c r="D757" s="328"/>
    </row>
    <row r="758" spans="4:4">
      <c r="D758" s="328"/>
    </row>
    <row r="759" spans="4:4">
      <c r="D759" s="328"/>
    </row>
    <row r="760" spans="4:4">
      <c r="D760" s="328"/>
    </row>
    <row r="761" spans="4:4">
      <c r="D761" s="328"/>
    </row>
    <row r="762" spans="4:4">
      <c r="D762" s="328"/>
    </row>
    <row r="763" spans="4:4">
      <c r="D763" s="328"/>
    </row>
    <row r="764" spans="4:4">
      <c r="D764" s="328"/>
    </row>
    <row r="765" spans="4:4">
      <c r="D765" s="328"/>
    </row>
    <row r="766" spans="4:4">
      <c r="D766" s="328"/>
    </row>
    <row r="767" spans="4:4">
      <c r="D767" s="328"/>
    </row>
    <row r="768" spans="4:4">
      <c r="D768" s="328"/>
    </row>
    <row r="769" spans="4:4">
      <c r="D769" s="328"/>
    </row>
    <row r="770" spans="4:4">
      <c r="D770" s="328"/>
    </row>
    <row r="771" spans="4:4">
      <c r="D771" s="328"/>
    </row>
    <row r="772" spans="4:4">
      <c r="D772" s="328"/>
    </row>
    <row r="773" spans="4:4">
      <c r="D773" s="328"/>
    </row>
    <row r="774" spans="4:4">
      <c r="D774" s="328"/>
    </row>
    <row r="775" spans="4:4">
      <c r="D775" s="328"/>
    </row>
    <row r="776" spans="4:4">
      <c r="D776" s="328"/>
    </row>
    <row r="777" spans="4:4">
      <c r="D777" s="328"/>
    </row>
    <row r="778" spans="4:4">
      <c r="D778" s="328"/>
    </row>
    <row r="779" spans="4:4">
      <c r="D779" s="328"/>
    </row>
    <row r="780" spans="4:4">
      <c r="D780" s="328"/>
    </row>
    <row r="781" spans="4:4">
      <c r="D781" s="328"/>
    </row>
    <row r="782" spans="4:4">
      <c r="D782" s="328"/>
    </row>
    <row r="783" spans="4:4">
      <c r="D783" s="328"/>
    </row>
    <row r="784" spans="4:4">
      <c r="D784" s="328"/>
    </row>
    <row r="785" spans="4:4">
      <c r="D785" s="328"/>
    </row>
    <row r="786" spans="4:4">
      <c r="D786" s="328"/>
    </row>
    <row r="787" spans="4:4">
      <c r="D787" s="328"/>
    </row>
    <row r="788" spans="4:4">
      <c r="D788" s="328"/>
    </row>
    <row r="789" spans="4:4">
      <c r="D789" s="328"/>
    </row>
    <row r="790" spans="4:4">
      <c r="D790" s="328"/>
    </row>
    <row r="791" spans="4:4">
      <c r="D791" s="328"/>
    </row>
    <row r="792" spans="4:4">
      <c r="D792" s="328"/>
    </row>
    <row r="793" spans="4:4">
      <c r="D793" s="328"/>
    </row>
    <row r="794" spans="4:4">
      <c r="D794" s="328"/>
    </row>
    <row r="795" spans="4:4">
      <c r="D795" s="328"/>
    </row>
    <row r="796" spans="4:4">
      <c r="D796" s="328"/>
    </row>
    <row r="797" spans="4:4">
      <c r="D797" s="328"/>
    </row>
    <row r="798" spans="4:4">
      <c r="D798" s="328"/>
    </row>
    <row r="799" spans="4:4">
      <c r="D799" s="328"/>
    </row>
    <row r="800" spans="4:4">
      <c r="D800" s="328"/>
    </row>
    <row r="801" spans="4:4">
      <c r="D801" s="328"/>
    </row>
    <row r="802" spans="4:4">
      <c r="D802" s="328"/>
    </row>
    <row r="803" spans="4:4">
      <c r="D803" s="328"/>
    </row>
    <row r="804" spans="4:4">
      <c r="D804" s="328"/>
    </row>
    <row r="805" spans="4:4">
      <c r="D805" s="328"/>
    </row>
    <row r="806" spans="4:4">
      <c r="D806" s="328"/>
    </row>
    <row r="807" spans="4:4">
      <c r="D807" s="328"/>
    </row>
    <row r="808" spans="4:4">
      <c r="D808" s="328"/>
    </row>
    <row r="809" spans="4:4">
      <c r="D809" s="328"/>
    </row>
    <row r="810" spans="4:4">
      <c r="D810" s="328"/>
    </row>
    <row r="811" spans="4:4">
      <c r="D811" s="328"/>
    </row>
    <row r="812" spans="4:4">
      <c r="D812" s="328"/>
    </row>
    <row r="813" spans="4:4">
      <c r="D813" s="328"/>
    </row>
    <row r="814" spans="4:4">
      <c r="D814" s="328"/>
    </row>
    <row r="815" spans="4:4">
      <c r="D815" s="328"/>
    </row>
    <row r="816" spans="4:4">
      <c r="D816" s="328"/>
    </row>
    <row r="817" spans="4:4">
      <c r="D817" s="328"/>
    </row>
    <row r="818" spans="4:4">
      <c r="D818" s="328"/>
    </row>
    <row r="819" spans="4:4">
      <c r="D819" s="328"/>
    </row>
    <row r="820" spans="4:4">
      <c r="D820" s="328"/>
    </row>
    <row r="821" spans="4:4">
      <c r="D821" s="328"/>
    </row>
    <row r="822" spans="4:4">
      <c r="D822" s="328"/>
    </row>
    <row r="823" spans="4:4">
      <c r="D823" s="328"/>
    </row>
    <row r="824" spans="4:4">
      <c r="D824" s="328"/>
    </row>
    <row r="825" spans="4:4">
      <c r="D825" s="328"/>
    </row>
    <row r="826" spans="4:4">
      <c r="D826" s="328"/>
    </row>
    <row r="827" spans="4:4">
      <c r="D827" s="328"/>
    </row>
    <row r="828" spans="4:4">
      <c r="D828" s="328"/>
    </row>
    <row r="829" spans="4:4">
      <c r="D829" s="328"/>
    </row>
    <row r="830" spans="4:4">
      <c r="D830" s="328"/>
    </row>
    <row r="831" spans="4:4">
      <c r="D831" s="328"/>
    </row>
    <row r="832" spans="4:4">
      <c r="D832" s="328"/>
    </row>
    <row r="833" spans="4:4">
      <c r="D833" s="328"/>
    </row>
    <row r="834" spans="4:4">
      <c r="D834" s="328"/>
    </row>
    <row r="835" spans="4:4">
      <c r="D835" s="328"/>
    </row>
    <row r="836" spans="4:4">
      <c r="D836" s="328"/>
    </row>
    <row r="837" spans="4:4">
      <c r="D837" s="328"/>
    </row>
    <row r="838" spans="4:4">
      <c r="D838" s="328"/>
    </row>
    <row r="839" spans="4:4">
      <c r="D839" s="328"/>
    </row>
    <row r="840" spans="4:4">
      <c r="D840" s="328"/>
    </row>
    <row r="841" spans="4:4">
      <c r="D841" s="328"/>
    </row>
    <row r="842" spans="4:4">
      <c r="D842" s="328"/>
    </row>
    <row r="843" spans="4:4">
      <c r="D843" s="328"/>
    </row>
    <row r="844" spans="4:4">
      <c r="D844" s="328"/>
    </row>
    <row r="845" spans="4:4">
      <c r="D845" s="328"/>
    </row>
    <row r="846" spans="4:4">
      <c r="D846" s="328"/>
    </row>
    <row r="847" spans="4:4">
      <c r="D847" s="328"/>
    </row>
    <row r="848" spans="4:4">
      <c r="D848" s="328"/>
    </row>
    <row r="849" spans="4:4">
      <c r="D849" s="328"/>
    </row>
    <row r="850" spans="4:4">
      <c r="D850" s="328"/>
    </row>
    <row r="851" spans="4:4">
      <c r="D851" s="328"/>
    </row>
    <row r="852" spans="4:4">
      <c r="D852" s="328"/>
    </row>
    <row r="853" spans="4:4">
      <c r="D853" s="328"/>
    </row>
    <row r="854" spans="4:4">
      <c r="D854" s="328"/>
    </row>
    <row r="855" spans="4:4">
      <c r="D855" s="328"/>
    </row>
    <row r="856" spans="4:4">
      <c r="D856" s="328"/>
    </row>
    <row r="857" spans="4:4">
      <c r="D857" s="328"/>
    </row>
    <row r="858" spans="4:4">
      <c r="D858" s="328"/>
    </row>
    <row r="859" spans="4:4">
      <c r="D859" s="328"/>
    </row>
    <row r="860" spans="4:4">
      <c r="D860" s="328"/>
    </row>
    <row r="861" spans="4:4">
      <c r="D861" s="328"/>
    </row>
    <row r="862" spans="4:4">
      <c r="D862" s="328"/>
    </row>
    <row r="863" spans="4:4">
      <c r="D863" s="328"/>
    </row>
    <row r="864" spans="4:4">
      <c r="D864" s="328"/>
    </row>
    <row r="865" spans="4:4">
      <c r="D865" s="328"/>
    </row>
    <row r="866" spans="4:4">
      <c r="D866" s="328"/>
    </row>
    <row r="867" spans="4:4">
      <c r="D867" s="328"/>
    </row>
    <row r="868" spans="4:4">
      <c r="D868" s="328"/>
    </row>
    <row r="869" spans="4:4">
      <c r="D869" s="328"/>
    </row>
    <row r="870" spans="4:4">
      <c r="D870" s="328"/>
    </row>
    <row r="871" spans="4:4">
      <c r="D871" s="328"/>
    </row>
    <row r="872" spans="4:4">
      <c r="D872" s="328"/>
    </row>
    <row r="873" spans="4:4">
      <c r="D873" s="328"/>
    </row>
    <row r="874" spans="4:4">
      <c r="D874" s="328"/>
    </row>
    <row r="875" spans="4:4">
      <c r="D875" s="328"/>
    </row>
    <row r="876" spans="4:4">
      <c r="D876" s="328"/>
    </row>
    <row r="877" spans="4:4">
      <c r="D877" s="328"/>
    </row>
    <row r="878" spans="4:4">
      <c r="D878" s="328"/>
    </row>
    <row r="879" spans="4:4">
      <c r="D879" s="328"/>
    </row>
    <row r="880" spans="4:4">
      <c r="D880" s="328"/>
    </row>
    <row r="881" spans="4:4">
      <c r="D881" s="328"/>
    </row>
    <row r="882" spans="4:4">
      <c r="D882" s="328"/>
    </row>
    <row r="883" spans="4:4">
      <c r="D883" s="328"/>
    </row>
    <row r="884" spans="4:4">
      <c r="D884" s="328"/>
    </row>
    <row r="885" spans="4:4">
      <c r="D885" s="328"/>
    </row>
    <row r="886" spans="4:4">
      <c r="D886" s="328"/>
    </row>
    <row r="887" spans="4:4">
      <c r="D887" s="328"/>
    </row>
    <row r="888" spans="4:4">
      <c r="D888" s="328"/>
    </row>
    <row r="889" spans="4:4">
      <c r="D889" s="328"/>
    </row>
    <row r="890" spans="4:4">
      <c r="D890" s="328"/>
    </row>
    <row r="891" spans="4:4">
      <c r="D891" s="328"/>
    </row>
    <row r="892" spans="4:4">
      <c r="D892" s="328"/>
    </row>
    <row r="893" spans="4:4">
      <c r="D893" s="328"/>
    </row>
    <row r="894" spans="4:4">
      <c r="D894" s="328"/>
    </row>
    <row r="895" spans="4:4">
      <c r="D895" s="328"/>
    </row>
    <row r="896" spans="4:4">
      <c r="D896" s="328"/>
    </row>
    <row r="897" spans="4:4">
      <c r="D897" s="328"/>
    </row>
    <row r="898" spans="4:4">
      <c r="D898" s="328"/>
    </row>
    <row r="899" spans="4:4">
      <c r="D899" s="328"/>
    </row>
    <row r="900" spans="4:4">
      <c r="D900" s="328"/>
    </row>
    <row r="901" spans="4:4">
      <c r="D901" s="328"/>
    </row>
    <row r="902" spans="4:4">
      <c r="D902" s="328"/>
    </row>
    <row r="903" spans="4:4">
      <c r="D903" s="328"/>
    </row>
    <row r="904" spans="4:4">
      <c r="D904" s="328"/>
    </row>
    <row r="905" spans="4:4">
      <c r="D905" s="328"/>
    </row>
    <row r="906" spans="4:4">
      <c r="D906" s="328"/>
    </row>
    <row r="907" spans="4:4">
      <c r="D907" s="328"/>
    </row>
    <row r="908" spans="4:4">
      <c r="D908" s="328"/>
    </row>
    <row r="909" spans="4:4">
      <c r="D909" s="328"/>
    </row>
    <row r="910" spans="4:4">
      <c r="D910" s="328"/>
    </row>
    <row r="911" spans="4:4">
      <c r="D911" s="328"/>
    </row>
    <row r="912" spans="4:4">
      <c r="D912" s="328"/>
    </row>
    <row r="913" spans="4:4">
      <c r="D913" s="328"/>
    </row>
    <row r="914" spans="4:4">
      <c r="D914" s="328"/>
    </row>
    <row r="915" spans="4:4">
      <c r="D915" s="328"/>
    </row>
    <row r="916" spans="4:4">
      <c r="D916" s="328"/>
    </row>
    <row r="917" spans="4:4">
      <c r="D917" s="328"/>
    </row>
    <row r="918" spans="4:4">
      <c r="D918" s="328"/>
    </row>
    <row r="919" spans="4:4">
      <c r="D919" s="328"/>
    </row>
    <row r="920" spans="4:4">
      <c r="D920" s="328"/>
    </row>
    <row r="921" spans="4:4">
      <c r="D921" s="328"/>
    </row>
    <row r="922" spans="4:4">
      <c r="D922" s="328"/>
    </row>
    <row r="923" spans="4:4">
      <c r="D923" s="328"/>
    </row>
    <row r="924" spans="4:4">
      <c r="D924" s="328"/>
    </row>
    <row r="925" spans="4:4">
      <c r="D925" s="328"/>
    </row>
    <row r="926" spans="4:4">
      <c r="D926" s="328"/>
    </row>
    <row r="927" spans="4:4">
      <c r="D927" s="328"/>
    </row>
    <row r="928" spans="4:4">
      <c r="D928" s="328"/>
    </row>
    <row r="929" spans="4:4">
      <c r="D929" s="328"/>
    </row>
    <row r="930" spans="4:4">
      <c r="D930" s="328"/>
    </row>
    <row r="931" spans="4:4">
      <c r="D931" s="328"/>
    </row>
    <row r="932" spans="4:4">
      <c r="D932" s="328"/>
    </row>
    <row r="933" spans="4:4">
      <c r="D933" s="328"/>
    </row>
    <row r="934" spans="4:4">
      <c r="D934" s="328"/>
    </row>
    <row r="935" spans="4:4">
      <c r="D935" s="328"/>
    </row>
    <row r="936" spans="4:4">
      <c r="D936" s="328"/>
    </row>
    <row r="937" spans="4:4">
      <c r="D937" s="328"/>
    </row>
    <row r="938" spans="4:4">
      <c r="D938" s="328"/>
    </row>
    <row r="939" spans="4:4">
      <c r="D939" s="328"/>
    </row>
    <row r="940" spans="4:4">
      <c r="D940" s="328"/>
    </row>
    <row r="941" spans="4:4">
      <c r="D941" s="328"/>
    </row>
    <row r="942" spans="4:4">
      <c r="D942" s="328"/>
    </row>
    <row r="943" spans="4:4">
      <c r="D943" s="328"/>
    </row>
    <row r="944" spans="4:4">
      <c r="D944" s="328"/>
    </row>
    <row r="945" spans="4:4">
      <c r="D945" s="328"/>
    </row>
    <row r="946" spans="4:4">
      <c r="D946" s="328"/>
    </row>
    <row r="947" spans="4:4">
      <c r="D947" s="328"/>
    </row>
    <row r="948" spans="4:4">
      <c r="D948" s="328"/>
    </row>
    <row r="949" spans="4:4">
      <c r="D949" s="328"/>
    </row>
    <row r="950" spans="4:4">
      <c r="D950" s="328"/>
    </row>
    <row r="951" spans="4:4">
      <c r="D951" s="328"/>
    </row>
    <row r="952" spans="4:4">
      <c r="D952" s="328"/>
    </row>
    <row r="953" spans="4:4">
      <c r="D953" s="328"/>
    </row>
    <row r="954" spans="4:4">
      <c r="D954" s="328"/>
    </row>
    <row r="955" spans="4:4">
      <c r="D955" s="328"/>
    </row>
    <row r="956" spans="4:4">
      <c r="D956" s="328"/>
    </row>
    <row r="957" spans="4:4">
      <c r="D957" s="328"/>
    </row>
    <row r="958" spans="4:4">
      <c r="D958" s="328"/>
    </row>
    <row r="959" spans="4:4">
      <c r="D959" s="328"/>
    </row>
    <row r="960" spans="4:4">
      <c r="D960" s="328"/>
    </row>
    <row r="961" spans="4:4">
      <c r="D961" s="328"/>
    </row>
    <row r="962" spans="4:4">
      <c r="D962" s="328"/>
    </row>
    <row r="963" spans="4:4">
      <c r="D963" s="328"/>
    </row>
    <row r="964" spans="4:4">
      <c r="D964" s="328"/>
    </row>
    <row r="965" spans="4:4">
      <c r="D965" s="328"/>
    </row>
    <row r="966" spans="4:4">
      <c r="D966" s="328"/>
    </row>
    <row r="967" spans="4:4">
      <c r="D967" s="328"/>
    </row>
    <row r="968" spans="4:4">
      <c r="D968" s="328"/>
    </row>
    <row r="969" spans="4:4">
      <c r="D969" s="328"/>
    </row>
    <row r="970" spans="4:4">
      <c r="D970" s="328"/>
    </row>
    <row r="971" spans="4:4">
      <c r="D971" s="328"/>
    </row>
    <row r="972" spans="4:4">
      <c r="D972" s="328"/>
    </row>
    <row r="973" spans="4:4">
      <c r="D973" s="328"/>
    </row>
    <row r="974" spans="4:4">
      <c r="D974" s="328"/>
    </row>
    <row r="975" spans="4:4">
      <c r="D975" s="328"/>
    </row>
    <row r="976" spans="4:4">
      <c r="D976" s="328"/>
    </row>
    <row r="977" spans="4:4">
      <c r="D977" s="328"/>
    </row>
    <row r="978" spans="4:4">
      <c r="D978" s="328"/>
    </row>
    <row r="979" spans="4:4">
      <c r="D979" s="328"/>
    </row>
    <row r="980" spans="4:4">
      <c r="D980" s="328"/>
    </row>
    <row r="981" spans="4:4">
      <c r="D981" s="328"/>
    </row>
    <row r="982" spans="4:4">
      <c r="D982" s="328"/>
    </row>
    <row r="983" spans="4:4">
      <c r="D983" s="328"/>
    </row>
    <row r="984" spans="4:4">
      <c r="D984" s="328"/>
    </row>
    <row r="985" spans="4:4">
      <c r="D985" s="328"/>
    </row>
    <row r="986" spans="4:4">
      <c r="D986" s="328"/>
    </row>
    <row r="987" spans="4:4">
      <c r="D987" s="328"/>
    </row>
    <row r="988" spans="4:4">
      <c r="D988" s="328"/>
    </row>
    <row r="989" spans="4:4">
      <c r="D989" s="328"/>
    </row>
    <row r="990" spans="4:4">
      <c r="D990" s="328"/>
    </row>
    <row r="991" spans="4:4">
      <c r="D991" s="328"/>
    </row>
    <row r="992" spans="4:4">
      <c r="D992" s="328"/>
    </row>
    <row r="993" spans="4:4">
      <c r="D993" s="328"/>
    </row>
    <row r="994" spans="4:4">
      <c r="D994" s="328"/>
    </row>
    <row r="995" spans="4:4">
      <c r="D995" s="328"/>
    </row>
    <row r="996" spans="4:4">
      <c r="D996" s="328"/>
    </row>
    <row r="997" spans="4:4">
      <c r="D997" s="328"/>
    </row>
    <row r="998" spans="4:4">
      <c r="D998" s="328"/>
    </row>
    <row r="999" spans="4:4">
      <c r="D999" s="328"/>
    </row>
    <row r="1000" spans="4:4">
      <c r="D1000" s="328"/>
    </row>
    <row r="1001" spans="4:4">
      <c r="D1001" s="328"/>
    </row>
    <row r="1002" spans="4:4">
      <c r="D1002" s="328"/>
    </row>
    <row r="1003" spans="4:4">
      <c r="D1003" s="328"/>
    </row>
    <row r="1004" spans="4:4">
      <c r="D1004" s="328"/>
    </row>
    <row r="1005" spans="4:4">
      <c r="D1005" s="328"/>
    </row>
    <row r="1006" spans="4:4">
      <c r="D1006" s="328"/>
    </row>
    <row r="1007" spans="4:4">
      <c r="D1007" s="328"/>
    </row>
    <row r="1008" spans="4:4">
      <c r="D1008" s="328"/>
    </row>
    <row r="1009" spans="4:4">
      <c r="D1009" s="328"/>
    </row>
    <row r="1010" spans="4:4">
      <c r="D1010" s="328"/>
    </row>
    <row r="1011" spans="4:4">
      <c r="D1011" s="328"/>
    </row>
    <row r="1012" spans="4:4">
      <c r="D1012" s="328"/>
    </row>
    <row r="1013" spans="4:4">
      <c r="D1013" s="328"/>
    </row>
    <row r="1014" spans="4:4">
      <c r="D1014" s="328"/>
    </row>
    <row r="1015" spans="4:4">
      <c r="D1015" s="328"/>
    </row>
    <row r="1016" spans="4:4">
      <c r="D1016" s="328"/>
    </row>
    <row r="1017" spans="4:4">
      <c r="D1017" s="328"/>
    </row>
    <row r="1018" spans="4:4">
      <c r="D1018" s="328"/>
    </row>
    <row r="1019" spans="4:4">
      <c r="D1019" s="328"/>
    </row>
    <row r="1020" spans="4:4">
      <c r="D1020" s="328"/>
    </row>
    <row r="1021" spans="4:4">
      <c r="D1021" s="328"/>
    </row>
    <row r="1022" spans="4:4">
      <c r="D1022" s="328"/>
    </row>
    <row r="1023" spans="4:4">
      <c r="D1023" s="328"/>
    </row>
    <row r="1024" spans="4:4">
      <c r="D1024" s="328"/>
    </row>
    <row r="1025" spans="4:4">
      <c r="D1025" s="328"/>
    </row>
    <row r="1026" spans="4:4">
      <c r="D1026" s="328"/>
    </row>
    <row r="1027" spans="4:4">
      <c r="D1027" s="328"/>
    </row>
    <row r="1028" spans="4:4">
      <c r="D1028" s="328"/>
    </row>
    <row r="1029" spans="4:4">
      <c r="D1029" s="328"/>
    </row>
    <row r="1030" spans="4:4">
      <c r="D1030" s="328"/>
    </row>
    <row r="1031" spans="4:4">
      <c r="D1031" s="328"/>
    </row>
    <row r="1032" spans="4:4">
      <c r="D1032" s="328"/>
    </row>
    <row r="1033" spans="4:4">
      <c r="D1033" s="328"/>
    </row>
    <row r="1034" spans="4:4">
      <c r="D1034" s="328"/>
    </row>
    <row r="1035" spans="4:4">
      <c r="D1035" s="328"/>
    </row>
    <row r="1036" spans="4:4">
      <c r="D1036" s="328"/>
    </row>
    <row r="1037" spans="4:4">
      <c r="D1037" s="328"/>
    </row>
    <row r="1038" spans="4:4">
      <c r="D1038" s="328"/>
    </row>
    <row r="1039" spans="4:4">
      <c r="D1039" s="328"/>
    </row>
    <row r="1040" spans="4:4">
      <c r="D1040" s="328"/>
    </row>
    <row r="1041" spans="4:4">
      <c r="D1041" s="328"/>
    </row>
    <row r="1042" spans="4:4">
      <c r="D1042" s="328"/>
    </row>
    <row r="1043" spans="4:4">
      <c r="D1043" s="328"/>
    </row>
    <row r="1044" spans="4:4">
      <c r="D1044" s="328"/>
    </row>
    <row r="1045" spans="4:4">
      <c r="D1045" s="328"/>
    </row>
    <row r="1046" spans="4:4">
      <c r="D1046" s="328"/>
    </row>
    <row r="1047" spans="4:4">
      <c r="D1047" s="328"/>
    </row>
    <row r="1048" spans="4:4">
      <c r="D1048" s="328"/>
    </row>
    <row r="1049" spans="4:4">
      <c r="D1049" s="328"/>
    </row>
    <row r="1050" spans="4:4">
      <c r="D1050" s="328"/>
    </row>
    <row r="1051" spans="4:4">
      <c r="D1051" s="328"/>
    </row>
    <row r="1052" spans="4:4">
      <c r="D1052" s="328"/>
    </row>
    <row r="1053" spans="4:4">
      <c r="D1053" s="328"/>
    </row>
    <row r="1054" spans="4:4">
      <c r="D1054" s="328"/>
    </row>
    <row r="1055" spans="4:4">
      <c r="D1055" s="328"/>
    </row>
    <row r="1056" spans="4:4">
      <c r="D1056" s="328"/>
    </row>
    <row r="1057" spans="4:4">
      <c r="D1057" s="328"/>
    </row>
    <row r="1058" spans="4:4">
      <c r="D1058" s="328"/>
    </row>
    <row r="1059" spans="4:4">
      <c r="D1059" s="328"/>
    </row>
    <row r="1060" spans="4:4">
      <c r="D1060" s="328"/>
    </row>
    <row r="1061" spans="4:4">
      <c r="D1061" s="328"/>
    </row>
    <row r="1062" spans="4:4">
      <c r="D1062" s="328"/>
    </row>
    <row r="1063" spans="4:4">
      <c r="D1063" s="328"/>
    </row>
    <row r="1064" spans="4:4">
      <c r="D1064" s="328"/>
    </row>
    <row r="1065" spans="4:4">
      <c r="D1065" s="328"/>
    </row>
    <row r="1066" spans="4:4">
      <c r="D1066" s="328"/>
    </row>
    <row r="1067" spans="4:4">
      <c r="D1067" s="328"/>
    </row>
    <row r="1068" spans="4:4">
      <c r="D1068" s="328"/>
    </row>
    <row r="1069" spans="4:4">
      <c r="D1069" s="328"/>
    </row>
    <row r="1070" spans="4:4">
      <c r="D1070" s="328"/>
    </row>
    <row r="1071" spans="4:4">
      <c r="D1071" s="328"/>
    </row>
    <row r="1072" spans="4:4">
      <c r="D1072" s="328"/>
    </row>
    <row r="1073" spans="4:4">
      <c r="D1073" s="328"/>
    </row>
    <row r="1074" spans="4:4">
      <c r="D1074" s="328"/>
    </row>
    <row r="1075" spans="4:4">
      <c r="D1075" s="328"/>
    </row>
    <row r="1076" spans="4:4">
      <c r="D1076" s="328"/>
    </row>
    <row r="1077" spans="4:4">
      <c r="D1077" s="328"/>
    </row>
    <row r="1078" spans="4:4">
      <c r="D1078" s="328"/>
    </row>
    <row r="1079" spans="4:4">
      <c r="D1079" s="328"/>
    </row>
    <row r="1080" spans="4:4">
      <c r="D1080" s="328"/>
    </row>
    <row r="1081" spans="4:4">
      <c r="D1081" s="328"/>
    </row>
    <row r="1082" spans="4:4">
      <c r="D1082" s="328"/>
    </row>
    <row r="1083" spans="4:4">
      <c r="D1083" s="328"/>
    </row>
    <row r="1084" spans="4:4">
      <c r="D1084" s="328"/>
    </row>
    <row r="1085" spans="4:4">
      <c r="D1085" s="328"/>
    </row>
    <row r="1086" spans="4:4">
      <c r="D1086" s="328"/>
    </row>
    <row r="1087" spans="4:4">
      <c r="D1087" s="328"/>
    </row>
    <row r="1088" spans="4:4">
      <c r="D1088" s="328"/>
    </row>
    <row r="1089" spans="4:4">
      <c r="D1089" s="328"/>
    </row>
    <row r="1090" spans="4:4">
      <c r="D1090" s="328"/>
    </row>
    <row r="1091" spans="4:4">
      <c r="D1091" s="328"/>
    </row>
    <row r="1092" spans="4:4">
      <c r="D1092" s="328"/>
    </row>
    <row r="1093" spans="4:4">
      <c r="D1093" s="328"/>
    </row>
    <row r="1094" spans="4:4">
      <c r="D1094" s="328"/>
    </row>
    <row r="1095" spans="4:4">
      <c r="D1095" s="328"/>
    </row>
    <row r="1096" spans="4:4">
      <c r="D1096" s="328"/>
    </row>
    <row r="1097" spans="4:4">
      <c r="D1097" s="328"/>
    </row>
    <row r="1098" spans="4:4">
      <c r="D1098" s="328"/>
    </row>
    <row r="1099" spans="4:4">
      <c r="D1099" s="328"/>
    </row>
    <row r="1100" spans="4:4">
      <c r="D1100" s="328"/>
    </row>
    <row r="1101" spans="4:4">
      <c r="D1101" s="328"/>
    </row>
    <row r="1102" spans="4:4">
      <c r="D1102" s="328"/>
    </row>
    <row r="1103" spans="4:4">
      <c r="D1103" s="328"/>
    </row>
    <row r="1104" spans="4:4">
      <c r="D1104" s="328"/>
    </row>
    <row r="1105" spans="4:4">
      <c r="D1105" s="328"/>
    </row>
    <row r="1106" spans="4:4">
      <c r="D1106" s="328"/>
    </row>
    <row r="1107" spans="4:4">
      <c r="D1107" s="328"/>
    </row>
    <row r="1108" spans="4:4">
      <c r="D1108" s="328"/>
    </row>
    <row r="1109" spans="4:4">
      <c r="D1109" s="328"/>
    </row>
    <row r="1110" spans="4:4">
      <c r="D1110" s="328"/>
    </row>
    <row r="1111" spans="4:4">
      <c r="D1111" s="328"/>
    </row>
    <row r="1112" spans="4:4">
      <c r="D1112" s="328"/>
    </row>
    <row r="1113" spans="4:4">
      <c r="D1113" s="328"/>
    </row>
    <row r="1114" spans="4:4">
      <c r="D1114" s="328"/>
    </row>
    <row r="1115" spans="4:4">
      <c r="D1115" s="328"/>
    </row>
    <row r="1116" spans="4:4">
      <c r="D1116" s="328"/>
    </row>
    <row r="1117" spans="4:4">
      <c r="D1117" s="328"/>
    </row>
    <row r="1118" spans="4:4">
      <c r="D1118" s="328"/>
    </row>
    <row r="1119" spans="4:4">
      <c r="D1119" s="328"/>
    </row>
    <row r="1120" spans="4:4">
      <c r="D1120" s="328"/>
    </row>
    <row r="1121" spans="4:4">
      <c r="D1121" s="328"/>
    </row>
    <row r="1122" spans="4:4">
      <c r="D1122" s="328"/>
    </row>
    <row r="1123" spans="4:4">
      <c r="D1123" s="328"/>
    </row>
    <row r="1124" spans="4:4">
      <c r="D1124" s="328"/>
    </row>
    <row r="1125" spans="4:4">
      <c r="D1125" s="328"/>
    </row>
    <row r="1126" spans="4:4">
      <c r="D1126" s="328"/>
    </row>
    <row r="1127" spans="4:4">
      <c r="D1127" s="328"/>
    </row>
    <row r="1128" spans="4:4">
      <c r="D1128" s="328"/>
    </row>
    <row r="1129" spans="4:4">
      <c r="D1129" s="328"/>
    </row>
    <row r="1130" spans="4:4">
      <c r="D1130" s="328"/>
    </row>
    <row r="1131" spans="4:4">
      <c r="D1131" s="328"/>
    </row>
    <row r="1132" spans="4:4">
      <c r="D1132" s="328"/>
    </row>
    <row r="1133" spans="4:4">
      <c r="D1133" s="328"/>
    </row>
    <row r="1134" spans="4:4">
      <c r="D1134" s="328"/>
    </row>
    <row r="1135" spans="4:4">
      <c r="D1135" s="328"/>
    </row>
    <row r="1136" spans="4:4">
      <c r="D1136" s="328"/>
    </row>
    <row r="1137" spans="4:4">
      <c r="D1137" s="328"/>
    </row>
    <row r="1138" spans="4:4">
      <c r="D1138" s="328"/>
    </row>
    <row r="1139" spans="4:4">
      <c r="D1139" s="328"/>
    </row>
    <row r="1140" spans="4:4">
      <c r="D1140" s="328"/>
    </row>
    <row r="1141" spans="4:4">
      <c r="D1141" s="328"/>
    </row>
    <row r="1142" spans="4:4">
      <c r="D1142" s="328"/>
    </row>
    <row r="1143" spans="4:4">
      <c r="D1143" s="328"/>
    </row>
    <row r="1144" spans="4:4">
      <c r="D1144" s="328"/>
    </row>
    <row r="1145" spans="4:4">
      <c r="D1145" s="328"/>
    </row>
    <row r="1146" spans="4:4">
      <c r="D1146" s="328"/>
    </row>
    <row r="1147" spans="4:4">
      <c r="D1147" s="328"/>
    </row>
    <row r="1148" spans="4:4">
      <c r="D1148" s="328"/>
    </row>
    <row r="1149" spans="4:4">
      <c r="D1149" s="328"/>
    </row>
    <row r="1150" spans="4:4">
      <c r="D1150" s="328"/>
    </row>
    <row r="1151" spans="4:4">
      <c r="D1151" s="328"/>
    </row>
    <row r="1152" spans="4:4">
      <c r="D1152" s="328"/>
    </row>
    <row r="1153" spans="4:4">
      <c r="D1153" s="328"/>
    </row>
    <row r="1154" spans="4:4">
      <c r="D1154" s="328"/>
    </row>
    <row r="1155" spans="4:4">
      <c r="D1155" s="328"/>
    </row>
    <row r="1156" spans="4:4">
      <c r="D1156" s="328"/>
    </row>
    <row r="1157" spans="4:4">
      <c r="D1157" s="328"/>
    </row>
    <row r="1158" spans="4:4">
      <c r="D1158" s="328"/>
    </row>
    <row r="1159" spans="4:4">
      <c r="D1159" s="328"/>
    </row>
    <row r="1160" spans="4:4">
      <c r="D1160" s="328"/>
    </row>
    <row r="1161" spans="4:4">
      <c r="D1161" s="328"/>
    </row>
    <row r="1162" spans="4:4">
      <c r="D1162" s="328"/>
    </row>
    <row r="1163" spans="4:4">
      <c r="D1163" s="328"/>
    </row>
    <row r="1164" spans="4:4">
      <c r="D1164" s="328"/>
    </row>
    <row r="1165" spans="4:4">
      <c r="D1165" s="328"/>
    </row>
    <row r="1166" spans="4:4">
      <c r="D1166" s="328"/>
    </row>
    <row r="1167" spans="4:4">
      <c r="D1167" s="328"/>
    </row>
    <row r="1168" spans="4:4">
      <c r="D1168" s="328"/>
    </row>
    <row r="1169" spans="4:4">
      <c r="D1169" s="328"/>
    </row>
    <row r="1170" spans="4:4">
      <c r="D1170" s="328"/>
    </row>
    <row r="1171" spans="4:4">
      <c r="D1171" s="328"/>
    </row>
    <row r="1172" spans="4:4">
      <c r="D1172" s="328"/>
    </row>
    <row r="1173" spans="4:4">
      <c r="D1173" s="328"/>
    </row>
    <row r="1174" spans="4:4">
      <c r="D1174" s="328"/>
    </row>
    <row r="1175" spans="4:4">
      <c r="D1175" s="328"/>
    </row>
    <row r="1176" spans="4:4">
      <c r="D1176" s="328"/>
    </row>
    <row r="1177" spans="4:4">
      <c r="D1177" s="328"/>
    </row>
    <row r="1178" spans="4:4">
      <c r="D1178" s="328"/>
    </row>
    <row r="1179" spans="4:4">
      <c r="D1179" s="328"/>
    </row>
    <row r="1180" spans="4:4">
      <c r="D1180" s="328"/>
    </row>
    <row r="1181" spans="4:4">
      <c r="D1181" s="328"/>
    </row>
    <row r="1182" spans="4:4">
      <c r="D1182" s="328"/>
    </row>
    <row r="1183" spans="4:4">
      <c r="D1183" s="328"/>
    </row>
    <row r="1184" spans="4:4">
      <c r="D1184" s="328"/>
    </row>
    <row r="1185" spans="4:4">
      <c r="D1185" s="328"/>
    </row>
    <row r="1186" spans="4:4">
      <c r="D1186" s="328"/>
    </row>
    <row r="1187" spans="4:4">
      <c r="D1187" s="328"/>
    </row>
    <row r="1188" spans="4:4">
      <c r="D1188" s="328"/>
    </row>
    <row r="1189" spans="4:4">
      <c r="D1189" s="328"/>
    </row>
    <row r="1190" spans="4:4">
      <c r="D1190" s="328"/>
    </row>
    <row r="1191" spans="4:4">
      <c r="D1191" s="328"/>
    </row>
    <row r="1192" spans="4:4">
      <c r="D1192" s="328"/>
    </row>
    <row r="1193" spans="4:4">
      <c r="D1193" s="328"/>
    </row>
    <row r="1194" spans="4:4">
      <c r="D1194" s="328"/>
    </row>
    <row r="1195" spans="4:4">
      <c r="D1195" s="328"/>
    </row>
    <row r="1196" spans="4:4">
      <c r="D1196" s="328"/>
    </row>
    <row r="1197" spans="4:4">
      <c r="D1197" s="328"/>
    </row>
    <row r="1198" spans="4:4">
      <c r="D1198" s="328"/>
    </row>
    <row r="1199" spans="4:4">
      <c r="D1199" s="328"/>
    </row>
    <row r="1200" spans="4:4">
      <c r="D1200" s="328"/>
    </row>
    <row r="1201" spans="4:4">
      <c r="D1201" s="328"/>
    </row>
    <row r="1202" spans="4:4">
      <c r="D1202" s="328"/>
    </row>
    <row r="1203" spans="4:4">
      <c r="D1203" s="328"/>
    </row>
    <row r="1204" spans="4:4">
      <c r="D1204" s="328"/>
    </row>
    <row r="1205" spans="4:4">
      <c r="D1205" s="328"/>
    </row>
    <row r="1206" spans="4:4">
      <c r="D1206" s="328"/>
    </row>
    <row r="1207" spans="4:4">
      <c r="D1207" s="328"/>
    </row>
    <row r="1208" spans="4:4">
      <c r="D1208" s="328"/>
    </row>
    <row r="1209" spans="4:4">
      <c r="D1209" s="328"/>
    </row>
    <row r="1210" spans="4:4">
      <c r="D1210" s="328"/>
    </row>
    <row r="1211" spans="4:4">
      <c r="D1211" s="328"/>
    </row>
    <row r="1212" spans="4:4">
      <c r="D1212" s="328"/>
    </row>
    <row r="1213" spans="4:4">
      <c r="D1213" s="328"/>
    </row>
    <row r="1214" spans="4:4">
      <c r="D1214" s="328"/>
    </row>
    <row r="1215" spans="4:4">
      <c r="D1215" s="328"/>
    </row>
    <row r="1216" spans="4:4">
      <c r="D1216" s="328"/>
    </row>
    <row r="1217" spans="4:4">
      <c r="D1217" s="328"/>
    </row>
    <row r="1218" spans="4:4">
      <c r="D1218" s="328"/>
    </row>
    <row r="1219" spans="4:4">
      <c r="D1219" s="328"/>
    </row>
    <row r="1220" spans="4:4">
      <c r="D1220" s="328"/>
    </row>
    <row r="1221" spans="4:4">
      <c r="D1221" s="328"/>
    </row>
    <row r="1222" spans="4:4">
      <c r="D1222" s="328"/>
    </row>
    <row r="1223" spans="4:4">
      <c r="D1223" s="328"/>
    </row>
    <row r="1224" spans="4:4">
      <c r="D1224" s="328"/>
    </row>
    <row r="1225" spans="4:4">
      <c r="D1225" s="328"/>
    </row>
    <row r="1226" spans="4:4">
      <c r="D1226" s="328"/>
    </row>
    <row r="1227" spans="4:4">
      <c r="D1227" s="328"/>
    </row>
    <row r="1228" spans="4:4">
      <c r="D1228" s="328"/>
    </row>
    <row r="1229" spans="4:4">
      <c r="D1229" s="328"/>
    </row>
    <row r="1230" spans="4:4">
      <c r="D1230" s="328"/>
    </row>
    <row r="1231" spans="4:4">
      <c r="D1231" s="328"/>
    </row>
    <row r="1232" spans="4:4">
      <c r="D1232" s="328"/>
    </row>
    <row r="1233" spans="4:4">
      <c r="D1233" s="328"/>
    </row>
    <row r="1234" spans="4:4">
      <c r="D1234" s="328"/>
    </row>
    <row r="1235" spans="4:4">
      <c r="D1235" s="328"/>
    </row>
    <row r="1236" spans="4:4">
      <c r="D1236" s="328"/>
    </row>
    <row r="1237" spans="4:4">
      <c r="D1237" s="328"/>
    </row>
    <row r="1238" spans="4:4">
      <c r="D1238" s="328"/>
    </row>
    <row r="1239" spans="4:4">
      <c r="D1239" s="328"/>
    </row>
    <row r="1240" spans="4:4">
      <c r="D1240" s="328"/>
    </row>
    <row r="1241" spans="4:4">
      <c r="D1241" s="328"/>
    </row>
    <row r="1242" spans="4:4">
      <c r="D1242" s="328"/>
    </row>
    <row r="1243" spans="4:4">
      <c r="D1243" s="328"/>
    </row>
    <row r="1244" spans="4:4">
      <c r="D1244" s="328"/>
    </row>
    <row r="1245" spans="4:4">
      <c r="D1245" s="328"/>
    </row>
    <row r="1246" spans="4:4">
      <c r="D1246" s="328"/>
    </row>
    <row r="1247" spans="4:4">
      <c r="D1247" s="328"/>
    </row>
    <row r="1248" spans="4:4">
      <c r="D1248" s="328"/>
    </row>
    <row r="1249" spans="4:4">
      <c r="D1249" s="328"/>
    </row>
    <row r="1250" spans="4:4">
      <c r="D1250" s="328"/>
    </row>
    <row r="1251" spans="4:4">
      <c r="D1251" s="328"/>
    </row>
    <row r="1252" spans="4:4">
      <c r="D1252" s="328"/>
    </row>
    <row r="1253" spans="4:4">
      <c r="D1253" s="328"/>
    </row>
    <row r="1254" spans="4:4">
      <c r="D1254" s="328"/>
    </row>
    <row r="1255" spans="4:4">
      <c r="D1255" s="328"/>
    </row>
    <row r="1256" spans="4:4">
      <c r="D1256" s="328"/>
    </row>
    <row r="1257" spans="4:4">
      <c r="D1257" s="328"/>
    </row>
    <row r="1258" spans="4:4">
      <c r="D1258" s="328"/>
    </row>
    <row r="1259" spans="4:4">
      <c r="D1259" s="328"/>
    </row>
    <row r="1260" spans="4:4">
      <c r="D1260" s="328"/>
    </row>
    <row r="1261" spans="4:4">
      <c r="D1261" s="328"/>
    </row>
    <row r="1262" spans="4:4">
      <c r="D1262" s="328"/>
    </row>
    <row r="1263" spans="4:4">
      <c r="D1263" s="328"/>
    </row>
    <row r="1264" spans="4:4">
      <c r="D1264" s="328"/>
    </row>
    <row r="1265" spans="4:4">
      <c r="D1265" s="328"/>
    </row>
    <row r="1266" spans="4:4">
      <c r="D1266" s="328"/>
    </row>
    <row r="1267" spans="4:4">
      <c r="D1267" s="328"/>
    </row>
    <row r="1268" spans="4:4">
      <c r="D1268" s="328"/>
    </row>
    <row r="1269" spans="4:4">
      <c r="D1269" s="328"/>
    </row>
    <row r="1270" spans="4:4">
      <c r="D1270" s="328"/>
    </row>
    <row r="1271" spans="4:4">
      <c r="D1271" s="328"/>
    </row>
    <row r="1272" spans="4:4">
      <c r="D1272" s="328"/>
    </row>
    <row r="1273" spans="4:4">
      <c r="D1273" s="328"/>
    </row>
    <row r="1274" spans="4:4">
      <c r="D1274" s="328"/>
    </row>
    <row r="1275" spans="4:4">
      <c r="D1275" s="328"/>
    </row>
    <row r="1276" spans="4:4">
      <c r="D1276" s="328"/>
    </row>
    <row r="1277" spans="4:4">
      <c r="D1277" s="328"/>
    </row>
    <row r="1278" spans="4:4">
      <c r="D1278" s="328"/>
    </row>
    <row r="1279" spans="4:4">
      <c r="D1279" s="328"/>
    </row>
    <row r="1280" spans="4:4">
      <c r="D1280" s="328"/>
    </row>
    <row r="1281" spans="4:4">
      <c r="D1281" s="328"/>
    </row>
    <row r="1282" spans="4:4">
      <c r="D1282" s="328"/>
    </row>
    <row r="1283" spans="4:4">
      <c r="D1283" s="328"/>
    </row>
    <row r="1284" spans="4:4">
      <c r="D1284" s="328"/>
    </row>
    <row r="1285" spans="4:4">
      <c r="D1285" s="328"/>
    </row>
    <row r="1286" spans="4:4">
      <c r="D1286" s="328"/>
    </row>
    <row r="1287" spans="4:4">
      <c r="D1287" s="328"/>
    </row>
    <row r="1288" spans="4:4">
      <c r="D1288" s="328"/>
    </row>
    <row r="1289" spans="4:4">
      <c r="D1289" s="328"/>
    </row>
    <row r="1290" spans="4:4">
      <c r="D1290" s="328"/>
    </row>
    <row r="1291" spans="4:4">
      <c r="D1291" s="328"/>
    </row>
    <row r="1292" spans="4:4">
      <c r="D1292" s="328"/>
    </row>
    <row r="1293" spans="4:4">
      <c r="D1293" s="328"/>
    </row>
    <row r="1294" spans="4:4">
      <c r="D1294" s="328"/>
    </row>
    <row r="1295" spans="4:4">
      <c r="D1295" s="328"/>
    </row>
    <row r="1296" spans="4:4">
      <c r="D1296" s="328"/>
    </row>
    <row r="1297" spans="4:4">
      <c r="D1297" s="328"/>
    </row>
    <row r="1298" spans="4:4">
      <c r="D1298" s="328"/>
    </row>
    <row r="1299" spans="4:4">
      <c r="D1299" s="328"/>
    </row>
    <row r="1300" spans="4:4">
      <c r="D1300" s="328"/>
    </row>
    <row r="1301" spans="4:4">
      <c r="D1301" s="328"/>
    </row>
    <row r="1302" spans="4:4">
      <c r="D1302" s="328"/>
    </row>
    <row r="1303" spans="4:4">
      <c r="D1303" s="328"/>
    </row>
    <row r="1304" spans="4:4">
      <c r="D1304" s="328"/>
    </row>
    <row r="1305" spans="4:4">
      <c r="D1305" s="328"/>
    </row>
    <row r="1306" spans="4:4">
      <c r="D1306" s="328"/>
    </row>
    <row r="1307" spans="4:4">
      <c r="D1307" s="328"/>
    </row>
    <row r="1308" spans="4:4">
      <c r="D1308" s="328"/>
    </row>
    <row r="1309" spans="4:4">
      <c r="D1309" s="328"/>
    </row>
    <row r="1310" spans="4:4">
      <c r="D1310" s="328"/>
    </row>
    <row r="1311" spans="4:4">
      <c r="D1311" s="328"/>
    </row>
    <row r="1312" spans="4:4">
      <c r="D1312" s="328"/>
    </row>
    <row r="1313" spans="4:4">
      <c r="D1313" s="328"/>
    </row>
    <row r="1314" spans="4:4">
      <c r="D1314" s="328"/>
    </row>
    <row r="1315" spans="4:4">
      <c r="D1315" s="328"/>
    </row>
    <row r="1316" spans="4:4">
      <c r="D1316" s="328"/>
    </row>
    <row r="1317" spans="4:4">
      <c r="D1317" s="328"/>
    </row>
    <row r="1318" spans="4:4">
      <c r="D1318" s="328"/>
    </row>
    <row r="1319" spans="4:4">
      <c r="D1319" s="328"/>
    </row>
    <row r="1320" spans="4:4">
      <c r="D1320" s="328"/>
    </row>
    <row r="1321" spans="4:4">
      <c r="D1321" s="328"/>
    </row>
    <row r="1322" spans="4:4">
      <c r="D1322" s="328"/>
    </row>
    <row r="1323" spans="4:4">
      <c r="D1323" s="328"/>
    </row>
    <row r="1324" spans="4:4">
      <c r="D1324" s="328"/>
    </row>
    <row r="1325" spans="4:4">
      <c r="D1325" s="328"/>
    </row>
    <row r="1326" spans="4:4">
      <c r="D1326" s="328"/>
    </row>
    <row r="1327" spans="4:4">
      <c r="D1327" s="328"/>
    </row>
    <row r="1328" spans="4:4">
      <c r="D1328" s="328"/>
    </row>
    <row r="1329" spans="4:4">
      <c r="D1329" s="328"/>
    </row>
    <row r="1330" spans="4:4">
      <c r="D1330" s="328"/>
    </row>
    <row r="1331" spans="4:4">
      <c r="D1331" s="328"/>
    </row>
    <row r="1332" spans="4:4">
      <c r="D1332" s="328"/>
    </row>
    <row r="1333" spans="4:4">
      <c r="D1333" s="328"/>
    </row>
    <row r="1334" spans="4:4">
      <c r="D1334" s="328"/>
    </row>
    <row r="1335" spans="4:4">
      <c r="D1335" s="328"/>
    </row>
    <row r="1336" spans="4:4">
      <c r="D1336" s="328"/>
    </row>
    <row r="1337" spans="4:4">
      <c r="D1337" s="328"/>
    </row>
    <row r="1338" spans="4:4">
      <c r="D1338" s="328"/>
    </row>
    <row r="1339" spans="4:4">
      <c r="D1339" s="328"/>
    </row>
    <row r="1340" spans="4:4">
      <c r="D1340" s="328"/>
    </row>
    <row r="1341" spans="4:4">
      <c r="D1341" s="328"/>
    </row>
    <row r="1342" spans="4:4">
      <c r="D1342" s="328"/>
    </row>
    <row r="1343" spans="4:4">
      <c r="D1343" s="328"/>
    </row>
    <row r="1344" spans="4:4">
      <c r="D1344" s="328"/>
    </row>
    <row r="1345" spans="4:4">
      <c r="D1345" s="328"/>
    </row>
    <row r="1346" spans="4:4">
      <c r="D1346" s="328"/>
    </row>
    <row r="1347" spans="4:4">
      <c r="D1347" s="328"/>
    </row>
    <row r="1348" spans="4:4">
      <c r="D1348" s="328"/>
    </row>
    <row r="1349" spans="4:4">
      <c r="D1349" s="328"/>
    </row>
    <row r="1350" spans="4:4">
      <c r="D1350" s="328"/>
    </row>
    <row r="1351" spans="4:4">
      <c r="D1351" s="328"/>
    </row>
    <row r="1352" spans="4:4">
      <c r="D1352" s="328"/>
    </row>
    <row r="1353" spans="4:4">
      <c r="D1353" s="328"/>
    </row>
    <row r="1354" spans="4:4">
      <c r="D1354" s="328"/>
    </row>
    <row r="1355" spans="4:4">
      <c r="D1355" s="328"/>
    </row>
    <row r="1356" spans="4:4">
      <c r="D1356" s="328"/>
    </row>
    <row r="1357" spans="4:4">
      <c r="D1357" s="328"/>
    </row>
    <row r="1358" spans="4:4">
      <c r="D1358" s="328"/>
    </row>
    <row r="1359" spans="4:4">
      <c r="D1359" s="328"/>
    </row>
    <row r="1360" spans="4:4">
      <c r="D1360" s="328"/>
    </row>
    <row r="1361" spans="4:4">
      <c r="D1361" s="328"/>
    </row>
    <row r="1362" spans="4:4">
      <c r="D1362" s="328"/>
    </row>
    <row r="1363" spans="4:4">
      <c r="D1363" s="328"/>
    </row>
    <row r="1364" spans="4:4">
      <c r="D1364" s="328"/>
    </row>
    <row r="1365" spans="4:4">
      <c r="D1365" s="328"/>
    </row>
    <row r="1366" spans="4:4">
      <c r="D1366" s="328"/>
    </row>
    <row r="1367" spans="4:4">
      <c r="D1367" s="328"/>
    </row>
    <row r="1368" spans="4:4">
      <c r="D1368" s="328"/>
    </row>
    <row r="1369" spans="4:4">
      <c r="D1369" s="328"/>
    </row>
    <row r="1370" spans="4:4">
      <c r="D1370" s="328"/>
    </row>
    <row r="1371" spans="4:4">
      <c r="D1371" s="328"/>
    </row>
    <row r="1372" spans="4:4">
      <c r="D1372" s="328"/>
    </row>
    <row r="1373" spans="4:4">
      <c r="D1373" s="328"/>
    </row>
    <row r="1374" spans="4:4">
      <c r="D1374" s="328"/>
    </row>
    <row r="1375" spans="4:4">
      <c r="D1375" s="328"/>
    </row>
    <row r="1376" spans="4:4">
      <c r="D1376" s="328"/>
    </row>
    <row r="1377" spans="4:4">
      <c r="D1377" s="328"/>
    </row>
    <row r="1378" spans="4:4">
      <c r="D1378" s="328"/>
    </row>
    <row r="1379" spans="4:4">
      <c r="D1379" s="328"/>
    </row>
    <row r="1380" spans="4:4">
      <c r="D1380" s="328"/>
    </row>
    <row r="1381" spans="4:4">
      <c r="D1381" s="328"/>
    </row>
    <row r="1382" spans="4:4">
      <c r="D1382" s="328"/>
    </row>
    <row r="1383" spans="4:4">
      <c r="D1383" s="328"/>
    </row>
    <row r="1384" spans="4:4">
      <c r="D1384" s="328"/>
    </row>
    <row r="1385" spans="4:4">
      <c r="D1385" s="328"/>
    </row>
    <row r="1386" spans="4:4">
      <c r="D1386" s="328"/>
    </row>
    <row r="1387" spans="4:4">
      <c r="D1387" s="328"/>
    </row>
    <row r="1388" spans="4:4">
      <c r="D1388" s="328"/>
    </row>
    <row r="1389" spans="4:4">
      <c r="D1389" s="328"/>
    </row>
    <row r="1390" spans="4:4">
      <c r="D1390" s="328"/>
    </row>
    <row r="1391" spans="4:4">
      <c r="D1391" s="328"/>
    </row>
    <row r="1392" spans="4:4">
      <c r="D1392" s="328"/>
    </row>
    <row r="1393" spans="4:4">
      <c r="D1393" s="328"/>
    </row>
    <row r="1394" spans="4:4">
      <c r="D1394" s="328"/>
    </row>
    <row r="1395" spans="4:4">
      <c r="D1395" s="328"/>
    </row>
    <row r="1396" spans="4:4">
      <c r="D1396" s="328"/>
    </row>
    <row r="1397" spans="4:4">
      <c r="D1397" s="328"/>
    </row>
    <row r="1398" spans="4:4">
      <c r="D1398" s="328"/>
    </row>
    <row r="1399" spans="4:4">
      <c r="D1399" s="328"/>
    </row>
    <row r="1400" spans="4:4">
      <c r="D1400" s="328"/>
    </row>
    <row r="1401" spans="4:4">
      <c r="D1401" s="328"/>
    </row>
    <row r="1402" spans="4:4">
      <c r="D1402" s="328"/>
    </row>
    <row r="1403" spans="4:4">
      <c r="D1403" s="328"/>
    </row>
    <row r="1404" spans="4:4">
      <c r="D1404" s="328"/>
    </row>
    <row r="1405" spans="4:4">
      <c r="D1405" s="328"/>
    </row>
    <row r="1406" spans="4:4">
      <c r="D1406" s="328"/>
    </row>
    <row r="1407" spans="4:4">
      <c r="D1407" s="328"/>
    </row>
    <row r="1408" spans="4:4">
      <c r="D1408" s="328"/>
    </row>
    <row r="1409" spans="4:4">
      <c r="D1409" s="328"/>
    </row>
    <row r="1410" spans="4:4">
      <c r="D1410" s="328"/>
    </row>
    <row r="1411" spans="4:4">
      <c r="D1411" s="328"/>
    </row>
    <row r="1412" spans="4:4">
      <c r="D1412" s="328"/>
    </row>
    <row r="1413" spans="4:4">
      <c r="D1413" s="328"/>
    </row>
    <row r="1414" spans="4:4">
      <c r="D1414" s="328"/>
    </row>
    <row r="1415" spans="4:4">
      <c r="D1415" s="328"/>
    </row>
    <row r="1416" spans="4:4">
      <c r="D1416" s="328"/>
    </row>
    <row r="1417" spans="4:4">
      <c r="D1417" s="328"/>
    </row>
    <row r="1418" spans="4:4">
      <c r="D1418" s="328"/>
    </row>
    <row r="1419" spans="4:4">
      <c r="D1419" s="328"/>
    </row>
    <row r="1420" spans="4:4">
      <c r="D1420" s="328"/>
    </row>
    <row r="1421" spans="4:4">
      <c r="D1421" s="328"/>
    </row>
    <row r="1422" spans="4:4">
      <c r="D1422" s="328"/>
    </row>
    <row r="1423" spans="4:4">
      <c r="D1423" s="328"/>
    </row>
    <row r="1424" spans="4:4">
      <c r="D1424" s="328"/>
    </row>
    <row r="1425" spans="4:4">
      <c r="D1425" s="328"/>
    </row>
    <row r="1426" spans="4:4">
      <c r="D1426" s="328"/>
    </row>
    <row r="1427" spans="4:4">
      <c r="D1427" s="328"/>
    </row>
    <row r="1428" spans="4:4">
      <c r="D1428" s="328"/>
    </row>
    <row r="1429" spans="4:4">
      <c r="D1429" s="328"/>
    </row>
    <row r="1430" spans="4:4">
      <c r="D1430" s="328"/>
    </row>
    <row r="1431" spans="4:4">
      <c r="D1431" s="328"/>
    </row>
    <row r="1432" spans="4:4">
      <c r="D1432" s="328"/>
    </row>
    <row r="1433" spans="4:4">
      <c r="D1433" s="328"/>
    </row>
    <row r="1434" spans="4:4">
      <c r="D1434" s="328"/>
    </row>
    <row r="1435" spans="4:4">
      <c r="D1435" s="328"/>
    </row>
    <row r="1436" spans="4:4">
      <c r="D1436" s="328"/>
    </row>
    <row r="1437" spans="4:4">
      <c r="D1437" s="328"/>
    </row>
    <row r="1438" spans="4:4">
      <c r="D1438" s="328"/>
    </row>
    <row r="1439" spans="4:4">
      <c r="D1439" s="328"/>
    </row>
    <row r="1440" spans="4:4">
      <c r="D1440" s="328"/>
    </row>
    <row r="1441" spans="4:4">
      <c r="D1441" s="328"/>
    </row>
    <row r="1442" spans="4:4">
      <c r="D1442" s="328"/>
    </row>
    <row r="1443" spans="4:4">
      <c r="D1443" s="328"/>
    </row>
    <row r="1444" spans="4:4">
      <c r="D1444" s="328"/>
    </row>
    <row r="1445" spans="4:4">
      <c r="D1445" s="328"/>
    </row>
    <row r="1446" spans="4:4">
      <c r="D1446" s="328"/>
    </row>
    <row r="1447" spans="4:4">
      <c r="D1447" s="328"/>
    </row>
    <row r="1448" spans="4:4">
      <c r="D1448" s="328"/>
    </row>
    <row r="1449" spans="4:4">
      <c r="D1449" s="328"/>
    </row>
    <row r="1450" spans="4:4">
      <c r="D1450" s="328"/>
    </row>
    <row r="1451" spans="4:4">
      <c r="D1451" s="328"/>
    </row>
    <row r="1452" spans="4:4">
      <c r="D1452" s="328"/>
    </row>
    <row r="1453" spans="4:4">
      <c r="D1453" s="328"/>
    </row>
    <row r="1454" spans="4:4">
      <c r="D1454" s="328"/>
    </row>
    <row r="1455" spans="4:4">
      <c r="D1455" s="328"/>
    </row>
    <row r="1456" spans="4:4">
      <c r="D1456" s="328"/>
    </row>
    <row r="1457" spans="4:4">
      <c r="D1457" s="328"/>
    </row>
    <row r="1458" spans="4:4">
      <c r="D1458" s="328"/>
    </row>
    <row r="1459" spans="4:4">
      <c r="D1459" s="328"/>
    </row>
    <row r="1460" spans="4:4">
      <c r="D1460" s="328"/>
    </row>
    <row r="1461" spans="4:4">
      <c r="D1461" s="328"/>
    </row>
    <row r="1462" spans="4:4">
      <c r="D1462" s="328"/>
    </row>
    <row r="1463" spans="4:4">
      <c r="D1463" s="328"/>
    </row>
    <row r="1464" spans="4:4">
      <c r="D1464" s="328"/>
    </row>
    <row r="1465" spans="4:4">
      <c r="D1465" s="328"/>
    </row>
    <row r="1466" spans="4:4">
      <c r="D1466" s="328"/>
    </row>
    <row r="1467" spans="4:4">
      <c r="D1467" s="328"/>
    </row>
    <row r="1468" spans="4:4">
      <c r="D1468" s="328"/>
    </row>
    <row r="1469" spans="4:4">
      <c r="D1469" s="328"/>
    </row>
    <row r="1470" spans="4:4">
      <c r="D1470" s="328"/>
    </row>
    <row r="1471" spans="4:4">
      <c r="D1471" s="328"/>
    </row>
    <row r="1472" spans="4:4">
      <c r="D1472" s="328"/>
    </row>
    <row r="1473" spans="4:4">
      <c r="D1473" s="328"/>
    </row>
    <row r="1474" spans="4:4">
      <c r="D1474" s="328"/>
    </row>
    <row r="1475" spans="4:4">
      <c r="D1475" s="328"/>
    </row>
    <row r="1476" spans="4:4">
      <c r="D1476" s="328"/>
    </row>
    <row r="1477" spans="4:4">
      <c r="D1477" s="328"/>
    </row>
    <row r="1478" spans="4:4">
      <c r="D1478" s="328"/>
    </row>
    <row r="1479" spans="4:4">
      <c r="D1479" s="328"/>
    </row>
    <row r="1480" spans="4:4">
      <c r="D1480" s="328"/>
    </row>
    <row r="1481" spans="4:4">
      <c r="D1481" s="328"/>
    </row>
    <row r="1482" spans="4:4">
      <c r="D1482" s="328"/>
    </row>
    <row r="1483" spans="4:4">
      <c r="D1483" s="328"/>
    </row>
    <row r="1484" spans="4:4">
      <c r="D1484" s="328"/>
    </row>
    <row r="1485" spans="4:4">
      <c r="D1485" s="328"/>
    </row>
    <row r="1486" spans="4:4">
      <c r="D1486" s="328"/>
    </row>
    <row r="1487" spans="4:4">
      <c r="D1487" s="328"/>
    </row>
    <row r="1488" spans="4:4">
      <c r="D1488" s="328"/>
    </row>
    <row r="1489" spans="4:4">
      <c r="D1489" s="328"/>
    </row>
    <row r="1490" spans="4:4">
      <c r="D1490" s="328"/>
    </row>
    <row r="1491" spans="4:4">
      <c r="D1491" s="328"/>
    </row>
    <row r="1492" spans="4:4">
      <c r="D1492" s="328"/>
    </row>
    <row r="1493" spans="4:4">
      <c r="D1493" s="328"/>
    </row>
    <row r="1494" spans="4:4">
      <c r="D1494" s="328"/>
    </row>
    <row r="1495" spans="4:4">
      <c r="D1495" s="328"/>
    </row>
    <row r="1496" spans="4:4">
      <c r="D1496" s="328"/>
    </row>
    <row r="1497" spans="4:4">
      <c r="D1497" s="328"/>
    </row>
    <row r="1498" spans="4:4">
      <c r="D1498" s="328"/>
    </row>
    <row r="1499" spans="4:4">
      <c r="D1499" s="328"/>
    </row>
    <row r="1500" spans="4:4">
      <c r="D1500" s="328"/>
    </row>
    <row r="1501" spans="4:4">
      <c r="D1501" s="328"/>
    </row>
    <row r="1502" spans="4:4">
      <c r="D1502" s="328"/>
    </row>
    <row r="1503" spans="4:4">
      <c r="D1503" s="328"/>
    </row>
    <row r="1504" spans="4:4">
      <c r="D1504" s="328"/>
    </row>
    <row r="1505" spans="4:4">
      <c r="D1505" s="328"/>
    </row>
    <row r="1506" spans="4:4">
      <c r="D1506" s="328"/>
    </row>
    <row r="1507" spans="4:4">
      <c r="D1507" s="328"/>
    </row>
    <row r="1508" spans="4:4">
      <c r="D1508" s="328"/>
    </row>
    <row r="1509" spans="4:4">
      <c r="D1509" s="328"/>
    </row>
    <row r="1510" spans="4:4">
      <c r="D1510" s="328"/>
    </row>
    <row r="1511" spans="4:4">
      <c r="D1511" s="328"/>
    </row>
    <row r="1512" spans="4:4">
      <c r="D1512" s="328"/>
    </row>
    <row r="1513" spans="4:4">
      <c r="D1513" s="328"/>
    </row>
    <row r="1514" spans="4:4">
      <c r="D1514" s="328"/>
    </row>
    <row r="1515" spans="4:4">
      <c r="D1515" s="328"/>
    </row>
    <row r="1516" spans="4:4">
      <c r="D1516" s="328"/>
    </row>
    <row r="1517" spans="4:4">
      <c r="D1517" s="328"/>
    </row>
    <row r="1518" spans="4:4">
      <c r="D1518" s="328"/>
    </row>
    <row r="1519" spans="4:4">
      <c r="D1519" s="328"/>
    </row>
    <row r="1520" spans="4:4">
      <c r="D1520" s="328"/>
    </row>
    <row r="1521" spans="4:4">
      <c r="D1521" s="328"/>
    </row>
    <row r="1522" spans="4:4">
      <c r="D1522" s="328"/>
    </row>
    <row r="1523" spans="4:4">
      <c r="D1523" s="328"/>
    </row>
    <row r="1524" spans="4:4">
      <c r="D1524" s="328"/>
    </row>
    <row r="1525" spans="4:4">
      <c r="D1525" s="328"/>
    </row>
    <row r="1526" spans="4:4">
      <c r="D1526" s="328"/>
    </row>
    <row r="1527" spans="4:4">
      <c r="D1527" s="328"/>
    </row>
    <row r="1528" spans="4:4">
      <c r="D1528" s="328"/>
    </row>
    <row r="1529" spans="4:4">
      <c r="D1529" s="328"/>
    </row>
    <row r="1530" spans="4:4">
      <c r="D1530" s="328"/>
    </row>
    <row r="1531" spans="4:4">
      <c r="D1531" s="328"/>
    </row>
    <row r="1532" spans="4:4">
      <c r="D1532" s="328"/>
    </row>
    <row r="1533" spans="4:4">
      <c r="D1533" s="328"/>
    </row>
    <row r="1534" spans="4:4">
      <c r="D1534" s="328"/>
    </row>
    <row r="1535" spans="4:4">
      <c r="D1535" s="328"/>
    </row>
    <row r="1536" spans="4:4">
      <c r="D1536" s="328"/>
    </row>
    <row r="1537" spans="4:4">
      <c r="D1537" s="328"/>
    </row>
    <row r="1538" spans="4:4">
      <c r="D1538" s="328"/>
    </row>
    <row r="1539" spans="4:4">
      <c r="D1539" s="328"/>
    </row>
    <row r="1540" spans="4:4">
      <c r="D1540" s="328"/>
    </row>
    <row r="1541" spans="4:4">
      <c r="D1541" s="328"/>
    </row>
    <row r="1542" spans="4:4">
      <c r="D1542" s="328"/>
    </row>
    <row r="1543" spans="4:4">
      <c r="D1543" s="328"/>
    </row>
    <row r="1544" spans="4:4">
      <c r="D1544" s="328"/>
    </row>
    <row r="1545" spans="4:4">
      <c r="D1545" s="328"/>
    </row>
    <row r="1546" spans="4:4">
      <c r="D1546" s="328"/>
    </row>
    <row r="1547" spans="4:4">
      <c r="D1547" s="328"/>
    </row>
    <row r="1548" spans="4:4">
      <c r="D1548" s="328"/>
    </row>
    <row r="1549" spans="4:4">
      <c r="D1549" s="328"/>
    </row>
    <row r="1550" spans="4:4">
      <c r="D1550" s="328"/>
    </row>
    <row r="1551" spans="4:4">
      <c r="D1551" s="328"/>
    </row>
    <row r="1552" spans="4:4">
      <c r="D1552" s="328"/>
    </row>
    <row r="1553" spans="4:4">
      <c r="D1553" s="328"/>
    </row>
    <row r="1554" spans="4:4">
      <c r="D1554" s="328"/>
    </row>
    <row r="1555" spans="4:4">
      <c r="D1555" s="328"/>
    </row>
    <row r="1556" spans="4:4">
      <c r="D1556" s="328"/>
    </row>
    <row r="1557" spans="4:4">
      <c r="D1557" s="328"/>
    </row>
    <row r="1558" spans="4:4">
      <c r="D1558" s="328"/>
    </row>
    <row r="1559" spans="4:4">
      <c r="D1559" s="328"/>
    </row>
    <row r="1560" spans="4:4">
      <c r="D1560" s="328"/>
    </row>
    <row r="1561" spans="4:4">
      <c r="D1561" s="328"/>
    </row>
    <row r="1562" spans="4:4">
      <c r="D1562" s="328"/>
    </row>
    <row r="1563" spans="4:4">
      <c r="D1563" s="328"/>
    </row>
    <row r="1564" spans="4:4">
      <c r="D1564" s="328"/>
    </row>
    <row r="1565" spans="4:4">
      <c r="D1565" s="328"/>
    </row>
    <row r="1566" spans="4:4">
      <c r="D1566" s="328"/>
    </row>
    <row r="1567" spans="4:4">
      <c r="D1567" s="328"/>
    </row>
    <row r="1568" spans="4:4">
      <c r="D1568" s="328"/>
    </row>
    <row r="1569" spans="4:4">
      <c r="D1569" s="328"/>
    </row>
    <row r="1570" spans="4:4">
      <c r="D1570" s="328"/>
    </row>
    <row r="1571" spans="4:4">
      <c r="D1571" s="328"/>
    </row>
    <row r="1572" spans="4:4">
      <c r="D1572" s="328"/>
    </row>
    <row r="1573" spans="4:4">
      <c r="D1573" s="328"/>
    </row>
    <row r="1574" spans="4:4">
      <c r="D1574" s="328"/>
    </row>
    <row r="1575" spans="4:4">
      <c r="D1575" s="328"/>
    </row>
    <row r="1576" spans="4:4">
      <c r="D1576" s="328"/>
    </row>
    <row r="1577" spans="4:4">
      <c r="D1577" s="328"/>
    </row>
    <row r="1578" spans="4:4">
      <c r="D1578" s="328"/>
    </row>
    <row r="1579" spans="4:4">
      <c r="D1579" s="328"/>
    </row>
    <row r="1580" spans="4:4">
      <c r="D1580" s="328"/>
    </row>
    <row r="1581" spans="4:4">
      <c r="D1581" s="328"/>
    </row>
    <row r="1582" spans="4:4">
      <c r="D1582" s="328"/>
    </row>
    <row r="1583" spans="4:4">
      <c r="D1583" s="328"/>
    </row>
    <row r="1584" spans="4:4">
      <c r="D1584" s="328"/>
    </row>
    <row r="1585" spans="4:4">
      <c r="D1585" s="328"/>
    </row>
    <row r="1586" spans="4:4">
      <c r="D1586" s="328"/>
    </row>
    <row r="1587" spans="4:4">
      <c r="D1587" s="328"/>
    </row>
    <row r="1588" spans="4:4">
      <c r="D1588" s="328"/>
    </row>
    <row r="1589" spans="4:4">
      <c r="D1589" s="328"/>
    </row>
    <row r="1590" spans="4:4">
      <c r="D1590" s="328"/>
    </row>
    <row r="1591" spans="4:4">
      <c r="D1591" s="328"/>
    </row>
    <row r="1592" spans="4:4">
      <c r="D1592" s="328"/>
    </row>
    <row r="1593" spans="4:4">
      <c r="D1593" s="328"/>
    </row>
    <row r="1594" spans="4:4">
      <c r="D1594" s="328"/>
    </row>
    <row r="1595" spans="4:4">
      <c r="D1595" s="328"/>
    </row>
    <row r="1596" spans="4:4">
      <c r="D1596" s="328"/>
    </row>
    <row r="1597" spans="4:4">
      <c r="D1597" s="328"/>
    </row>
    <row r="1598" spans="4:4">
      <c r="D1598" s="328"/>
    </row>
    <row r="1599" spans="4:4">
      <c r="D1599" s="328"/>
    </row>
    <row r="1600" spans="4:4">
      <c r="D1600" s="328"/>
    </row>
    <row r="1601" spans="4:4">
      <c r="D1601" s="328"/>
    </row>
    <row r="1602" spans="4:4">
      <c r="D1602" s="328"/>
    </row>
    <row r="1603" spans="4:4">
      <c r="D1603" s="328"/>
    </row>
    <row r="1604" spans="4:4">
      <c r="D1604" s="328"/>
    </row>
    <row r="1605" spans="4:4">
      <c r="D1605" s="328"/>
    </row>
    <row r="1606" spans="4:4">
      <c r="D1606" s="328"/>
    </row>
    <row r="1607" spans="4:4">
      <c r="D1607" s="328"/>
    </row>
    <row r="1608" spans="4:4">
      <c r="D1608" s="328"/>
    </row>
    <row r="1609" spans="4:4">
      <c r="D1609" s="328"/>
    </row>
    <row r="1610" spans="4:4">
      <c r="D1610" s="328"/>
    </row>
    <row r="1611" spans="4:4">
      <c r="D1611" s="328"/>
    </row>
    <row r="1612" spans="4:4">
      <c r="D1612" s="328"/>
    </row>
    <row r="1613" spans="4:4">
      <c r="D1613" s="328"/>
    </row>
    <row r="1614" spans="4:4">
      <c r="D1614" s="328"/>
    </row>
    <row r="1615" spans="4:4">
      <c r="D1615" s="328"/>
    </row>
    <row r="1616" spans="4:4">
      <c r="D1616" s="328"/>
    </row>
    <row r="1617" spans="4:4">
      <c r="D1617" s="328"/>
    </row>
    <row r="1618" spans="4:4">
      <c r="D1618" s="328"/>
    </row>
    <row r="1619" spans="4:4">
      <c r="D1619" s="328"/>
    </row>
    <row r="1620" spans="4:4">
      <c r="D1620" s="328"/>
    </row>
    <row r="1621" spans="4:4">
      <c r="D1621" s="328"/>
    </row>
    <row r="1622" spans="4:4">
      <c r="D1622" s="328"/>
    </row>
    <row r="1623" spans="4:4">
      <c r="D1623" s="328"/>
    </row>
    <row r="1624" spans="4:4">
      <c r="D1624" s="328"/>
    </row>
    <row r="1625" spans="4:4">
      <c r="D1625" s="328"/>
    </row>
    <row r="1626" spans="4:4">
      <c r="D1626" s="328"/>
    </row>
    <row r="1627" spans="4:4">
      <c r="D1627" s="328"/>
    </row>
    <row r="1628" spans="4:4">
      <c r="D1628" s="328"/>
    </row>
    <row r="1629" spans="4:4">
      <c r="D1629" s="328"/>
    </row>
    <row r="1630" spans="4:4">
      <c r="D1630" s="328"/>
    </row>
    <row r="1631" spans="4:4">
      <c r="D1631" s="328"/>
    </row>
    <row r="1632" spans="4:4">
      <c r="D1632" s="328"/>
    </row>
    <row r="1633" spans="4:4">
      <c r="D1633" s="328"/>
    </row>
    <row r="1634" spans="4:4">
      <c r="D1634" s="328"/>
    </row>
    <row r="1635" spans="4:4">
      <c r="D1635" s="328"/>
    </row>
    <row r="1636" spans="4:4">
      <c r="D1636" s="328"/>
    </row>
    <row r="1637" spans="4:4">
      <c r="D1637" s="328"/>
    </row>
    <row r="1638" spans="4:4">
      <c r="D1638" s="328"/>
    </row>
    <row r="1639" spans="4:4">
      <c r="D1639" s="328"/>
    </row>
    <row r="1640" spans="4:4">
      <c r="D1640" s="328"/>
    </row>
    <row r="1641" spans="4:4">
      <c r="D1641" s="328"/>
    </row>
    <row r="1642" spans="4:4">
      <c r="D1642" s="328"/>
    </row>
    <row r="1643" spans="4:4">
      <c r="D1643" s="328"/>
    </row>
    <row r="1644" spans="4:4">
      <c r="D1644" s="328"/>
    </row>
    <row r="1645" spans="4:4">
      <c r="D1645" s="328"/>
    </row>
    <row r="1646" spans="4:4">
      <c r="D1646" s="328"/>
    </row>
    <row r="1647" spans="4:4">
      <c r="D1647" s="328"/>
    </row>
    <row r="1648" spans="4:4">
      <c r="D1648" s="328"/>
    </row>
    <row r="1649" spans="4:4">
      <c r="D1649" s="328"/>
    </row>
    <row r="1650" spans="4:4">
      <c r="D1650" s="328"/>
    </row>
    <row r="1651" spans="4:4">
      <c r="D1651" s="328"/>
    </row>
    <row r="1652" spans="4:4">
      <c r="D1652" s="328"/>
    </row>
    <row r="1653" spans="4:4">
      <c r="D1653" s="328"/>
    </row>
    <row r="1654" spans="4:4">
      <c r="D1654" s="328"/>
    </row>
    <row r="1655" spans="4:4">
      <c r="D1655" s="328"/>
    </row>
    <row r="1656" spans="4:4">
      <c r="D1656" s="328"/>
    </row>
    <row r="1657" spans="4:4">
      <c r="D1657" s="328"/>
    </row>
    <row r="1658" spans="4:4">
      <c r="D1658" s="328"/>
    </row>
    <row r="1659" spans="4:4">
      <c r="D1659" s="328"/>
    </row>
    <row r="1660" spans="4:4">
      <c r="D1660" s="328"/>
    </row>
    <row r="1661" spans="4:4">
      <c r="D1661" s="328"/>
    </row>
    <row r="1662" spans="4:4">
      <c r="D1662" s="328"/>
    </row>
    <row r="1663" spans="4:4">
      <c r="D1663" s="328"/>
    </row>
    <row r="1664" spans="4:4">
      <c r="D1664" s="328"/>
    </row>
    <row r="1665" spans="4:4">
      <c r="D1665" s="328"/>
    </row>
    <row r="1666" spans="4:4">
      <c r="D1666" s="328"/>
    </row>
    <row r="1667" spans="4:4">
      <c r="D1667" s="328"/>
    </row>
    <row r="1668" spans="4:4">
      <c r="D1668" s="328"/>
    </row>
    <row r="1669" spans="4:4">
      <c r="D1669" s="328"/>
    </row>
    <row r="1670" spans="4:4">
      <c r="D1670" s="328"/>
    </row>
    <row r="1671" spans="4:4">
      <c r="D1671" s="328"/>
    </row>
    <row r="1672" spans="4:4">
      <c r="D1672" s="328"/>
    </row>
    <row r="1673" spans="4:4">
      <c r="D1673" s="328"/>
    </row>
    <row r="1674" spans="4:4">
      <c r="D1674" s="328"/>
    </row>
    <row r="1675" spans="4:4">
      <c r="D1675" s="328"/>
    </row>
    <row r="1676" spans="4:4">
      <c r="D1676" s="328"/>
    </row>
    <row r="1677" spans="4:4">
      <c r="D1677" s="328"/>
    </row>
    <row r="1678" spans="4:4">
      <c r="D1678" s="328"/>
    </row>
    <row r="1679" spans="4:4">
      <c r="D1679" s="328"/>
    </row>
    <row r="1680" spans="4:4">
      <c r="D1680" s="328"/>
    </row>
    <row r="1681" spans="4:4">
      <c r="D1681" s="328"/>
    </row>
    <row r="1682" spans="4:4">
      <c r="D1682" s="328"/>
    </row>
    <row r="1683" spans="4:4">
      <c r="D1683" s="328"/>
    </row>
    <row r="1684" spans="4:4">
      <c r="D1684" s="328"/>
    </row>
    <row r="1685" spans="4:4">
      <c r="D1685" s="328"/>
    </row>
    <row r="1686" spans="4:4">
      <c r="D1686" s="328"/>
    </row>
    <row r="1687" spans="4:4">
      <c r="D1687" s="328"/>
    </row>
    <row r="1688" spans="4:4">
      <c r="D1688" s="328"/>
    </row>
    <row r="1689" spans="4:4">
      <c r="D1689" s="328"/>
    </row>
    <row r="1690" spans="4:4">
      <c r="D1690" s="328"/>
    </row>
    <row r="1691" spans="4:4">
      <c r="D1691" s="328"/>
    </row>
    <row r="1692" spans="4:4">
      <c r="D1692" s="328"/>
    </row>
    <row r="1693" spans="4:4">
      <c r="D1693" s="328"/>
    </row>
    <row r="1694" spans="4:4">
      <c r="D1694" s="328"/>
    </row>
    <row r="1695" spans="4:4">
      <c r="D1695" s="328"/>
    </row>
    <row r="1696" spans="4:4">
      <c r="D1696" s="328"/>
    </row>
    <row r="1697" spans="4:4">
      <c r="D1697" s="328"/>
    </row>
    <row r="1698" spans="4:4">
      <c r="D1698" s="328"/>
    </row>
    <row r="1699" spans="4:4">
      <c r="D1699" s="328"/>
    </row>
    <row r="1700" spans="4:4">
      <c r="D1700" s="328"/>
    </row>
    <row r="1701" spans="4:4">
      <c r="D1701" s="328"/>
    </row>
    <row r="1702" spans="4:4">
      <c r="D1702" s="328"/>
    </row>
    <row r="1703" spans="4:4">
      <c r="D1703" s="328"/>
    </row>
    <row r="1704" spans="4:4">
      <c r="D1704" s="328"/>
    </row>
    <row r="1705" spans="4:4">
      <c r="D1705" s="328"/>
    </row>
    <row r="1706" spans="4:4">
      <c r="D1706" s="328"/>
    </row>
    <row r="1707" spans="4:4">
      <c r="D1707" s="328"/>
    </row>
    <row r="1708" spans="4:4">
      <c r="D1708" s="328"/>
    </row>
    <row r="1709" spans="4:4">
      <c r="D1709" s="328"/>
    </row>
    <row r="1710" spans="4:4">
      <c r="D1710" s="328"/>
    </row>
    <row r="1711" spans="4:4">
      <c r="D1711" s="328"/>
    </row>
    <row r="1712" spans="4:4">
      <c r="D1712" s="328"/>
    </row>
    <row r="1713" spans="4:4">
      <c r="D1713" s="328"/>
    </row>
    <row r="1714" spans="4:4">
      <c r="D1714" s="328"/>
    </row>
    <row r="1715" spans="4:4">
      <c r="D1715" s="328"/>
    </row>
    <row r="1716" spans="4:4">
      <c r="D1716" s="328"/>
    </row>
    <row r="1717" spans="4:4">
      <c r="D1717" s="328"/>
    </row>
    <row r="1718" spans="4:4">
      <c r="D1718" s="328"/>
    </row>
    <row r="1719" spans="4:4">
      <c r="D1719" s="328"/>
    </row>
    <row r="1720" spans="4:4">
      <c r="D1720" s="328"/>
    </row>
    <row r="1721" spans="4:4">
      <c r="D1721" s="328"/>
    </row>
    <row r="1722" spans="4:4">
      <c r="D1722" s="328"/>
    </row>
    <row r="1723" spans="4:4">
      <c r="D1723" s="328"/>
    </row>
    <row r="1724" spans="4:4">
      <c r="D1724" s="328"/>
    </row>
    <row r="1725" spans="4:4">
      <c r="D1725" s="328"/>
    </row>
    <row r="1726" spans="4:4">
      <c r="D1726" s="328"/>
    </row>
    <row r="1727" spans="4:4">
      <c r="D1727" s="328"/>
    </row>
    <row r="1728" spans="4:4">
      <c r="D1728" s="328"/>
    </row>
    <row r="1729" spans="4:4">
      <c r="D1729" s="328"/>
    </row>
    <row r="1730" spans="4:4">
      <c r="D1730" s="328"/>
    </row>
    <row r="1731" spans="4:4">
      <c r="D1731" s="328"/>
    </row>
    <row r="1732" spans="4:4">
      <c r="D1732" s="328"/>
    </row>
    <row r="1733" spans="4:4">
      <c r="D1733" s="328"/>
    </row>
    <row r="1734" spans="4:4">
      <c r="D1734" s="328"/>
    </row>
    <row r="1735" spans="4:4">
      <c r="D1735" s="328"/>
    </row>
    <row r="1736" spans="4:4">
      <c r="D1736" s="328"/>
    </row>
    <row r="1737" spans="4:4">
      <c r="D1737" s="328"/>
    </row>
    <row r="1738" spans="4:4">
      <c r="D1738" s="328"/>
    </row>
    <row r="1739" spans="4:4">
      <c r="D1739" s="328"/>
    </row>
    <row r="1740" spans="4:4">
      <c r="D1740" s="328"/>
    </row>
    <row r="1741" spans="4:4">
      <c r="D1741" s="328"/>
    </row>
    <row r="1742" spans="4:4">
      <c r="D1742" s="328"/>
    </row>
    <row r="1743" spans="4:4">
      <c r="D1743" s="328"/>
    </row>
    <row r="1744" spans="4:4">
      <c r="D1744" s="328"/>
    </row>
    <row r="1745" spans="4:4">
      <c r="D1745" s="328"/>
    </row>
    <row r="1746" spans="4:4">
      <c r="D1746" s="328"/>
    </row>
    <row r="1747" spans="4:4">
      <c r="D1747" s="328"/>
    </row>
    <row r="1748" spans="4:4">
      <c r="D1748" s="328"/>
    </row>
    <row r="1749" spans="4:4">
      <c r="D1749" s="328"/>
    </row>
    <row r="1750" spans="4:4">
      <c r="D1750" s="328"/>
    </row>
    <row r="1751" spans="4:4">
      <c r="D1751" s="328"/>
    </row>
    <row r="1752" spans="4:4">
      <c r="D1752" s="328"/>
    </row>
    <row r="1753" spans="4:4">
      <c r="D1753" s="328"/>
    </row>
    <row r="1754" spans="4:4">
      <c r="D1754" s="328"/>
    </row>
    <row r="1755" spans="4:4">
      <c r="D1755" s="328"/>
    </row>
    <row r="1756" spans="4:4">
      <c r="D1756" s="328"/>
    </row>
    <row r="1757" spans="4:4">
      <c r="D1757" s="328"/>
    </row>
    <row r="1758" spans="4:4">
      <c r="D1758" s="328"/>
    </row>
    <row r="1759" spans="4:4">
      <c r="D1759" s="328"/>
    </row>
    <row r="1760" spans="4:4">
      <c r="D1760" s="328"/>
    </row>
    <row r="1761" spans="4:4">
      <c r="D1761" s="328"/>
    </row>
    <row r="1762" spans="4:4">
      <c r="D1762" s="328"/>
    </row>
    <row r="1763" spans="4:4">
      <c r="D1763" s="328"/>
    </row>
    <row r="1764" spans="4:4">
      <c r="D1764" s="328"/>
    </row>
    <row r="1765" spans="4:4">
      <c r="D1765" s="328"/>
    </row>
    <row r="1766" spans="4:4">
      <c r="D1766" s="328"/>
    </row>
    <row r="1767" spans="4:4">
      <c r="D1767" s="328"/>
    </row>
    <row r="1768" spans="4:4">
      <c r="D1768" s="328"/>
    </row>
    <row r="1769" spans="4:4">
      <c r="D1769" s="328"/>
    </row>
    <row r="1770" spans="4:4">
      <c r="D1770" s="328"/>
    </row>
    <row r="1771" spans="4:4">
      <c r="D1771" s="328"/>
    </row>
    <row r="1772" spans="4:4">
      <c r="D1772" s="328"/>
    </row>
    <row r="1773" spans="4:4">
      <c r="D1773" s="328"/>
    </row>
    <row r="1774" spans="4:4">
      <c r="D1774" s="328"/>
    </row>
    <row r="1775" spans="4:4">
      <c r="D1775" s="328"/>
    </row>
    <row r="1776" spans="4:4">
      <c r="D1776" s="328"/>
    </row>
    <row r="1777" spans="4:4">
      <c r="D1777" s="328"/>
    </row>
    <row r="1778" spans="4:4">
      <c r="D1778" s="328"/>
    </row>
    <row r="1779" spans="4:4">
      <c r="D1779" s="328"/>
    </row>
    <row r="1780" spans="4:4">
      <c r="D1780" s="328"/>
    </row>
    <row r="1781" spans="4:4">
      <c r="D1781" s="328"/>
    </row>
    <row r="1782" spans="4:4">
      <c r="D1782" s="328"/>
    </row>
    <row r="1783" spans="4:4">
      <c r="D1783" s="328"/>
    </row>
    <row r="1784" spans="4:4">
      <c r="D1784" s="328"/>
    </row>
    <row r="1785" spans="4:4">
      <c r="D1785" s="328"/>
    </row>
    <row r="1786" spans="4:4">
      <c r="D1786" s="328"/>
    </row>
    <row r="1787" spans="4:4">
      <c r="D1787" s="328"/>
    </row>
    <row r="1788" spans="4:4">
      <c r="D1788" s="328"/>
    </row>
    <row r="1789" spans="4:4">
      <c r="D1789" s="328"/>
    </row>
    <row r="1790" spans="4:4">
      <c r="D1790" s="328"/>
    </row>
    <row r="1791" spans="4:4">
      <c r="D1791" s="328"/>
    </row>
    <row r="1792" spans="4:4">
      <c r="D1792" s="328"/>
    </row>
    <row r="1793" spans="4:4">
      <c r="D1793" s="328"/>
    </row>
    <row r="1794" spans="4:4">
      <c r="D1794" s="328"/>
    </row>
    <row r="1795" spans="4:4">
      <c r="D1795" s="328"/>
    </row>
    <row r="1796" spans="4:4">
      <c r="D1796" s="328"/>
    </row>
    <row r="1797" spans="4:4">
      <c r="D1797" s="328"/>
    </row>
    <row r="1798" spans="4:4">
      <c r="D1798" s="328"/>
    </row>
    <row r="1799" spans="4:4">
      <c r="D1799" s="328"/>
    </row>
    <row r="1800" spans="4:4">
      <c r="D1800" s="328"/>
    </row>
    <row r="1801" spans="4:4">
      <c r="D1801" s="328"/>
    </row>
    <row r="1802" spans="4:4">
      <c r="D1802" s="328"/>
    </row>
    <row r="1803" spans="4:4">
      <c r="D1803" s="328"/>
    </row>
    <row r="1804" spans="4:4">
      <c r="D1804" s="328"/>
    </row>
    <row r="1805" spans="4:4">
      <c r="D1805" s="328"/>
    </row>
    <row r="1806" spans="4:4">
      <c r="D1806" s="328"/>
    </row>
    <row r="1807" spans="4:4">
      <c r="D1807" s="328"/>
    </row>
    <row r="1808" spans="4:4">
      <c r="D1808" s="328"/>
    </row>
    <row r="1809" spans="4:4">
      <c r="D1809" s="328"/>
    </row>
    <row r="1810" spans="4:4">
      <c r="D1810" s="328"/>
    </row>
    <row r="1811" spans="4:4">
      <c r="D1811" s="328"/>
    </row>
    <row r="1812" spans="4:4">
      <c r="D1812" s="328"/>
    </row>
    <row r="1813" spans="4:4">
      <c r="D1813" s="328"/>
    </row>
    <row r="1814" spans="4:4">
      <c r="D1814" s="328"/>
    </row>
    <row r="1815" spans="4:4">
      <c r="D1815" s="328"/>
    </row>
    <row r="1816" spans="4:4">
      <c r="D1816" s="328"/>
    </row>
    <row r="1817" spans="4:4">
      <c r="D1817" s="328"/>
    </row>
    <row r="1818" spans="4:4">
      <c r="D1818" s="328"/>
    </row>
    <row r="1819" spans="4:4">
      <c r="D1819" s="328"/>
    </row>
    <row r="1820" spans="4:4">
      <c r="D1820" s="328"/>
    </row>
    <row r="1821" spans="4:4">
      <c r="D1821" s="328"/>
    </row>
    <row r="1822" spans="4:4">
      <c r="D1822" s="328"/>
    </row>
    <row r="1823" spans="4:4">
      <c r="D1823" s="328"/>
    </row>
    <row r="1824" spans="4:4">
      <c r="D1824" s="328"/>
    </row>
    <row r="1825" spans="4:4">
      <c r="D1825" s="328"/>
    </row>
    <row r="1826" spans="4:4">
      <c r="D1826" s="328"/>
    </row>
    <row r="1827" spans="4:4">
      <c r="D1827" s="328"/>
    </row>
    <row r="1828" spans="4:4">
      <c r="D1828" s="328"/>
    </row>
    <row r="1829" spans="4:4">
      <c r="D1829" s="328"/>
    </row>
    <row r="1830" spans="4:4">
      <c r="D1830" s="328"/>
    </row>
    <row r="1831" spans="4:4">
      <c r="D1831" s="328"/>
    </row>
    <row r="1832" spans="4:4">
      <c r="D1832" s="328"/>
    </row>
    <row r="1833" spans="4:4">
      <c r="D1833" s="328"/>
    </row>
    <row r="1834" spans="4:4">
      <c r="D1834" s="328"/>
    </row>
    <row r="1835" spans="4:4">
      <c r="D1835" s="328"/>
    </row>
    <row r="1836" spans="4:4">
      <c r="D1836" s="328"/>
    </row>
    <row r="1837" spans="4:4">
      <c r="D1837" s="328"/>
    </row>
    <row r="1838" spans="4:4">
      <c r="D1838" s="328"/>
    </row>
    <row r="1839" spans="4:4">
      <c r="D1839" s="328"/>
    </row>
    <row r="1840" spans="4:4">
      <c r="D1840" s="328"/>
    </row>
    <row r="1841" spans="4:4">
      <c r="D1841" s="328"/>
    </row>
    <row r="1842" spans="4:4">
      <c r="D1842" s="328"/>
    </row>
    <row r="1843" spans="4:4">
      <c r="D1843" s="328"/>
    </row>
    <row r="1844" spans="4:4">
      <c r="D1844" s="328"/>
    </row>
    <row r="1845" spans="4:4">
      <c r="D1845" s="328"/>
    </row>
    <row r="1846" spans="4:4">
      <c r="D1846" s="328"/>
    </row>
    <row r="1847" spans="4:4">
      <c r="D1847" s="328"/>
    </row>
    <row r="1848" spans="4:4">
      <c r="D1848" s="328"/>
    </row>
    <row r="1849" spans="4:4">
      <c r="D1849" s="328"/>
    </row>
    <row r="1850" spans="4:4">
      <c r="D1850" s="328"/>
    </row>
    <row r="1851" spans="4:4">
      <c r="D1851" s="328"/>
    </row>
    <row r="1852" spans="4:4">
      <c r="D1852" s="328"/>
    </row>
    <row r="1853" spans="4:4">
      <c r="D1853" s="328"/>
    </row>
    <row r="1854" spans="4:4">
      <c r="D1854" s="328"/>
    </row>
    <row r="1855" spans="4:4">
      <c r="D1855" s="328"/>
    </row>
    <row r="1856" spans="4:4">
      <c r="D1856" s="328"/>
    </row>
    <row r="1857" spans="4:4">
      <c r="D1857" s="328"/>
    </row>
    <row r="1858" spans="4:4">
      <c r="D1858" s="328"/>
    </row>
    <row r="1859" spans="4:4">
      <c r="D1859" s="328"/>
    </row>
    <row r="1860" spans="4:4">
      <c r="D1860" s="328"/>
    </row>
    <row r="1861" spans="4:4">
      <c r="D1861" s="328"/>
    </row>
    <row r="1862" spans="4:4">
      <c r="D1862" s="328"/>
    </row>
    <row r="1863" spans="4:4">
      <c r="D1863" s="328"/>
    </row>
    <row r="1864" spans="4:4">
      <c r="D1864" s="328"/>
    </row>
    <row r="1865" spans="4:4">
      <c r="D1865" s="328"/>
    </row>
    <row r="1866" spans="4:4">
      <c r="D1866" s="328"/>
    </row>
    <row r="1867" spans="4:4">
      <c r="D1867" s="328"/>
    </row>
    <row r="1868" spans="4:4">
      <c r="D1868" s="328"/>
    </row>
    <row r="1869" spans="4:4">
      <c r="D1869" s="328"/>
    </row>
    <row r="1870" spans="4:4">
      <c r="D1870" s="328"/>
    </row>
    <row r="1871" spans="4:4">
      <c r="D1871" s="328"/>
    </row>
    <row r="1872" spans="4:4">
      <c r="D1872" s="328"/>
    </row>
    <row r="1873" spans="4:4">
      <c r="D1873" s="328"/>
    </row>
    <row r="1874" spans="4:4">
      <c r="D1874" s="328"/>
    </row>
    <row r="1875" spans="4:4">
      <c r="D1875" s="328"/>
    </row>
    <row r="1876" spans="4:4">
      <c r="D1876" s="328"/>
    </row>
    <row r="1877" spans="4:4">
      <c r="D1877" s="328"/>
    </row>
    <row r="1878" spans="4:4">
      <c r="D1878" s="328"/>
    </row>
    <row r="1879" spans="4:4">
      <c r="D1879" s="328"/>
    </row>
    <row r="1880" spans="4:4">
      <c r="D1880" s="328"/>
    </row>
    <row r="1881" spans="4:4">
      <c r="D1881" s="328"/>
    </row>
    <row r="1882" spans="4:4">
      <c r="D1882" s="328"/>
    </row>
    <row r="1883" spans="4:4">
      <c r="D1883" s="328"/>
    </row>
    <row r="1884" spans="4:4">
      <c r="D1884" s="328"/>
    </row>
    <row r="1885" spans="4:4">
      <c r="D1885" s="328"/>
    </row>
    <row r="1886" spans="4:4">
      <c r="D1886" s="328"/>
    </row>
    <row r="1887" spans="4:4">
      <c r="D1887" s="328"/>
    </row>
    <row r="1888" spans="4:4">
      <c r="D1888" s="328"/>
    </row>
    <row r="1889" spans="4:4">
      <c r="D1889" s="328"/>
    </row>
    <row r="1890" spans="4:4">
      <c r="D1890" s="328"/>
    </row>
    <row r="1891" spans="4:4">
      <c r="D1891" s="328"/>
    </row>
    <row r="1892" spans="4:4">
      <c r="D1892" s="328"/>
    </row>
    <row r="1893" spans="4:4">
      <c r="D1893" s="328"/>
    </row>
    <row r="1894" spans="4:4">
      <c r="D1894" s="328"/>
    </row>
    <row r="1895" spans="4:4">
      <c r="D1895" s="328"/>
    </row>
    <row r="1896" spans="4:4">
      <c r="D1896" s="328"/>
    </row>
    <row r="1897" spans="4:4">
      <c r="D1897" s="328"/>
    </row>
    <row r="1898" spans="4:4">
      <c r="D1898" s="328"/>
    </row>
    <row r="1899" spans="4:4">
      <c r="D1899" s="328"/>
    </row>
    <row r="1900" spans="4:4">
      <c r="D1900" s="328"/>
    </row>
    <row r="1901" spans="4:4">
      <c r="D1901" s="328"/>
    </row>
    <row r="1902" spans="4:4">
      <c r="D1902" s="328"/>
    </row>
    <row r="1903" spans="4:4">
      <c r="D1903" s="328"/>
    </row>
    <row r="1904" spans="4:4">
      <c r="D1904" s="328"/>
    </row>
    <row r="1905" spans="4:4">
      <c r="D1905" s="328"/>
    </row>
    <row r="1906" spans="4:4">
      <c r="D1906" s="328"/>
    </row>
    <row r="1907" spans="4:4">
      <c r="D1907" s="328"/>
    </row>
    <row r="1908" spans="4:4">
      <c r="D1908" s="328"/>
    </row>
    <row r="1909" spans="4:4">
      <c r="D1909" s="328"/>
    </row>
    <row r="1910" spans="4:4">
      <c r="D1910" s="328"/>
    </row>
    <row r="1911" spans="4:4">
      <c r="D1911" s="328"/>
    </row>
    <row r="1912" spans="4:4">
      <c r="D1912" s="328"/>
    </row>
    <row r="1913" spans="4:4">
      <c r="D1913" s="328"/>
    </row>
    <row r="1914" spans="4:4">
      <c r="D1914" s="328"/>
    </row>
    <row r="1915" spans="4:4">
      <c r="D1915" s="328"/>
    </row>
    <row r="1916" spans="4:4">
      <c r="D1916" s="328"/>
    </row>
    <row r="1917" spans="4:4">
      <c r="D1917" s="328"/>
    </row>
    <row r="1918" spans="4:4">
      <c r="D1918" s="328"/>
    </row>
    <row r="1919" spans="4:4">
      <c r="D1919" s="328"/>
    </row>
    <row r="1920" spans="4:4">
      <c r="D1920" s="328"/>
    </row>
    <row r="1921" spans="4:4">
      <c r="D1921" s="328"/>
    </row>
    <row r="1922" spans="4:4">
      <c r="D1922" s="328"/>
    </row>
    <row r="1923" spans="4:4">
      <c r="D1923" s="328"/>
    </row>
    <row r="1924" spans="4:4">
      <c r="D1924" s="328"/>
    </row>
    <row r="1925" spans="4:4">
      <c r="D1925" s="328"/>
    </row>
    <row r="1926" spans="4:4">
      <c r="D1926" s="328"/>
    </row>
    <row r="1927" spans="4:4">
      <c r="D1927" s="328"/>
    </row>
    <row r="1928" spans="4:4">
      <c r="D1928" s="328"/>
    </row>
    <row r="1929" spans="4:4">
      <c r="D1929" s="328"/>
    </row>
    <row r="1930" spans="4:4">
      <c r="D1930" s="328"/>
    </row>
    <row r="1931" spans="4:4">
      <c r="D1931" s="328"/>
    </row>
    <row r="1932" spans="4:4">
      <c r="D1932" s="328"/>
    </row>
    <row r="1933" spans="4:4">
      <c r="D1933" s="328"/>
    </row>
    <row r="1934" spans="4:4">
      <c r="D1934" s="328"/>
    </row>
    <row r="1935" spans="4:4">
      <c r="D1935" s="328"/>
    </row>
    <row r="1936" spans="4:4">
      <c r="D1936" s="328"/>
    </row>
    <row r="1937" spans="4:4">
      <c r="D1937" s="328"/>
    </row>
    <row r="1938" spans="4:4">
      <c r="D1938" s="328"/>
    </row>
    <row r="1939" spans="4:4">
      <c r="D1939" s="328"/>
    </row>
    <row r="1940" spans="4:4">
      <c r="D1940" s="328"/>
    </row>
    <row r="1941" spans="4:4">
      <c r="D1941" s="328"/>
    </row>
    <row r="1942" spans="4:4">
      <c r="D1942" s="328"/>
    </row>
    <row r="1943" spans="4:4">
      <c r="D1943" s="328"/>
    </row>
    <row r="1944" spans="4:4">
      <c r="D1944" s="328"/>
    </row>
    <row r="1945" spans="4:4">
      <c r="D1945" s="328"/>
    </row>
    <row r="1946" spans="4:4">
      <c r="D1946" s="328"/>
    </row>
    <row r="1947" spans="4:4">
      <c r="D1947" s="328"/>
    </row>
    <row r="1948" spans="4:4">
      <c r="D1948" s="328"/>
    </row>
    <row r="1949" spans="4:4">
      <c r="D1949" s="328"/>
    </row>
    <row r="1950" spans="4:4">
      <c r="D1950" s="328"/>
    </row>
    <row r="1951" spans="4:4">
      <c r="D1951" s="328"/>
    </row>
    <row r="1952" spans="4:4">
      <c r="D1952" s="328"/>
    </row>
    <row r="1953" spans="4:4">
      <c r="D1953" s="328"/>
    </row>
    <row r="1954" spans="4:4">
      <c r="D1954" s="328"/>
    </row>
    <row r="1955" spans="4:4">
      <c r="D1955" s="328"/>
    </row>
    <row r="1956" spans="4:4">
      <c r="D1956" s="328"/>
    </row>
    <row r="1957" spans="4:4">
      <c r="D1957" s="328"/>
    </row>
    <row r="1958" spans="4:4">
      <c r="D1958" s="328"/>
    </row>
    <row r="1959" spans="4:4">
      <c r="D1959" s="328"/>
    </row>
    <row r="1960" spans="4:4">
      <c r="D1960" s="328"/>
    </row>
    <row r="1961" spans="4:4">
      <c r="D1961" s="328"/>
    </row>
    <row r="1962" spans="4:4">
      <c r="D1962" s="328"/>
    </row>
    <row r="1963" spans="4:4">
      <c r="D1963" s="328"/>
    </row>
    <row r="1964" spans="4:4">
      <c r="D1964" s="328"/>
    </row>
    <row r="1965" spans="4:4">
      <c r="D1965" s="328"/>
    </row>
    <row r="1966" spans="4:4">
      <c r="D1966" s="328"/>
    </row>
    <row r="1967" spans="4:4">
      <c r="D1967" s="328"/>
    </row>
    <row r="1968" spans="4:4">
      <c r="D1968" s="328"/>
    </row>
    <row r="1969" spans="4:4">
      <c r="D1969" s="328"/>
    </row>
    <row r="1970" spans="4:4">
      <c r="D1970" s="328"/>
    </row>
    <row r="1971" spans="4:4">
      <c r="D1971" s="328"/>
    </row>
    <row r="1972" spans="4:4">
      <c r="D1972" s="328"/>
    </row>
    <row r="1973" spans="4:4">
      <c r="D1973" s="328"/>
    </row>
    <row r="1974" spans="4:4">
      <c r="D1974" s="328"/>
    </row>
    <row r="1975" spans="4:4">
      <c r="D1975" s="328"/>
    </row>
    <row r="1976" spans="4:4">
      <c r="D1976" s="328"/>
    </row>
    <row r="1977" spans="4:4">
      <c r="D1977" s="328"/>
    </row>
    <row r="1978" spans="4:4">
      <c r="D1978" s="328"/>
    </row>
    <row r="1979" spans="4:4">
      <c r="D1979" s="328"/>
    </row>
    <row r="1980" spans="4:4">
      <c r="D1980" s="328"/>
    </row>
    <row r="1981" spans="4:4">
      <c r="D1981" s="328"/>
    </row>
    <row r="1982" spans="4:4">
      <c r="D1982" s="328"/>
    </row>
    <row r="1983" spans="4:4">
      <c r="D1983" s="328"/>
    </row>
    <row r="1984" spans="4:4">
      <c r="D1984" s="328"/>
    </row>
    <row r="1985" spans="4:4">
      <c r="D1985" s="328"/>
    </row>
    <row r="1986" spans="4:4">
      <c r="D1986" s="328"/>
    </row>
    <row r="1987" spans="4:4">
      <c r="D1987" s="328"/>
    </row>
    <row r="1988" spans="4:4">
      <c r="D1988" s="328"/>
    </row>
    <row r="1989" spans="4:4">
      <c r="D1989" s="328"/>
    </row>
    <row r="1990" spans="4:4">
      <c r="D1990" s="328"/>
    </row>
    <row r="1991" spans="4:4">
      <c r="D1991" s="328"/>
    </row>
    <row r="1992" spans="4:4">
      <c r="D1992" s="328"/>
    </row>
    <row r="1993" spans="4:4">
      <c r="D1993" s="328"/>
    </row>
    <row r="1994" spans="4:4">
      <c r="D1994" s="328"/>
    </row>
    <row r="1995" spans="4:4">
      <c r="D1995" s="328"/>
    </row>
    <row r="1996" spans="4:4">
      <c r="D1996" s="328"/>
    </row>
    <row r="1997" spans="4:4">
      <c r="D1997" s="328"/>
    </row>
    <row r="1998" spans="4:4">
      <c r="D1998" s="328"/>
    </row>
    <row r="1999" spans="4:4">
      <c r="D1999" s="328"/>
    </row>
    <row r="2000" spans="4:4">
      <c r="D2000" s="328"/>
    </row>
    <row r="2001" spans="4:4">
      <c r="D2001" s="328"/>
    </row>
    <row r="2002" spans="4:4">
      <c r="D2002" s="328"/>
    </row>
    <row r="2003" spans="4:4">
      <c r="D2003" s="328"/>
    </row>
    <row r="2004" spans="4:4">
      <c r="D2004" s="328"/>
    </row>
    <row r="2005" spans="4:4">
      <c r="D2005" s="328"/>
    </row>
    <row r="2006" spans="4:4">
      <c r="D2006" s="328"/>
    </row>
    <row r="2007" spans="4:4">
      <c r="D2007" s="328"/>
    </row>
    <row r="2008" spans="4:4">
      <c r="D2008" s="328"/>
    </row>
    <row r="2009" spans="4:4">
      <c r="D2009" s="328"/>
    </row>
    <row r="2010" spans="4:4">
      <c r="D2010" s="328"/>
    </row>
    <row r="2011" spans="4:4">
      <c r="D2011" s="328"/>
    </row>
    <row r="2012" spans="4:4">
      <c r="D2012" s="328"/>
    </row>
    <row r="2013" spans="4:4">
      <c r="D2013" s="328"/>
    </row>
    <row r="2014" spans="4:4">
      <c r="D2014" s="328"/>
    </row>
    <row r="2015" spans="4:4">
      <c r="D2015" s="328"/>
    </row>
    <row r="2016" spans="4:4">
      <c r="D2016" s="328"/>
    </row>
    <row r="2017" spans="4:4">
      <c r="D2017" s="328"/>
    </row>
    <row r="2018" spans="4:4">
      <c r="D2018" s="328"/>
    </row>
    <row r="2019" spans="4:4">
      <c r="D2019" s="328"/>
    </row>
    <row r="2020" spans="4:4">
      <c r="D2020" s="328"/>
    </row>
    <row r="2021" spans="4:4">
      <c r="D2021" s="328"/>
    </row>
    <row r="2022" spans="4:4">
      <c r="D2022" s="328"/>
    </row>
    <row r="2023" spans="4:4">
      <c r="D2023" s="328"/>
    </row>
    <row r="2024" spans="4:4">
      <c r="D2024" s="328"/>
    </row>
    <row r="2025" spans="4:4">
      <c r="D2025" s="328"/>
    </row>
    <row r="2026" spans="4:4">
      <c r="D2026" s="328"/>
    </row>
    <row r="2027" spans="4:4">
      <c r="D2027" s="328"/>
    </row>
    <row r="2028" spans="4:4">
      <c r="D2028" s="328"/>
    </row>
    <row r="2029" spans="4:4">
      <c r="D2029" s="328"/>
    </row>
    <row r="2030" spans="4:4">
      <c r="D2030" s="328"/>
    </row>
    <row r="2031" spans="4:4">
      <c r="D2031" s="328"/>
    </row>
    <row r="2032" spans="4:4">
      <c r="D2032" s="328"/>
    </row>
    <row r="2033" spans="4:4">
      <c r="D2033" s="328"/>
    </row>
    <row r="2034" spans="4:4">
      <c r="D2034" s="328"/>
    </row>
    <row r="2035" spans="4:4">
      <c r="D2035" s="328"/>
    </row>
    <row r="2036" spans="4:4">
      <c r="D2036" s="328"/>
    </row>
    <row r="2037" spans="4:4">
      <c r="D2037" s="328"/>
    </row>
    <row r="2038" spans="4:4">
      <c r="D2038" s="328"/>
    </row>
    <row r="2039" spans="4:4">
      <c r="D2039" s="328"/>
    </row>
    <row r="2040" spans="4:4">
      <c r="D2040" s="328"/>
    </row>
    <row r="2041" spans="4:4">
      <c r="D2041" s="328"/>
    </row>
    <row r="2042" spans="4:4">
      <c r="D2042" s="328"/>
    </row>
    <row r="2043" spans="4:4">
      <c r="D2043" s="328"/>
    </row>
    <row r="2044" spans="4:4">
      <c r="D2044" s="328"/>
    </row>
    <row r="2045" spans="4:4">
      <c r="D2045" s="328"/>
    </row>
    <row r="2046" spans="4:4">
      <c r="D2046" s="328"/>
    </row>
    <row r="2047" spans="4:4">
      <c r="D2047" s="328"/>
    </row>
    <row r="2048" spans="4:4">
      <c r="D2048" s="328"/>
    </row>
    <row r="2049" spans="4:4">
      <c r="D2049" s="328"/>
    </row>
    <row r="2050" spans="4:4">
      <c r="D2050" s="328"/>
    </row>
    <row r="2051" spans="4:4">
      <c r="D2051" s="328"/>
    </row>
    <row r="2052" spans="4:4">
      <c r="D2052" s="328"/>
    </row>
    <row r="2053" spans="4:4">
      <c r="D2053" s="328"/>
    </row>
    <row r="2054" spans="4:4">
      <c r="D2054" s="328"/>
    </row>
    <row r="2055" spans="4:4">
      <c r="D2055" s="328"/>
    </row>
    <row r="2056" spans="4:4">
      <c r="D2056" s="328"/>
    </row>
    <row r="2057" spans="4:4">
      <c r="D2057" s="328"/>
    </row>
    <row r="2058" spans="4:4">
      <c r="D2058" s="328"/>
    </row>
    <row r="2059" spans="4:4">
      <c r="D2059" s="328"/>
    </row>
    <row r="2060" spans="4:4">
      <c r="D2060" s="328"/>
    </row>
    <row r="2061" spans="4:4">
      <c r="D2061" s="328"/>
    </row>
    <row r="2062" spans="4:4">
      <c r="D2062" s="328"/>
    </row>
    <row r="2063" spans="4:4">
      <c r="D2063" s="328"/>
    </row>
    <row r="2064" spans="4:4">
      <c r="D2064" s="328"/>
    </row>
    <row r="2065" spans="4:4">
      <c r="D2065" s="328"/>
    </row>
    <row r="2066" spans="4:4">
      <c r="D2066" s="328"/>
    </row>
    <row r="2067" spans="4:4">
      <c r="D2067" s="328"/>
    </row>
    <row r="2068" spans="4:4">
      <c r="D2068" s="328"/>
    </row>
    <row r="2069" spans="4:4">
      <c r="D2069" s="328"/>
    </row>
    <row r="2070" spans="4:4">
      <c r="D2070" s="328"/>
    </row>
    <row r="2071" spans="4:4">
      <c r="D2071" s="328"/>
    </row>
    <row r="2072" spans="4:4">
      <c r="D2072" s="328"/>
    </row>
    <row r="2073" spans="4:4">
      <c r="D2073" s="328"/>
    </row>
    <row r="2074" spans="4:4">
      <c r="D2074" s="328"/>
    </row>
    <row r="2075" spans="4:4">
      <c r="D2075" s="328"/>
    </row>
    <row r="2076" spans="4:4">
      <c r="D2076" s="328"/>
    </row>
    <row r="2077" spans="4:4">
      <c r="D2077" s="328"/>
    </row>
    <row r="2078" spans="4:4">
      <c r="D2078" s="328"/>
    </row>
    <row r="2079" spans="4:4">
      <c r="D2079" s="328"/>
    </row>
    <row r="2080" spans="4:4">
      <c r="D2080" s="328"/>
    </row>
    <row r="2081" spans="4:4">
      <c r="D2081" s="328"/>
    </row>
    <row r="2082" spans="4:4">
      <c r="D2082" s="328"/>
    </row>
    <row r="2083" spans="4:4">
      <c r="D2083" s="328"/>
    </row>
    <row r="2084" spans="4:4">
      <c r="D2084" s="328"/>
    </row>
    <row r="2085" spans="4:4">
      <c r="D2085" s="328"/>
    </row>
    <row r="2086" spans="4:4">
      <c r="D2086" s="328"/>
    </row>
    <row r="2087" spans="4:4">
      <c r="D2087" s="328"/>
    </row>
    <row r="2088" spans="4:4">
      <c r="D2088" s="328"/>
    </row>
    <row r="2089" spans="4:4">
      <c r="D2089" s="328"/>
    </row>
    <row r="2090" spans="4:4">
      <c r="D2090" s="328"/>
    </row>
    <row r="2091" spans="4:4">
      <c r="D2091" s="328"/>
    </row>
    <row r="2092" spans="4:4">
      <c r="D2092" s="328"/>
    </row>
    <row r="2093" spans="4:4">
      <c r="D2093" s="328"/>
    </row>
    <row r="2094" spans="4:4">
      <c r="D2094" s="328"/>
    </row>
    <row r="2095" spans="4:4">
      <c r="D2095" s="328"/>
    </row>
    <row r="2096" spans="4:4">
      <c r="D2096" s="328"/>
    </row>
    <row r="2097" spans="4:4">
      <c r="D2097" s="328"/>
    </row>
    <row r="2098" spans="4:4">
      <c r="D2098" s="328"/>
    </row>
    <row r="2099" spans="4:4">
      <c r="D2099" s="328"/>
    </row>
    <row r="2100" spans="4:4">
      <c r="D2100" s="328"/>
    </row>
    <row r="2101" spans="4:4">
      <c r="D2101" s="328"/>
    </row>
    <row r="2102" spans="4:4">
      <c r="D2102" s="328"/>
    </row>
    <row r="2103" spans="4:4">
      <c r="D2103" s="328"/>
    </row>
    <row r="2104" spans="4:4">
      <c r="D2104" s="328"/>
    </row>
    <row r="2105" spans="4:4">
      <c r="D2105" s="328"/>
    </row>
    <row r="2106" spans="4:4">
      <c r="D2106" s="328"/>
    </row>
    <row r="2107" spans="4:4">
      <c r="D2107" s="328"/>
    </row>
    <row r="2108" spans="4:4">
      <c r="D2108" s="328"/>
    </row>
    <row r="2109" spans="4:4">
      <c r="D2109" s="328"/>
    </row>
    <row r="2110" spans="4:4">
      <c r="D2110" s="328"/>
    </row>
    <row r="2111" spans="4:4">
      <c r="D2111" s="328"/>
    </row>
    <row r="2112" spans="4:4">
      <c r="D2112" s="328"/>
    </row>
    <row r="2113" spans="4:4">
      <c r="D2113" s="328"/>
    </row>
    <row r="2114" spans="4:4">
      <c r="D2114" s="328"/>
    </row>
    <row r="2115" spans="4:4">
      <c r="D2115" s="328"/>
    </row>
    <row r="2116" spans="4:4">
      <c r="D2116" s="328"/>
    </row>
    <row r="2117" spans="4:4">
      <c r="D2117" s="328"/>
    </row>
    <row r="2118" spans="4:4">
      <c r="D2118" s="328"/>
    </row>
    <row r="2119" spans="4:4">
      <c r="D2119" s="328"/>
    </row>
    <row r="2120" spans="4:4">
      <c r="D2120" s="328"/>
    </row>
    <row r="2121" spans="4:4">
      <c r="D2121" s="328"/>
    </row>
    <row r="2122" spans="4:4">
      <c r="D2122" s="328"/>
    </row>
    <row r="2123" spans="4:4">
      <c r="D2123" s="328"/>
    </row>
    <row r="2124" spans="4:4">
      <c r="D2124" s="328"/>
    </row>
    <row r="2125" spans="4:4">
      <c r="D2125" s="328"/>
    </row>
    <row r="2126" spans="4:4">
      <c r="D2126" s="328"/>
    </row>
    <row r="2127" spans="4:4">
      <c r="D2127" s="328"/>
    </row>
    <row r="2128" spans="4:4">
      <c r="D2128" s="328"/>
    </row>
    <row r="2129" spans="4:4">
      <c r="D2129" s="328"/>
    </row>
    <row r="2130" spans="4:4">
      <c r="D2130" s="328"/>
    </row>
    <row r="2131" spans="4:4">
      <c r="D2131" s="328"/>
    </row>
    <row r="2132" spans="4:4">
      <c r="D2132" s="328"/>
    </row>
    <row r="2133" spans="4:4">
      <c r="D2133" s="328"/>
    </row>
    <row r="2134" spans="4:4">
      <c r="D2134" s="328"/>
    </row>
    <row r="2135" spans="4:4">
      <c r="D2135" s="328"/>
    </row>
    <row r="2136" spans="4:4">
      <c r="D2136" s="328"/>
    </row>
    <row r="2137" spans="4:4">
      <c r="D2137" s="328"/>
    </row>
    <row r="2138" spans="4:4">
      <c r="D2138" s="328"/>
    </row>
    <row r="2139" spans="4:4">
      <c r="D2139" s="328"/>
    </row>
    <row r="2140" spans="4:4">
      <c r="D2140" s="328"/>
    </row>
    <row r="2141" spans="4:4">
      <c r="D2141" s="328"/>
    </row>
    <row r="2142" spans="4:4">
      <c r="D2142" s="328"/>
    </row>
    <row r="2143" spans="4:4">
      <c r="D2143" s="328"/>
    </row>
    <row r="2144" spans="4:4">
      <c r="D2144" s="328"/>
    </row>
    <row r="2145" spans="4:4">
      <c r="D2145" s="328"/>
    </row>
    <row r="2146" spans="4:4">
      <c r="D2146" s="328"/>
    </row>
    <row r="2147" spans="4:4">
      <c r="D2147" s="328"/>
    </row>
    <row r="2148" spans="4:4">
      <c r="D2148" s="328"/>
    </row>
    <row r="2149" spans="4:4">
      <c r="D2149" s="328"/>
    </row>
    <row r="2150" spans="4:4">
      <c r="D2150" s="328"/>
    </row>
    <row r="2151" spans="4:4">
      <c r="D2151" s="328"/>
    </row>
    <row r="2152" spans="4:4">
      <c r="D2152" s="328"/>
    </row>
    <row r="2153" spans="4:4">
      <c r="D2153" s="328"/>
    </row>
    <row r="2154" spans="4:4">
      <c r="D2154" s="328"/>
    </row>
    <row r="2155" spans="4:4">
      <c r="D2155" s="328"/>
    </row>
    <row r="2156" spans="4:4">
      <c r="D2156" s="328"/>
    </row>
    <row r="2157" spans="4:4">
      <c r="D2157" s="328"/>
    </row>
    <row r="2158" spans="4:4">
      <c r="D2158" s="328"/>
    </row>
    <row r="2159" spans="4:4">
      <c r="D2159" s="328"/>
    </row>
    <row r="2160" spans="4:4">
      <c r="D2160" s="328"/>
    </row>
    <row r="2161" spans="4:4">
      <c r="D2161" s="328"/>
    </row>
    <row r="2162" spans="4:4">
      <c r="D2162" s="328"/>
    </row>
    <row r="2163" spans="4:4">
      <c r="D2163" s="328"/>
    </row>
    <row r="2164" spans="4:4">
      <c r="D2164" s="328"/>
    </row>
    <row r="2165" spans="4:4">
      <c r="D2165" s="328"/>
    </row>
    <row r="2166" spans="4:4">
      <c r="D2166" s="328"/>
    </row>
    <row r="2167" spans="4:4">
      <c r="D2167" s="328"/>
    </row>
    <row r="2168" spans="4:4">
      <c r="D2168" s="328"/>
    </row>
    <row r="2169" spans="4:4">
      <c r="D2169" s="328"/>
    </row>
    <row r="2170" spans="4:4">
      <c r="D2170" s="328"/>
    </row>
    <row r="2171" spans="4:4">
      <c r="D2171" s="328"/>
    </row>
    <row r="2172" spans="4:4">
      <c r="D2172" s="328"/>
    </row>
    <row r="2173" spans="4:4">
      <c r="D2173" s="328"/>
    </row>
    <row r="2174" spans="4:4">
      <c r="D2174" s="328"/>
    </row>
    <row r="2175" spans="4:4">
      <c r="D2175" s="328"/>
    </row>
    <row r="2176" spans="4:4">
      <c r="D2176" s="328"/>
    </row>
    <row r="2177" spans="4:4">
      <c r="D2177" s="328"/>
    </row>
    <row r="2178" spans="4:4">
      <c r="D2178" s="328"/>
    </row>
    <row r="2179" spans="4:4">
      <c r="D2179" s="328"/>
    </row>
    <row r="2180" spans="4:4">
      <c r="D2180" s="328"/>
    </row>
    <row r="2181" spans="4:4">
      <c r="D2181" s="328"/>
    </row>
    <row r="2182" spans="4:4">
      <c r="D2182" s="328"/>
    </row>
    <row r="2183" spans="4:4">
      <c r="D2183" s="328"/>
    </row>
    <row r="2184" spans="4:4">
      <c r="D2184" s="328"/>
    </row>
    <row r="2185" spans="4:4">
      <c r="D2185" s="328"/>
    </row>
    <row r="2186" spans="4:4">
      <c r="D2186" s="328"/>
    </row>
    <row r="2187" spans="4:4">
      <c r="D2187" s="328"/>
    </row>
    <row r="2188" spans="4:4">
      <c r="D2188" s="328"/>
    </row>
    <row r="2189" spans="4:4">
      <c r="D2189" s="328"/>
    </row>
    <row r="2190" spans="4:4">
      <c r="D2190" s="328"/>
    </row>
    <row r="2191" spans="4:4">
      <c r="D2191" s="328"/>
    </row>
    <row r="2192" spans="4:4">
      <c r="D2192" s="328"/>
    </row>
    <row r="2193" spans="4:4">
      <c r="D2193" s="328"/>
    </row>
    <row r="2194" spans="4:4">
      <c r="D2194" s="328"/>
    </row>
    <row r="2195" spans="4:4">
      <c r="D2195" s="328"/>
    </row>
    <row r="2196" spans="4:4">
      <c r="D2196" s="328"/>
    </row>
    <row r="2197" spans="4:4">
      <c r="D2197" s="328"/>
    </row>
    <row r="2198" spans="4:4">
      <c r="D2198" s="328"/>
    </row>
    <row r="2199" spans="4:4">
      <c r="D2199" s="328"/>
    </row>
    <row r="2200" spans="4:4">
      <c r="D2200" s="328"/>
    </row>
    <row r="2201" spans="4:4">
      <c r="D2201" s="328"/>
    </row>
    <row r="2202" spans="4:4">
      <c r="D2202" s="328"/>
    </row>
    <row r="2203" spans="4:4">
      <c r="D2203" s="328"/>
    </row>
    <row r="2204" spans="4:4">
      <c r="D2204" s="328"/>
    </row>
    <row r="2205" spans="4:4">
      <c r="D2205" s="328"/>
    </row>
    <row r="2206" spans="4:4">
      <c r="D2206" s="328"/>
    </row>
    <row r="2207" spans="4:4">
      <c r="D2207" s="328"/>
    </row>
    <row r="2208" spans="4:4">
      <c r="D2208" s="328"/>
    </row>
    <row r="2209" spans="4:4">
      <c r="D2209" s="328"/>
    </row>
    <row r="2210" spans="4:4">
      <c r="D2210" s="328"/>
    </row>
    <row r="2211" spans="4:4">
      <c r="D2211" s="328"/>
    </row>
    <row r="2212" spans="4:4">
      <c r="D2212" s="328"/>
    </row>
    <row r="2213" spans="4:4">
      <c r="D2213" s="328"/>
    </row>
    <row r="2214" spans="4:4">
      <c r="D2214" s="328"/>
    </row>
    <row r="2215" spans="4:4">
      <c r="D2215" s="328"/>
    </row>
    <row r="2216" spans="4:4">
      <c r="D2216" s="328"/>
    </row>
    <row r="2217" spans="4:4">
      <c r="D2217" s="328"/>
    </row>
    <row r="2218" spans="4:4">
      <c r="D2218" s="328"/>
    </row>
    <row r="2219" spans="4:4">
      <c r="D2219" s="328"/>
    </row>
    <row r="2220" spans="4:4">
      <c r="D2220" s="328"/>
    </row>
    <row r="2221" spans="4:4">
      <c r="D2221" s="328"/>
    </row>
    <row r="2222" spans="4:4">
      <c r="D2222" s="328"/>
    </row>
    <row r="2223" spans="4:4">
      <c r="D2223" s="328"/>
    </row>
    <row r="2224" spans="4:4">
      <c r="D2224" s="328"/>
    </row>
    <row r="2225" spans="4:4">
      <c r="D2225" s="328"/>
    </row>
    <row r="2226" spans="4:4">
      <c r="D2226" s="328"/>
    </row>
    <row r="2227" spans="4:4">
      <c r="D2227" s="328"/>
    </row>
    <row r="2228" spans="4:4">
      <c r="D2228" s="328"/>
    </row>
    <row r="2229" spans="4:4">
      <c r="D2229" s="328"/>
    </row>
    <row r="2230" spans="4:4">
      <c r="D2230" s="328"/>
    </row>
    <row r="2231" spans="4:4">
      <c r="D2231" s="328"/>
    </row>
    <row r="2232" spans="4:4">
      <c r="D2232" s="328"/>
    </row>
    <row r="2233" spans="4:4">
      <c r="D2233" s="328"/>
    </row>
    <row r="2234" spans="4:4">
      <c r="D2234" s="328"/>
    </row>
    <row r="2235" spans="4:4">
      <c r="D2235" s="328"/>
    </row>
    <row r="2236" spans="4:4">
      <c r="D2236" s="328"/>
    </row>
    <row r="2237" spans="4:4">
      <c r="D2237" s="328"/>
    </row>
    <row r="2238" spans="4:4">
      <c r="D2238" s="328"/>
    </row>
    <row r="2239" spans="4:4">
      <c r="D2239" s="328"/>
    </row>
    <row r="2240" spans="4:4">
      <c r="D2240" s="328"/>
    </row>
    <row r="2241" spans="4:4">
      <c r="D2241" s="328"/>
    </row>
    <row r="2242" spans="4:4">
      <c r="D2242" s="328"/>
    </row>
    <row r="2243" spans="4:4">
      <c r="D2243" s="328"/>
    </row>
    <row r="2244" spans="4:4">
      <c r="D2244" s="328"/>
    </row>
    <row r="2245" spans="4:4">
      <c r="D2245" s="328"/>
    </row>
    <row r="2246" spans="4:4">
      <c r="D2246" s="328"/>
    </row>
    <row r="2247" spans="4:4">
      <c r="D2247" s="328"/>
    </row>
    <row r="2248" spans="4:4">
      <c r="D2248" s="328"/>
    </row>
    <row r="2249" spans="4:4">
      <c r="D2249" s="328"/>
    </row>
    <row r="2250" spans="4:4">
      <c r="D2250" s="328"/>
    </row>
    <row r="2251" spans="4:4">
      <c r="D2251" s="328"/>
    </row>
    <row r="2252" spans="4:4">
      <c r="D2252" s="328"/>
    </row>
    <row r="2253" spans="4:4">
      <c r="D2253" s="328"/>
    </row>
    <row r="2254" spans="4:4">
      <c r="D2254" s="328"/>
    </row>
    <row r="2255" spans="4:4">
      <c r="D2255" s="328"/>
    </row>
    <row r="2256" spans="4:4">
      <c r="D2256" s="328"/>
    </row>
    <row r="2257" spans="4:4">
      <c r="D2257" s="328"/>
    </row>
    <row r="2258" spans="4:4">
      <c r="D2258" s="328"/>
    </row>
    <row r="2259" spans="4:4">
      <c r="D2259" s="328"/>
    </row>
    <row r="2260" spans="4:4">
      <c r="D2260" s="328"/>
    </row>
    <row r="2261" spans="4:4">
      <c r="D2261" s="328"/>
    </row>
    <row r="2262" spans="4:4">
      <c r="D2262" s="328"/>
    </row>
    <row r="2263" spans="4:4">
      <c r="D2263" s="328"/>
    </row>
    <row r="2264" spans="4:4">
      <c r="D2264" s="328"/>
    </row>
    <row r="2265" spans="4:4">
      <c r="D2265" s="328"/>
    </row>
    <row r="2266" spans="4:4">
      <c r="D2266" s="328"/>
    </row>
    <row r="2267" spans="4:4">
      <c r="D2267" s="328"/>
    </row>
    <row r="2268" spans="4:4">
      <c r="D2268" s="328"/>
    </row>
    <row r="2269" spans="4:4">
      <c r="D2269" s="328"/>
    </row>
    <row r="2270" spans="4:4">
      <c r="D2270" s="328"/>
    </row>
    <row r="2271" spans="4:4">
      <c r="D2271" s="328"/>
    </row>
    <row r="2272" spans="4:4">
      <c r="D2272" s="328"/>
    </row>
    <row r="2273" spans="4:4">
      <c r="D2273" s="328"/>
    </row>
    <row r="2274" spans="4:4">
      <c r="D2274" s="328"/>
    </row>
    <row r="2275" spans="4:4">
      <c r="D2275" s="328"/>
    </row>
    <row r="2276" spans="4:4">
      <c r="D2276" s="328"/>
    </row>
    <row r="2277" spans="4:4">
      <c r="D2277" s="328"/>
    </row>
    <row r="2278" spans="4:4">
      <c r="D2278" s="328"/>
    </row>
    <row r="2279" spans="4:4">
      <c r="D2279" s="328"/>
    </row>
    <row r="2280" spans="4:4">
      <c r="D2280" s="328"/>
    </row>
    <row r="2281" spans="4:4">
      <c r="D2281" s="328"/>
    </row>
    <row r="2282" spans="4:4">
      <c r="D2282" s="328"/>
    </row>
    <row r="2283" spans="4:4">
      <c r="D2283" s="328"/>
    </row>
    <row r="2284" spans="4:4">
      <c r="D2284" s="328"/>
    </row>
    <row r="2285" spans="4:4">
      <c r="D2285" s="328"/>
    </row>
    <row r="2286" spans="4:4">
      <c r="D2286" s="328"/>
    </row>
    <row r="2287" spans="4:4">
      <c r="D2287" s="328"/>
    </row>
    <row r="2288" spans="4:4">
      <c r="D2288" s="328"/>
    </row>
    <row r="2289" spans="4:4">
      <c r="D2289" s="328"/>
    </row>
    <row r="2290" spans="4:4">
      <c r="D2290" s="328"/>
    </row>
    <row r="2291" spans="4:4">
      <c r="D2291" s="328"/>
    </row>
    <row r="2292" spans="4:4">
      <c r="D2292" s="328"/>
    </row>
    <row r="2293" spans="4:4">
      <c r="D2293" s="328"/>
    </row>
    <row r="2294" spans="4:4">
      <c r="D2294" s="328"/>
    </row>
    <row r="2295" spans="4:4">
      <c r="D2295" s="328"/>
    </row>
    <row r="2296" spans="4:4">
      <c r="D2296" s="328"/>
    </row>
    <row r="2297" spans="4:4">
      <c r="D2297" s="328"/>
    </row>
    <row r="2298" spans="4:4">
      <c r="D2298" s="328"/>
    </row>
    <row r="2299" spans="4:4">
      <c r="D2299" s="328"/>
    </row>
    <row r="2300" spans="4:4">
      <c r="D2300" s="328"/>
    </row>
    <row r="2301" spans="4:4">
      <c r="D2301" s="328"/>
    </row>
    <row r="2302" spans="4:4">
      <c r="D2302" s="328"/>
    </row>
    <row r="2303" spans="4:4">
      <c r="D2303" s="328"/>
    </row>
    <row r="2304" spans="4:4">
      <c r="D2304" s="328"/>
    </row>
    <row r="2305" spans="4:4">
      <c r="D2305" s="328"/>
    </row>
    <row r="2306" spans="4:4">
      <c r="D2306" s="328"/>
    </row>
    <row r="2307" spans="4:4">
      <c r="D2307" s="328"/>
    </row>
    <row r="2308" spans="4:4">
      <c r="D2308" s="328"/>
    </row>
    <row r="2309" spans="4:4">
      <c r="D2309" s="328"/>
    </row>
    <row r="2310" spans="4:4">
      <c r="D2310" s="328"/>
    </row>
    <row r="2311" spans="4:4">
      <c r="D2311" s="328"/>
    </row>
    <row r="2312" spans="4:4">
      <c r="D2312" s="328"/>
    </row>
    <row r="2313" spans="4:4">
      <c r="D2313" s="328"/>
    </row>
    <row r="2314" spans="4:4">
      <c r="D2314" s="328"/>
    </row>
    <row r="2315" spans="4:4">
      <c r="D2315" s="328"/>
    </row>
    <row r="2316" spans="4:4">
      <c r="D2316" s="328"/>
    </row>
    <row r="2317" spans="4:4">
      <c r="D2317" s="328"/>
    </row>
    <row r="2318" spans="4:4">
      <c r="D2318" s="328"/>
    </row>
    <row r="2319" spans="4:4">
      <c r="D2319" s="328"/>
    </row>
    <row r="2320" spans="4:4">
      <c r="D2320" s="328"/>
    </row>
    <row r="2321" spans="4:4">
      <c r="D2321" s="328"/>
    </row>
    <row r="2322" spans="4:4">
      <c r="D2322" s="328"/>
    </row>
    <row r="2323" spans="4:4">
      <c r="D2323" s="328"/>
    </row>
    <row r="2324" spans="4:4">
      <c r="D2324" s="328"/>
    </row>
    <row r="2325" spans="4:4">
      <c r="D2325" s="328"/>
    </row>
    <row r="2326" spans="4:4">
      <c r="D2326" s="328"/>
    </row>
    <row r="2327" spans="4:4">
      <c r="D2327" s="328"/>
    </row>
    <row r="2328" spans="4:4">
      <c r="D2328" s="328"/>
    </row>
    <row r="2329" spans="4:4">
      <c r="D2329" s="328"/>
    </row>
    <row r="2330" spans="4:4">
      <c r="D2330" s="328"/>
    </row>
    <row r="2331" spans="4:4">
      <c r="D2331" s="328"/>
    </row>
    <row r="2332" spans="4:4">
      <c r="D2332" s="328"/>
    </row>
    <row r="2333" spans="4:4">
      <c r="D2333" s="328"/>
    </row>
    <row r="2334" spans="4:4">
      <c r="D2334" s="328"/>
    </row>
    <row r="2335" spans="4:4">
      <c r="D2335" s="328"/>
    </row>
    <row r="2336" spans="4:4">
      <c r="D2336" s="328"/>
    </row>
    <row r="2337" spans="4:4">
      <c r="D2337" s="328"/>
    </row>
    <row r="2338" spans="4:4">
      <c r="D2338" s="328"/>
    </row>
    <row r="2339" spans="4:4">
      <c r="D2339" s="328"/>
    </row>
    <row r="2340" spans="4:4">
      <c r="D2340" s="328"/>
    </row>
    <row r="2341" spans="4:4">
      <c r="D2341" s="328"/>
    </row>
    <row r="2342" spans="4:4">
      <c r="D2342" s="328"/>
    </row>
    <row r="2343" spans="4:4">
      <c r="D2343" s="328"/>
    </row>
    <row r="2344" spans="4:4">
      <c r="D2344" s="328"/>
    </row>
    <row r="2345" spans="4:4">
      <c r="D2345" s="328"/>
    </row>
    <row r="2346" spans="4:4">
      <c r="D2346" s="328"/>
    </row>
    <row r="2347" spans="4:4">
      <c r="D2347" s="328"/>
    </row>
    <row r="2348" spans="4:4">
      <c r="D2348" s="328"/>
    </row>
    <row r="2349" spans="4:4">
      <c r="D2349" s="328"/>
    </row>
    <row r="2350" spans="4:4">
      <c r="D2350" s="328"/>
    </row>
    <row r="2351" spans="4:4">
      <c r="D2351" s="328"/>
    </row>
    <row r="2352" spans="4:4">
      <c r="D2352" s="328"/>
    </row>
    <row r="2353" spans="4:4">
      <c r="D2353" s="328"/>
    </row>
    <row r="2354" spans="4:4">
      <c r="D2354" s="328"/>
    </row>
    <row r="2355" spans="4:4">
      <c r="D2355" s="328"/>
    </row>
    <row r="2356" spans="4:4">
      <c r="D2356" s="328"/>
    </row>
    <row r="2357" spans="4:4">
      <c r="D2357" s="328"/>
    </row>
    <row r="2358" spans="4:4">
      <c r="D2358" s="328"/>
    </row>
    <row r="2359" spans="4:4">
      <c r="D2359" s="328"/>
    </row>
    <row r="2360" spans="4:4">
      <c r="D2360" s="328"/>
    </row>
    <row r="2361" spans="4:4">
      <c r="D2361" s="328"/>
    </row>
    <row r="2362" spans="4:4">
      <c r="D2362" s="328"/>
    </row>
    <row r="2363" spans="4:4">
      <c r="D2363" s="328"/>
    </row>
    <row r="2364" spans="4:4">
      <c r="D2364" s="328"/>
    </row>
    <row r="2365" spans="4:4">
      <c r="D2365" s="328"/>
    </row>
    <row r="2366" spans="4:4">
      <c r="D2366" s="328"/>
    </row>
    <row r="2367" spans="4:4">
      <c r="D2367" s="328"/>
    </row>
    <row r="2368" spans="4:4">
      <c r="D2368" s="328"/>
    </row>
    <row r="2369" spans="4:4">
      <c r="D2369" s="328"/>
    </row>
    <row r="2370" spans="4:4">
      <c r="D2370" s="328"/>
    </row>
    <row r="2371" spans="4:4">
      <c r="D2371" s="328"/>
    </row>
    <row r="2372" spans="4:4">
      <c r="D2372" s="328"/>
    </row>
    <row r="2373" spans="4:4">
      <c r="D2373" s="328"/>
    </row>
    <row r="2374" spans="4:4">
      <c r="D2374" s="328"/>
    </row>
    <row r="2375" spans="4:4">
      <c r="D2375" s="328"/>
    </row>
    <row r="2376" spans="4:4">
      <c r="D2376" s="328"/>
    </row>
    <row r="2377" spans="4:4">
      <c r="D2377" s="328"/>
    </row>
    <row r="2378" spans="4:4">
      <c r="D2378" s="328"/>
    </row>
    <row r="2379" spans="4:4">
      <c r="D2379" s="328"/>
    </row>
    <row r="2380" spans="4:4">
      <c r="D2380" s="328"/>
    </row>
    <row r="2381" spans="4:4">
      <c r="D2381" s="328"/>
    </row>
    <row r="2382" spans="4:4">
      <c r="D2382" s="328"/>
    </row>
    <row r="2383" spans="4:4">
      <c r="D2383" s="328"/>
    </row>
    <row r="2384" spans="4:4">
      <c r="D2384" s="328"/>
    </row>
    <row r="2385" spans="4:4">
      <c r="D2385" s="328"/>
    </row>
    <row r="2386" spans="4:4">
      <c r="D2386" s="328"/>
    </row>
    <row r="2387" spans="4:4">
      <c r="D2387" s="328"/>
    </row>
    <row r="2388" spans="4:4">
      <c r="D2388" s="328"/>
    </row>
    <row r="2389" spans="4:4">
      <c r="D2389" s="328"/>
    </row>
    <row r="2390" spans="4:4">
      <c r="D2390" s="328"/>
    </row>
    <row r="2391" spans="4:4">
      <c r="D2391" s="328"/>
    </row>
    <row r="2392" spans="4:4">
      <c r="D2392" s="328"/>
    </row>
    <row r="2393" spans="4:4">
      <c r="D2393" s="328"/>
    </row>
    <row r="2394" spans="4:4">
      <c r="D2394" s="328"/>
    </row>
    <row r="2395" spans="4:4">
      <c r="D2395" s="328"/>
    </row>
    <row r="2396" spans="4:4">
      <c r="D2396" s="328"/>
    </row>
    <row r="2397" spans="4:4">
      <c r="D2397" s="328"/>
    </row>
    <row r="2398" spans="4:4">
      <c r="D2398" s="328"/>
    </row>
    <row r="2399" spans="4:4">
      <c r="D2399" s="328"/>
    </row>
    <row r="2400" spans="4:4">
      <c r="D2400" s="328"/>
    </row>
    <row r="2401" spans="4:4">
      <c r="D2401" s="328"/>
    </row>
    <row r="2402" spans="4:4">
      <c r="D2402" s="328"/>
    </row>
    <row r="2403" spans="4:4">
      <c r="D2403" s="328"/>
    </row>
    <row r="2404" spans="4:4">
      <c r="D2404" s="328"/>
    </row>
    <row r="2405" spans="4:4">
      <c r="D2405" s="328"/>
    </row>
    <row r="2406" spans="4:4">
      <c r="D2406" s="328"/>
    </row>
    <row r="2407" spans="4:4">
      <c r="D2407" s="328"/>
    </row>
    <row r="2408" spans="4:4">
      <c r="D2408" s="328"/>
    </row>
    <row r="2409" spans="4:4">
      <c r="D2409" s="328"/>
    </row>
    <row r="2410" spans="4:4">
      <c r="D2410" s="328"/>
    </row>
    <row r="2411" spans="4:4">
      <c r="D2411" s="328"/>
    </row>
    <row r="2412" spans="4:4">
      <c r="D2412" s="328"/>
    </row>
    <row r="2413" spans="4:4">
      <c r="D2413" s="328"/>
    </row>
    <row r="2414" spans="4:4">
      <c r="D2414" s="328"/>
    </row>
    <row r="2415" spans="4:4">
      <c r="D2415" s="328"/>
    </row>
    <row r="2416" spans="4:4">
      <c r="D2416" s="328"/>
    </row>
    <row r="2417" spans="4:4">
      <c r="D2417" s="328"/>
    </row>
    <row r="2418" spans="4:4">
      <c r="D2418" s="328"/>
    </row>
    <row r="2419" spans="4:4">
      <c r="D2419" s="328"/>
    </row>
    <row r="2420" spans="4:4">
      <c r="D2420" s="328"/>
    </row>
    <row r="2421" spans="4:4">
      <c r="D2421" s="328"/>
    </row>
    <row r="2422" spans="4:4">
      <c r="D2422" s="328"/>
    </row>
    <row r="2423" spans="4:4">
      <c r="D2423" s="328"/>
    </row>
    <row r="2424" spans="4:4">
      <c r="D2424" s="328"/>
    </row>
    <row r="2425" spans="4:4">
      <c r="D2425" s="328"/>
    </row>
    <row r="2426" spans="4:4">
      <c r="D2426" s="328"/>
    </row>
    <row r="2427" spans="4:4">
      <c r="D2427" s="328"/>
    </row>
    <row r="2428" spans="4:4">
      <c r="D2428" s="328"/>
    </row>
    <row r="2429" spans="4:4">
      <c r="D2429" s="328"/>
    </row>
    <row r="2430" spans="4:4">
      <c r="D2430" s="328"/>
    </row>
    <row r="2431" spans="4:4">
      <c r="D2431" s="328"/>
    </row>
    <row r="2432" spans="4:4">
      <c r="D2432" s="328"/>
    </row>
    <row r="2433" spans="4:4">
      <c r="D2433" s="328"/>
    </row>
    <row r="2434" spans="4:4">
      <c r="D2434" s="328"/>
    </row>
    <row r="2435" spans="4:4">
      <c r="D2435" s="328"/>
    </row>
    <row r="2436" spans="4:4">
      <c r="D2436" s="328"/>
    </row>
    <row r="2437" spans="4:4">
      <c r="D2437" s="328"/>
    </row>
    <row r="2438" spans="4:4">
      <c r="D2438" s="328"/>
    </row>
    <row r="2439" spans="4:4">
      <c r="D2439" s="328"/>
    </row>
    <row r="2440" spans="4:4">
      <c r="D2440" s="328"/>
    </row>
    <row r="2441" spans="4:4">
      <c r="D2441" s="328"/>
    </row>
    <row r="2442" spans="4:4">
      <c r="D2442" s="328"/>
    </row>
    <row r="2443" spans="4:4">
      <c r="D2443" s="328"/>
    </row>
    <row r="2444" spans="4:4">
      <c r="D2444" s="328"/>
    </row>
    <row r="2445" spans="4:4">
      <c r="D2445" s="328"/>
    </row>
    <row r="2446" spans="4:4">
      <c r="D2446" s="328"/>
    </row>
    <row r="2447" spans="4:4">
      <c r="D2447" s="328"/>
    </row>
    <row r="2448" spans="4:4">
      <c r="D2448" s="328"/>
    </row>
    <row r="2449" spans="4:4">
      <c r="D2449" s="328"/>
    </row>
    <row r="2450" spans="4:4">
      <c r="D2450" s="328"/>
    </row>
    <row r="2451" spans="4:4">
      <c r="D2451" s="328"/>
    </row>
    <row r="2452" spans="4:4">
      <c r="D2452" s="328"/>
    </row>
    <row r="2453" spans="4:4">
      <c r="D2453" s="328"/>
    </row>
    <row r="2454" spans="4:4">
      <c r="D2454" s="328"/>
    </row>
    <row r="2455" spans="4:4">
      <c r="D2455" s="328"/>
    </row>
    <row r="2456" spans="4:4">
      <c r="D2456" s="328"/>
    </row>
    <row r="2457" spans="4:4">
      <c r="D2457" s="328"/>
    </row>
    <row r="2458" spans="4:4">
      <c r="D2458" s="328"/>
    </row>
    <row r="2459" spans="4:4">
      <c r="D2459" s="328"/>
    </row>
    <row r="2460" spans="4:4">
      <c r="D2460" s="328"/>
    </row>
    <row r="2461" spans="4:4">
      <c r="D2461" s="328"/>
    </row>
    <row r="2462" spans="4:4">
      <c r="D2462" s="328"/>
    </row>
    <row r="2463" spans="4:4">
      <c r="D2463" s="328"/>
    </row>
    <row r="2464" spans="4:4">
      <c r="D2464" s="328"/>
    </row>
    <row r="2465" spans="4:4">
      <c r="D2465" s="328"/>
    </row>
    <row r="2466" spans="4:4">
      <c r="D2466" s="328"/>
    </row>
    <row r="2467" spans="4:4">
      <c r="D2467" s="328"/>
    </row>
    <row r="2468" spans="4:4">
      <c r="D2468" s="328"/>
    </row>
    <row r="2469" spans="4:4">
      <c r="D2469" s="328"/>
    </row>
    <row r="2470" spans="4:4">
      <c r="D2470" s="328"/>
    </row>
    <row r="2471" spans="4:4">
      <c r="D2471" s="328"/>
    </row>
    <row r="2472" spans="4:4">
      <c r="D2472" s="328"/>
    </row>
    <row r="2473" spans="4:4">
      <c r="D2473" s="328"/>
    </row>
    <row r="2474" spans="4:4">
      <c r="D2474" s="328"/>
    </row>
    <row r="2475" spans="4:4">
      <c r="D2475" s="328"/>
    </row>
    <row r="2476" spans="4:4">
      <c r="D2476" s="328"/>
    </row>
    <row r="2477" spans="4:4">
      <c r="D2477" s="328"/>
    </row>
    <row r="2478" spans="4:4">
      <c r="D2478" s="328"/>
    </row>
    <row r="2479" spans="4:4">
      <c r="D2479" s="328"/>
    </row>
    <row r="2480" spans="4:4">
      <c r="D2480" s="328"/>
    </row>
    <row r="2481" spans="4:4">
      <c r="D2481" s="328"/>
    </row>
    <row r="2482" spans="4:4">
      <c r="D2482" s="328"/>
    </row>
    <row r="2483" spans="4:4">
      <c r="D2483" s="328"/>
    </row>
    <row r="2484" spans="4:4">
      <c r="D2484" s="328"/>
    </row>
    <row r="2485" spans="4:4">
      <c r="D2485" s="328"/>
    </row>
    <row r="2486" spans="4:4">
      <c r="D2486" s="328"/>
    </row>
    <row r="2487" spans="4:4">
      <c r="D2487" s="328"/>
    </row>
    <row r="2488" spans="4:4">
      <c r="D2488" s="328"/>
    </row>
    <row r="2489" spans="4:4">
      <c r="D2489" s="328"/>
    </row>
    <row r="2490" spans="4:4">
      <c r="D2490" s="328"/>
    </row>
    <row r="2491" spans="4:4">
      <c r="D2491" s="328"/>
    </row>
    <row r="2492" spans="4:4">
      <c r="D2492" s="328"/>
    </row>
    <row r="2493" spans="4:4">
      <c r="D2493" s="328"/>
    </row>
    <row r="2494" spans="4:4">
      <c r="D2494" s="328"/>
    </row>
    <row r="2495" spans="4:4">
      <c r="D2495" s="328"/>
    </row>
    <row r="2496" spans="4:4">
      <c r="D2496" s="328"/>
    </row>
    <row r="2497" spans="4:4">
      <c r="D2497" s="328"/>
    </row>
    <row r="2498" spans="4:4">
      <c r="D2498" s="328"/>
    </row>
    <row r="2499" spans="4:4">
      <c r="D2499" s="328"/>
    </row>
    <row r="2500" spans="4:4">
      <c r="D2500" s="328"/>
    </row>
    <row r="2501" spans="4:4">
      <c r="D2501" s="328"/>
    </row>
    <row r="2502" spans="4:4">
      <c r="D2502" s="328"/>
    </row>
    <row r="2503" spans="4:4">
      <c r="D2503" s="328"/>
    </row>
    <row r="2504" spans="4:4">
      <c r="D2504" s="328"/>
    </row>
    <row r="2505" spans="4:4">
      <c r="D2505" s="328"/>
    </row>
    <row r="2506" spans="4:4">
      <c r="D2506" s="328"/>
    </row>
    <row r="2507" spans="4:4">
      <c r="D2507" s="328"/>
    </row>
    <row r="2508" spans="4:4">
      <c r="D2508" s="328"/>
    </row>
    <row r="2509" spans="4:4">
      <c r="D2509" s="328"/>
    </row>
    <row r="2510" spans="4:4">
      <c r="D2510" s="328"/>
    </row>
    <row r="2511" spans="4:4">
      <c r="D2511" s="328"/>
    </row>
    <row r="2512" spans="4:4">
      <c r="D2512" s="328"/>
    </row>
    <row r="2513" spans="4:4">
      <c r="D2513" s="328"/>
    </row>
    <row r="2514" spans="4:4">
      <c r="D2514" s="328"/>
    </row>
    <row r="2515" spans="4:4">
      <c r="D2515" s="328"/>
    </row>
    <row r="2516" spans="4:4">
      <c r="D2516" s="328"/>
    </row>
    <row r="2517" spans="4:4">
      <c r="D2517" s="328"/>
    </row>
    <row r="2518" spans="4:4">
      <c r="D2518" s="328"/>
    </row>
    <row r="2519" spans="4:4">
      <c r="D2519" s="328"/>
    </row>
    <row r="2520" spans="4:4">
      <c r="D2520" s="328"/>
    </row>
    <row r="2521" spans="4:4">
      <c r="D2521" s="328"/>
    </row>
    <row r="2522" spans="4:4">
      <c r="D2522" s="328"/>
    </row>
    <row r="2523" spans="4:4">
      <c r="D2523" s="328"/>
    </row>
    <row r="2524" spans="4:4">
      <c r="D2524" s="328"/>
    </row>
    <row r="2525" spans="4:4">
      <c r="D2525" s="328"/>
    </row>
    <row r="2526" spans="4:4">
      <c r="D2526" s="328"/>
    </row>
    <row r="2527" spans="4:4">
      <c r="D2527" s="328"/>
    </row>
    <row r="2528" spans="4:4">
      <c r="D2528" s="328"/>
    </row>
    <row r="2529" spans="4:4">
      <c r="D2529" s="328"/>
    </row>
    <row r="2530" spans="4:4">
      <c r="D2530" s="328"/>
    </row>
    <row r="2531" spans="4:4">
      <c r="D2531" s="328"/>
    </row>
    <row r="2532" spans="4:4">
      <c r="D2532" s="328"/>
    </row>
    <row r="2533" spans="4:4">
      <c r="D2533" s="328"/>
    </row>
    <row r="2534" spans="4:4">
      <c r="D2534" s="328"/>
    </row>
    <row r="2535" spans="4:4">
      <c r="D2535" s="328"/>
    </row>
    <row r="2536" spans="4:4">
      <c r="D2536" s="328"/>
    </row>
    <row r="2537" spans="4:4">
      <c r="D2537" s="328"/>
    </row>
    <row r="2538" spans="4:4">
      <c r="D2538" s="328"/>
    </row>
    <row r="2539" spans="4:4">
      <c r="D2539" s="328"/>
    </row>
    <row r="2540" spans="4:4">
      <c r="D2540" s="328"/>
    </row>
    <row r="2541" spans="4:4">
      <c r="D2541" s="328"/>
    </row>
    <row r="2542" spans="4:4">
      <c r="D2542" s="328"/>
    </row>
    <row r="2543" spans="4:4">
      <c r="D2543" s="328"/>
    </row>
    <row r="2544" spans="4:4">
      <c r="D2544" s="328"/>
    </row>
    <row r="2545" spans="4:4">
      <c r="D2545" s="328"/>
    </row>
    <row r="2546" spans="4:4">
      <c r="D2546" s="328"/>
    </row>
    <row r="2547" spans="4:4">
      <c r="D2547" s="328"/>
    </row>
    <row r="2548" spans="4:4">
      <c r="D2548" s="328"/>
    </row>
    <row r="2549" spans="4:4">
      <c r="D2549" s="328"/>
    </row>
    <row r="2550" spans="4:4">
      <c r="D2550" s="328"/>
    </row>
    <row r="2551" spans="4:4">
      <c r="D2551" s="328"/>
    </row>
    <row r="2552" spans="4:4">
      <c r="D2552" s="328"/>
    </row>
    <row r="2553" spans="4:4">
      <c r="D2553" s="328"/>
    </row>
    <row r="2554" spans="4:4">
      <c r="D2554" s="328"/>
    </row>
    <row r="2555" spans="4:4">
      <c r="D2555" s="328"/>
    </row>
    <row r="2556" spans="4:4">
      <c r="D2556" s="328"/>
    </row>
    <row r="2557" spans="4:4">
      <c r="D2557" s="328"/>
    </row>
    <row r="2558" spans="4:4">
      <c r="D2558" s="328"/>
    </row>
    <row r="2559" spans="4:4">
      <c r="D2559" s="328"/>
    </row>
    <row r="2560" spans="4:4">
      <c r="D2560" s="328"/>
    </row>
    <row r="2561" spans="4:4">
      <c r="D2561" s="328"/>
    </row>
    <row r="2562" spans="4:4">
      <c r="D2562" s="328"/>
    </row>
    <row r="2563" spans="4:4">
      <c r="D2563" s="328"/>
    </row>
    <row r="2564" spans="4:4">
      <c r="D2564" s="328"/>
    </row>
    <row r="2565" spans="4:4">
      <c r="D2565" s="328"/>
    </row>
    <row r="2566" spans="4:4">
      <c r="D2566" s="328"/>
    </row>
    <row r="2567" spans="4:4">
      <c r="D2567" s="328"/>
    </row>
    <row r="2568" spans="4:4">
      <c r="D2568" s="328"/>
    </row>
    <row r="2569" spans="4:4">
      <c r="D2569" s="328"/>
    </row>
    <row r="2570" spans="4:4">
      <c r="D2570" s="328"/>
    </row>
    <row r="2571" spans="4:4">
      <c r="D2571" s="328"/>
    </row>
    <row r="2572" spans="4:4">
      <c r="D2572" s="328"/>
    </row>
    <row r="2573" spans="4:4">
      <c r="D2573" s="328"/>
    </row>
    <row r="2574" spans="4:4">
      <c r="D2574" s="328"/>
    </row>
    <row r="2575" spans="4:4">
      <c r="D2575" s="328"/>
    </row>
    <row r="2576" spans="4:4">
      <c r="D2576" s="328"/>
    </row>
    <row r="2577" spans="4:4">
      <c r="D2577" s="328"/>
    </row>
    <row r="2578" spans="4:4">
      <c r="D2578" s="328"/>
    </row>
    <row r="2579" spans="4:4">
      <c r="D2579" s="328"/>
    </row>
    <row r="2580" spans="4:4">
      <c r="D2580" s="328"/>
    </row>
    <row r="2581" spans="4:4">
      <c r="D2581" s="328"/>
    </row>
    <row r="2582" spans="4:4">
      <c r="D2582" s="328"/>
    </row>
    <row r="2583" spans="4:4">
      <c r="D2583" s="328"/>
    </row>
    <row r="2584" spans="4:4">
      <c r="D2584" s="328"/>
    </row>
    <row r="2585" spans="4:4">
      <c r="D2585" s="328"/>
    </row>
    <row r="2586" spans="4:4">
      <c r="D2586" s="328"/>
    </row>
    <row r="2587" spans="4:4">
      <c r="D2587" s="328"/>
    </row>
    <row r="2588" spans="4:4">
      <c r="D2588" s="328"/>
    </row>
    <row r="2589" spans="4:4">
      <c r="D2589" s="328"/>
    </row>
    <row r="2590" spans="4:4">
      <c r="D2590" s="328"/>
    </row>
    <row r="2591" spans="4:4">
      <c r="D2591" s="328"/>
    </row>
    <row r="2592" spans="4:4">
      <c r="D2592" s="328"/>
    </row>
    <row r="2593" spans="4:4">
      <c r="D2593" s="328"/>
    </row>
    <row r="2594" spans="4:4">
      <c r="D2594" s="328"/>
    </row>
    <row r="2595" spans="4:4">
      <c r="D2595" s="328"/>
    </row>
    <row r="2596" spans="4:4">
      <c r="D2596" s="328"/>
    </row>
    <row r="2597" spans="4:4">
      <c r="D2597" s="328"/>
    </row>
    <row r="2598" spans="4:4">
      <c r="D2598" s="328"/>
    </row>
    <row r="2599" spans="4:4">
      <c r="D2599" s="328"/>
    </row>
    <row r="2600" spans="4:4">
      <c r="D2600" s="328"/>
    </row>
    <row r="2601" spans="4:4">
      <c r="D2601" s="328"/>
    </row>
    <row r="2602" spans="4:4">
      <c r="D2602" s="328"/>
    </row>
    <row r="2603" spans="4:4">
      <c r="D2603" s="328"/>
    </row>
    <row r="2604" spans="4:4">
      <c r="D2604" s="328"/>
    </row>
    <row r="2605" spans="4:4">
      <c r="D2605" s="328"/>
    </row>
    <row r="2606" spans="4:4">
      <c r="D2606" s="328"/>
    </row>
    <row r="2607" spans="4:4">
      <c r="D2607" s="328"/>
    </row>
    <row r="2608" spans="4:4">
      <c r="D2608" s="328"/>
    </row>
    <row r="2609" spans="4:4">
      <c r="D2609" s="328"/>
    </row>
    <row r="2610" spans="4:4">
      <c r="D2610" s="328"/>
    </row>
    <row r="2611" spans="4:4">
      <c r="D2611" s="328"/>
    </row>
    <row r="2612" spans="4:4">
      <c r="D2612" s="328"/>
    </row>
    <row r="2613" spans="4:4">
      <c r="D2613" s="328"/>
    </row>
    <row r="2614" spans="4:4">
      <c r="D2614" s="328"/>
    </row>
    <row r="2615" spans="4:4">
      <c r="D2615" s="328"/>
    </row>
    <row r="2616" spans="4:4">
      <c r="D2616" s="328"/>
    </row>
    <row r="2617" spans="4:4">
      <c r="D2617" s="328"/>
    </row>
    <row r="2618" spans="4:4">
      <c r="D2618" s="328"/>
    </row>
    <row r="2619" spans="4:4">
      <c r="D2619" s="328"/>
    </row>
    <row r="2620" spans="4:4">
      <c r="D2620" s="328"/>
    </row>
    <row r="2621" spans="4:4">
      <c r="D2621" s="328"/>
    </row>
    <row r="2622" spans="4:4">
      <c r="D2622" s="328"/>
    </row>
    <row r="2623" spans="4:4">
      <c r="D2623" s="328"/>
    </row>
    <row r="2624" spans="4:4">
      <c r="D2624" s="328"/>
    </row>
    <row r="2625" spans="4:4">
      <c r="D2625" s="328"/>
    </row>
    <row r="2626" spans="4:4">
      <c r="D2626" s="328"/>
    </row>
    <row r="2627" spans="4:4">
      <c r="D2627" s="328"/>
    </row>
    <row r="2628" spans="4:4">
      <c r="D2628" s="328"/>
    </row>
    <row r="2629" spans="4:4">
      <c r="D2629" s="328"/>
    </row>
    <row r="2630" spans="4:4">
      <c r="D2630" s="328"/>
    </row>
    <row r="2631" spans="4:4">
      <c r="D2631" s="328"/>
    </row>
    <row r="2632" spans="4:4">
      <c r="D2632" s="328"/>
    </row>
    <row r="2633" spans="4:4">
      <c r="D2633" s="328"/>
    </row>
    <row r="2634" spans="4:4">
      <c r="D2634" s="328"/>
    </row>
    <row r="2635" spans="4:4">
      <c r="D2635" s="328"/>
    </row>
    <row r="2636" spans="4:4">
      <c r="D2636" s="328"/>
    </row>
    <row r="2637" spans="4:4">
      <c r="D2637" s="328"/>
    </row>
    <row r="2638" spans="4:4">
      <c r="D2638" s="328"/>
    </row>
    <row r="2639" spans="4:4">
      <c r="D2639" s="328"/>
    </row>
    <row r="2640" spans="4:4">
      <c r="D2640" s="328"/>
    </row>
    <row r="2641" spans="4:4">
      <c r="D2641" s="328"/>
    </row>
    <row r="2642" spans="4:4">
      <c r="D2642" s="328"/>
    </row>
    <row r="2643" spans="4:4">
      <c r="D2643" s="328"/>
    </row>
    <row r="2644" spans="4:4">
      <c r="D2644" s="328"/>
    </row>
    <row r="2645" spans="4:4">
      <c r="D2645" s="328"/>
    </row>
    <row r="2646" spans="4:4">
      <c r="D2646" s="328"/>
    </row>
    <row r="2647" spans="4:4">
      <c r="D2647" s="328"/>
    </row>
    <row r="2648" spans="4:4">
      <c r="D2648" s="328"/>
    </row>
    <row r="2649" spans="4:4">
      <c r="D2649" s="328"/>
    </row>
    <row r="2650" spans="4:4">
      <c r="D2650" s="328"/>
    </row>
    <row r="2651" spans="4:4">
      <c r="D2651" s="328"/>
    </row>
    <row r="2652" spans="4:4">
      <c r="D2652" s="328"/>
    </row>
    <row r="2653" spans="4:4">
      <c r="D2653" s="328"/>
    </row>
    <row r="2654" spans="4:4">
      <c r="D2654" s="328"/>
    </row>
    <row r="2655" spans="4:4">
      <c r="D2655" s="328"/>
    </row>
    <row r="2656" spans="4:4">
      <c r="D2656" s="328"/>
    </row>
    <row r="2657" spans="4:4">
      <c r="D2657" s="328"/>
    </row>
    <row r="2658" spans="4:4">
      <c r="D2658" s="328"/>
    </row>
    <row r="2659" spans="4:4">
      <c r="D2659" s="328"/>
    </row>
    <row r="2660" spans="4:4">
      <c r="D2660" s="328"/>
    </row>
    <row r="2661" spans="4:4">
      <c r="D2661" s="328"/>
    </row>
    <row r="2662" spans="4:4">
      <c r="D2662" s="328"/>
    </row>
    <row r="2663" spans="4:4">
      <c r="D2663" s="328"/>
    </row>
    <row r="2664" spans="4:4">
      <c r="D2664" s="328"/>
    </row>
    <row r="2665" spans="4:4">
      <c r="D2665" s="328"/>
    </row>
    <row r="2666" spans="4:4">
      <c r="D2666" s="328"/>
    </row>
    <row r="2667" spans="4:4">
      <c r="D2667" s="328"/>
    </row>
    <row r="2668" spans="4:4">
      <c r="D2668" s="328"/>
    </row>
    <row r="2669" spans="4:4">
      <c r="D2669" s="328"/>
    </row>
    <row r="2670" spans="4:4">
      <c r="D2670" s="328"/>
    </row>
    <row r="2671" spans="4:4">
      <c r="D2671" s="328"/>
    </row>
    <row r="2672" spans="4:4">
      <c r="D2672" s="328"/>
    </row>
    <row r="2673" spans="4:4">
      <c r="D2673" s="328"/>
    </row>
    <row r="2674" spans="4:4">
      <c r="D2674" s="328"/>
    </row>
    <row r="2675" spans="4:4">
      <c r="D2675" s="328"/>
    </row>
    <row r="2676" spans="4:4">
      <c r="D2676" s="328"/>
    </row>
    <row r="2677" spans="4:4">
      <c r="D2677" s="328"/>
    </row>
    <row r="2678" spans="4:4">
      <c r="D2678" s="328"/>
    </row>
    <row r="2679" spans="4:4">
      <c r="D2679" s="328"/>
    </row>
    <row r="2680" spans="4:4">
      <c r="D2680" s="328"/>
    </row>
    <row r="2681" spans="4:4">
      <c r="D2681" s="328"/>
    </row>
    <row r="2682" spans="4:4">
      <c r="D2682" s="328"/>
    </row>
    <row r="2683" spans="4:4">
      <c r="D2683" s="328"/>
    </row>
    <row r="2684" spans="4:4">
      <c r="D2684" s="328"/>
    </row>
    <row r="2685" spans="4:4">
      <c r="D2685" s="328"/>
    </row>
    <row r="2686" spans="4:4">
      <c r="D2686" s="328"/>
    </row>
    <row r="2687" spans="4:4">
      <c r="D2687" s="328"/>
    </row>
    <row r="2688" spans="4:4">
      <c r="D2688" s="328"/>
    </row>
    <row r="2689" spans="4:4">
      <c r="D2689" s="328"/>
    </row>
    <row r="2690" spans="4:4">
      <c r="D2690" s="328"/>
    </row>
    <row r="2691" spans="4:4">
      <c r="D2691" s="328"/>
    </row>
    <row r="2692" spans="4:4">
      <c r="D2692" s="328"/>
    </row>
    <row r="2693" spans="4:4">
      <c r="D2693" s="328"/>
    </row>
    <row r="2694" spans="4:4">
      <c r="D2694" s="328"/>
    </row>
    <row r="2695" spans="4:4">
      <c r="D2695" s="328"/>
    </row>
    <row r="2696" spans="4:4">
      <c r="D2696" s="328"/>
    </row>
    <row r="2697" spans="4:4">
      <c r="D2697" s="328"/>
    </row>
    <row r="2698" spans="4:4">
      <c r="D2698" s="328"/>
    </row>
    <row r="2699" spans="4:4">
      <c r="D2699" s="328"/>
    </row>
    <row r="2700" spans="4:4">
      <c r="D2700" s="328"/>
    </row>
    <row r="2701" spans="4:4">
      <c r="D2701" s="328"/>
    </row>
    <row r="2702" spans="4:4">
      <c r="D2702" s="328"/>
    </row>
    <row r="2703" spans="4:4">
      <c r="D2703" s="328"/>
    </row>
    <row r="2704" spans="4:4">
      <c r="D2704" s="328"/>
    </row>
    <row r="2705" spans="4:4">
      <c r="D2705" s="328"/>
    </row>
    <row r="2706" spans="4:4">
      <c r="D2706" s="328"/>
    </row>
    <row r="2707" spans="4:4">
      <c r="D2707" s="328"/>
    </row>
    <row r="2708" spans="4:4">
      <c r="D2708" s="328"/>
    </row>
    <row r="2709" spans="4:4">
      <c r="D2709" s="328"/>
    </row>
    <row r="2710" spans="4:4">
      <c r="D2710" s="328"/>
    </row>
    <row r="2711" spans="4:4">
      <c r="D2711" s="328"/>
    </row>
    <row r="2712" spans="4:4">
      <c r="D2712" s="328"/>
    </row>
    <row r="2713" spans="4:4">
      <c r="D2713" s="328"/>
    </row>
    <row r="2714" spans="4:4">
      <c r="D2714" s="328"/>
    </row>
    <row r="2715" spans="4:4">
      <c r="D2715" s="328"/>
    </row>
    <row r="2716" spans="4:4">
      <c r="D2716" s="328"/>
    </row>
    <row r="2717" spans="4:4">
      <c r="D2717" s="328"/>
    </row>
    <row r="2718" spans="4:4">
      <c r="D2718" s="328"/>
    </row>
    <row r="2719" spans="4:4">
      <c r="D2719" s="328"/>
    </row>
    <row r="2720" spans="4:4">
      <c r="D2720" s="328"/>
    </row>
    <row r="2721" spans="4:4">
      <c r="D2721" s="328"/>
    </row>
    <row r="2722" spans="4:4">
      <c r="D2722" s="328"/>
    </row>
    <row r="2723" spans="4:4">
      <c r="D2723" s="328"/>
    </row>
    <row r="2724" spans="4:4">
      <c r="D2724" s="328"/>
    </row>
    <row r="2725" spans="4:4">
      <c r="D2725" s="328"/>
    </row>
    <row r="2726" spans="4:4">
      <c r="D2726" s="328"/>
    </row>
    <row r="2727" spans="4:4">
      <c r="D2727" s="328"/>
    </row>
    <row r="2728" spans="4:4">
      <c r="D2728" s="328"/>
    </row>
    <row r="2729" spans="4:4">
      <c r="D2729" s="328"/>
    </row>
    <row r="2730" spans="4:4">
      <c r="D2730" s="328"/>
    </row>
    <row r="2731" spans="4:4">
      <c r="D2731" s="328"/>
    </row>
    <row r="2732" spans="4:4">
      <c r="D2732" s="328"/>
    </row>
    <row r="2733" spans="4:4">
      <c r="D2733" s="328"/>
    </row>
    <row r="2734" spans="4:4">
      <c r="D2734" s="328"/>
    </row>
    <row r="2735" spans="4:4">
      <c r="D2735" s="328"/>
    </row>
    <row r="2736" spans="4:4">
      <c r="D2736" s="328"/>
    </row>
    <row r="2737" spans="4:4">
      <c r="D2737" s="328"/>
    </row>
    <row r="2738" spans="4:4">
      <c r="D2738" s="328"/>
    </row>
    <row r="2739" spans="4:4">
      <c r="D2739" s="328"/>
    </row>
    <row r="2740" spans="4:4">
      <c r="D2740" s="328"/>
    </row>
    <row r="2741" spans="4:4">
      <c r="D2741" s="328"/>
    </row>
    <row r="2742" spans="4:4">
      <c r="D2742" s="328"/>
    </row>
    <row r="2743" spans="4:4">
      <c r="D2743" s="328"/>
    </row>
    <row r="2744" spans="4:4">
      <c r="D2744" s="328"/>
    </row>
    <row r="2745" spans="4:4">
      <c r="D2745" s="328"/>
    </row>
    <row r="2746" spans="4:4">
      <c r="D2746" s="328"/>
    </row>
    <row r="2747" spans="4:4">
      <c r="D2747" s="328"/>
    </row>
    <row r="2748" spans="4:4">
      <c r="D2748" s="328"/>
    </row>
    <row r="2749" spans="4:4">
      <c r="D2749" s="328"/>
    </row>
    <row r="2750" spans="4:4">
      <c r="D2750" s="328"/>
    </row>
    <row r="2751" spans="4:4">
      <c r="D2751" s="328"/>
    </row>
    <row r="2752" spans="4:4">
      <c r="D2752" s="328"/>
    </row>
    <row r="2753" spans="4:4">
      <c r="D2753" s="328"/>
    </row>
    <row r="2754" spans="4:4">
      <c r="D2754" s="328"/>
    </row>
    <row r="2755" spans="4:4">
      <c r="D2755" s="328"/>
    </row>
    <row r="2756" spans="4:4">
      <c r="D2756" s="328"/>
    </row>
    <row r="2757" spans="4:4">
      <c r="D2757" s="328"/>
    </row>
    <row r="2758" spans="4:4">
      <c r="D2758" s="328"/>
    </row>
    <row r="2759" spans="4:4">
      <c r="D2759" s="328"/>
    </row>
    <row r="2760" spans="4:4">
      <c r="D2760" s="328"/>
    </row>
    <row r="2761" spans="4:4">
      <c r="D2761" s="328"/>
    </row>
    <row r="2762" spans="4:4">
      <c r="D2762" s="328"/>
    </row>
    <row r="2763" spans="4:4">
      <c r="D2763" s="328"/>
    </row>
    <row r="2764" spans="4:4">
      <c r="D2764" s="328"/>
    </row>
    <row r="2765" spans="4:4">
      <c r="D2765" s="328"/>
    </row>
    <row r="2766" spans="4:4">
      <c r="D2766" s="328"/>
    </row>
    <row r="2767" spans="4:4">
      <c r="D2767" s="328"/>
    </row>
    <row r="2768" spans="4:4">
      <c r="D2768" s="328"/>
    </row>
    <row r="2769" spans="4:4">
      <c r="D2769" s="328"/>
    </row>
    <row r="2770" spans="4:4">
      <c r="D2770" s="328"/>
    </row>
    <row r="2771" spans="4:4">
      <c r="D2771" s="328"/>
    </row>
    <row r="2772" spans="4:4">
      <c r="D2772" s="328"/>
    </row>
    <row r="2773" spans="4:4">
      <c r="D2773" s="328"/>
    </row>
    <row r="2774" spans="4:4">
      <c r="D2774" s="328"/>
    </row>
    <row r="2775" spans="4:4">
      <c r="D2775" s="328"/>
    </row>
    <row r="2776" spans="4:4">
      <c r="D2776" s="328"/>
    </row>
    <row r="2777" spans="4:4">
      <c r="D2777" s="328"/>
    </row>
    <row r="2778" spans="4:4">
      <c r="D2778" s="328"/>
    </row>
    <row r="2779" spans="4:4">
      <c r="D2779" s="328"/>
    </row>
    <row r="2780" spans="4:4">
      <c r="D2780" s="328"/>
    </row>
    <row r="2781" spans="4:4">
      <c r="D2781" s="328"/>
    </row>
    <row r="2782" spans="4:4">
      <c r="D2782" s="328"/>
    </row>
    <row r="2783" spans="4:4">
      <c r="D2783" s="328"/>
    </row>
    <row r="2784" spans="4:4">
      <c r="D2784" s="328"/>
    </row>
    <row r="2785" spans="4:4">
      <c r="D2785" s="328"/>
    </row>
    <row r="2786" spans="4:4">
      <c r="D2786" s="328"/>
    </row>
    <row r="2787" spans="4:4">
      <c r="D2787" s="328"/>
    </row>
    <row r="2788" spans="4:4">
      <c r="D2788" s="328"/>
    </row>
    <row r="2789" spans="4:4">
      <c r="D2789" s="328"/>
    </row>
    <row r="2790" spans="4:4">
      <c r="D2790" s="328"/>
    </row>
    <row r="2791" spans="4:4">
      <c r="D2791" s="328"/>
    </row>
    <row r="2792" spans="4:4">
      <c r="D2792" s="328"/>
    </row>
    <row r="2793" spans="4:4">
      <c r="D2793" s="328"/>
    </row>
    <row r="2794" spans="4:4">
      <c r="D2794" s="328"/>
    </row>
    <row r="2795" spans="4:4">
      <c r="D2795" s="328"/>
    </row>
    <row r="2796" spans="4:4">
      <c r="D2796" s="328"/>
    </row>
    <row r="2797" spans="4:4">
      <c r="D2797" s="328"/>
    </row>
    <row r="2798" spans="4:4">
      <c r="D2798" s="328"/>
    </row>
    <row r="2799" spans="4:4">
      <c r="D2799" s="328"/>
    </row>
    <row r="2800" spans="4:4">
      <c r="D2800" s="328"/>
    </row>
    <row r="2801" spans="4:4">
      <c r="D2801" s="328"/>
    </row>
    <row r="2802" spans="4:4">
      <c r="D2802" s="328"/>
    </row>
    <row r="2803" spans="4:4">
      <c r="D2803" s="328"/>
    </row>
    <row r="2804" spans="4:4">
      <c r="D2804" s="328"/>
    </row>
    <row r="2805" spans="4:4">
      <c r="D2805" s="328"/>
    </row>
    <row r="2806" spans="4:4">
      <c r="D2806" s="328"/>
    </row>
    <row r="2807" spans="4:4">
      <c r="D2807" s="328"/>
    </row>
    <row r="2808" spans="4:4">
      <c r="D2808" s="328"/>
    </row>
    <row r="2809" spans="4:4">
      <c r="D2809" s="328"/>
    </row>
    <row r="2810" spans="4:4">
      <c r="D2810" s="328"/>
    </row>
    <row r="2811" spans="4:4">
      <c r="D2811" s="328"/>
    </row>
    <row r="2812" spans="4:4">
      <c r="D2812" s="328"/>
    </row>
    <row r="2813" spans="4:4">
      <c r="D2813" s="328"/>
    </row>
    <row r="2814" spans="4:4">
      <c r="D2814" s="328"/>
    </row>
    <row r="2815" spans="4:4">
      <c r="D2815" s="328"/>
    </row>
    <row r="2816" spans="4:4">
      <c r="D2816" s="328"/>
    </row>
    <row r="2817" spans="4:4">
      <c r="D2817" s="328"/>
    </row>
    <row r="2818" spans="4:4">
      <c r="D2818" s="328"/>
    </row>
    <row r="2819" spans="4:4">
      <c r="D2819" s="328"/>
    </row>
    <row r="2820" spans="4:4">
      <c r="D2820" s="328"/>
    </row>
    <row r="2821" spans="4:4">
      <c r="D2821" s="328"/>
    </row>
    <row r="2822" spans="4:4">
      <c r="D2822" s="328"/>
    </row>
    <row r="2823" spans="4:4">
      <c r="D2823" s="328"/>
    </row>
    <row r="2824" spans="4:4">
      <c r="D2824" s="328"/>
    </row>
    <row r="2825" spans="4:4">
      <c r="D2825" s="328"/>
    </row>
    <row r="2826" spans="4:4">
      <c r="D2826" s="328"/>
    </row>
    <row r="2827" spans="4:4">
      <c r="D2827" s="328"/>
    </row>
    <row r="2828" spans="4:4">
      <c r="D2828" s="328"/>
    </row>
    <row r="2829" spans="4:4">
      <c r="D2829" s="328"/>
    </row>
    <row r="2830" spans="4:4">
      <c r="D2830" s="328"/>
    </row>
    <row r="2831" spans="4:4">
      <c r="D2831" s="328"/>
    </row>
    <row r="2832" spans="4:4">
      <c r="D2832" s="328"/>
    </row>
    <row r="2833" spans="4:4">
      <c r="D2833" s="328"/>
    </row>
    <row r="2834" spans="4:4">
      <c r="D2834" s="328"/>
    </row>
    <row r="2835" spans="4:4">
      <c r="D2835" s="328"/>
    </row>
    <row r="2836" spans="4:4">
      <c r="D2836" s="328"/>
    </row>
    <row r="2837" spans="4:4">
      <c r="D2837" s="328"/>
    </row>
    <row r="2838" spans="4:4">
      <c r="D2838" s="328"/>
    </row>
    <row r="2839" spans="4:4">
      <c r="D2839" s="328"/>
    </row>
    <row r="2840" spans="4:4">
      <c r="D2840" s="328"/>
    </row>
    <row r="2841" spans="4:4">
      <c r="D2841" s="328"/>
    </row>
    <row r="2842" spans="4:4">
      <c r="D2842" s="328"/>
    </row>
    <row r="2843" spans="4:4">
      <c r="D2843" s="328"/>
    </row>
    <row r="2844" spans="4:4">
      <c r="D2844" s="328"/>
    </row>
    <row r="2845" spans="4:4">
      <c r="D2845" s="328"/>
    </row>
    <row r="2846" spans="4:4">
      <c r="D2846" s="328"/>
    </row>
    <row r="2847" spans="4:4">
      <c r="D2847" s="328"/>
    </row>
    <row r="2848" spans="4:4">
      <c r="D2848" s="328"/>
    </row>
    <row r="2849" spans="4:4">
      <c r="D2849" s="328"/>
    </row>
    <row r="2850" spans="4:4">
      <c r="D2850" s="328"/>
    </row>
    <row r="2851" spans="4:4">
      <c r="D2851" s="328"/>
    </row>
    <row r="2852" spans="4:4">
      <c r="D2852" s="328"/>
    </row>
    <row r="2853" spans="4:4">
      <c r="D2853" s="328"/>
    </row>
    <row r="2854" spans="4:4">
      <c r="D2854" s="328"/>
    </row>
    <row r="2855" spans="4:4">
      <c r="D2855" s="328"/>
    </row>
    <row r="2856" spans="4:4">
      <c r="D2856" s="328"/>
    </row>
    <row r="2857" spans="4:4">
      <c r="D2857" s="328"/>
    </row>
    <row r="2858" spans="4:4">
      <c r="D2858" s="328"/>
    </row>
    <row r="2859" spans="4:4">
      <c r="D2859" s="328"/>
    </row>
    <row r="2860" spans="4:4">
      <c r="D2860" s="328"/>
    </row>
    <row r="2861" spans="4:4">
      <c r="D2861" s="328"/>
    </row>
    <row r="2862" spans="4:4">
      <c r="D2862" s="328"/>
    </row>
    <row r="2863" spans="4:4">
      <c r="D2863" s="328"/>
    </row>
    <row r="2864" spans="4:4">
      <c r="D2864" s="328"/>
    </row>
    <row r="2865" spans="4:4">
      <c r="D2865" s="328"/>
    </row>
    <row r="2866" spans="4:4">
      <c r="D2866" s="328"/>
    </row>
    <row r="2867" spans="4:4">
      <c r="D2867" s="328"/>
    </row>
    <row r="2868" spans="4:4">
      <c r="D2868" s="328"/>
    </row>
    <row r="2869" spans="4:4">
      <c r="D2869" s="328"/>
    </row>
    <row r="2870" spans="4:4">
      <c r="D2870" s="328"/>
    </row>
    <row r="2871" spans="4:4">
      <c r="D2871" s="328"/>
    </row>
    <row r="2872" spans="4:4">
      <c r="D2872" s="328"/>
    </row>
    <row r="2873" spans="4:4">
      <c r="D2873" s="328"/>
    </row>
    <row r="2874" spans="4:4">
      <c r="D2874" s="328"/>
    </row>
    <row r="2875" spans="4:4">
      <c r="D2875" s="328"/>
    </row>
    <row r="2876" spans="4:4">
      <c r="D2876" s="328"/>
    </row>
    <row r="2877" spans="4:4">
      <c r="D2877" s="328"/>
    </row>
    <row r="2878" spans="4:4">
      <c r="D2878" s="328"/>
    </row>
    <row r="2879" spans="4:4">
      <c r="D2879" s="328"/>
    </row>
    <row r="2880" spans="4:4">
      <c r="D2880" s="328"/>
    </row>
    <row r="2881" spans="4:4">
      <c r="D2881" s="328"/>
    </row>
    <row r="2882" spans="4:4">
      <c r="D2882" s="328"/>
    </row>
    <row r="2883" spans="4:4">
      <c r="D2883" s="328"/>
    </row>
    <row r="2884" spans="4:4">
      <c r="D2884" s="328"/>
    </row>
    <row r="2885" spans="4:4">
      <c r="D2885" s="328"/>
    </row>
    <row r="2886" spans="4:4">
      <c r="D2886" s="328"/>
    </row>
    <row r="2887" spans="4:4">
      <c r="D2887" s="328"/>
    </row>
    <row r="2888" spans="4:4">
      <c r="D2888" s="328"/>
    </row>
    <row r="2889" spans="4:4">
      <c r="D2889" s="328"/>
    </row>
    <row r="2890" spans="4:4">
      <c r="D2890" s="328"/>
    </row>
    <row r="2891" spans="4:4">
      <c r="D2891" s="328"/>
    </row>
    <row r="2892" spans="4:4">
      <c r="D2892" s="328"/>
    </row>
    <row r="2893" spans="4:4">
      <c r="D2893" s="328"/>
    </row>
    <row r="2894" spans="4:4">
      <c r="D2894" s="328"/>
    </row>
    <row r="2895" spans="4:4">
      <c r="D2895" s="328"/>
    </row>
    <row r="2896" spans="4:4">
      <c r="D2896" s="328"/>
    </row>
    <row r="2897" spans="4:4">
      <c r="D2897" s="328"/>
    </row>
    <row r="2898" spans="4:4">
      <c r="D2898" s="328"/>
    </row>
    <row r="2899" spans="4:4">
      <c r="D2899" s="328"/>
    </row>
    <row r="2900" spans="4:4">
      <c r="D2900" s="328"/>
    </row>
    <row r="2901" spans="4:4">
      <c r="D2901" s="328"/>
    </row>
    <row r="2902" spans="4:4">
      <c r="D2902" s="328"/>
    </row>
    <row r="2903" spans="4:4">
      <c r="D2903" s="328"/>
    </row>
    <row r="2904" spans="4:4">
      <c r="D2904" s="328"/>
    </row>
    <row r="2905" spans="4:4">
      <c r="D2905" s="328"/>
    </row>
    <row r="2906" spans="4:4">
      <c r="D2906" s="328"/>
    </row>
    <row r="2907" spans="4:4">
      <c r="D2907" s="328"/>
    </row>
    <row r="2908" spans="4:4">
      <c r="D2908" s="328"/>
    </row>
    <row r="2909" spans="4:4">
      <c r="D2909" s="328"/>
    </row>
    <row r="2910" spans="4:4">
      <c r="D2910" s="328"/>
    </row>
    <row r="2911" spans="4:4">
      <c r="D2911" s="328"/>
    </row>
    <row r="2912" spans="4:4">
      <c r="D2912" s="328"/>
    </row>
    <row r="2913" spans="4:4">
      <c r="D2913" s="328"/>
    </row>
    <row r="2914" spans="4:4">
      <c r="D2914" s="328"/>
    </row>
    <row r="2915" spans="4:4">
      <c r="D2915" s="328"/>
    </row>
    <row r="2916" spans="4:4">
      <c r="D2916" s="328"/>
    </row>
    <row r="2917" spans="4:4">
      <c r="D2917" s="328"/>
    </row>
    <row r="2918" spans="4:4">
      <c r="D2918" s="328"/>
    </row>
    <row r="2919" spans="4:4">
      <c r="D2919" s="328"/>
    </row>
    <row r="2920" spans="4:4">
      <c r="D2920" s="328"/>
    </row>
    <row r="2921" spans="4:4">
      <c r="D2921" s="328"/>
    </row>
    <row r="2922" spans="4:4">
      <c r="D2922" s="328"/>
    </row>
    <row r="2923" spans="4:4">
      <c r="D2923" s="328"/>
    </row>
    <row r="2924" spans="4:4">
      <c r="D2924" s="328"/>
    </row>
    <row r="2925" spans="4:4">
      <c r="D2925" s="328"/>
    </row>
    <row r="2926" spans="4:4">
      <c r="D2926" s="328"/>
    </row>
    <row r="2927" spans="4:4">
      <c r="D2927" s="328"/>
    </row>
    <row r="2928" spans="4:4">
      <c r="D2928" s="328"/>
    </row>
    <row r="2929" spans="4:4">
      <c r="D2929" s="328"/>
    </row>
    <row r="2930" spans="4:4">
      <c r="D2930" s="328"/>
    </row>
    <row r="2931" spans="4:4">
      <c r="D2931" s="328"/>
    </row>
    <row r="2932" spans="4:4">
      <c r="D2932" s="328"/>
    </row>
    <row r="2933" spans="4:4">
      <c r="D2933" s="328"/>
    </row>
    <row r="2934" spans="4:4">
      <c r="D2934" s="328"/>
    </row>
    <row r="2935" spans="4:4">
      <c r="D2935" s="328"/>
    </row>
    <row r="2936" spans="4:4">
      <c r="D2936" s="328"/>
    </row>
    <row r="2937" spans="4:4">
      <c r="D2937" s="328"/>
    </row>
    <row r="2938" spans="4:4">
      <c r="D2938" s="328"/>
    </row>
    <row r="2939" spans="4:4">
      <c r="D2939" s="328"/>
    </row>
    <row r="2940" spans="4:4">
      <c r="D2940" s="328"/>
    </row>
    <row r="2941" spans="4:4">
      <c r="D2941" s="328"/>
    </row>
    <row r="2942" spans="4:4">
      <c r="D2942" s="328"/>
    </row>
    <row r="2943" spans="4:4">
      <c r="D2943" s="328"/>
    </row>
    <row r="2944" spans="4:4">
      <c r="D2944" s="328"/>
    </row>
    <row r="2945" spans="4:4">
      <c r="D2945" s="328"/>
    </row>
    <row r="2946" spans="4:4">
      <c r="D2946" s="328"/>
    </row>
    <row r="2947" spans="4:4">
      <c r="D2947" s="328"/>
    </row>
    <row r="2948" spans="4:4">
      <c r="D2948" s="328"/>
    </row>
    <row r="2949" spans="4:4">
      <c r="D2949" s="328"/>
    </row>
    <row r="2950" spans="4:4">
      <c r="D2950" s="328"/>
    </row>
    <row r="2951" spans="4:4">
      <c r="D2951" s="328"/>
    </row>
    <row r="2952" spans="4:4">
      <c r="D2952" s="328"/>
    </row>
    <row r="2953" spans="4:4">
      <c r="D2953" s="328"/>
    </row>
    <row r="2954" spans="4:4">
      <c r="D2954" s="328"/>
    </row>
    <row r="2955" spans="4:4">
      <c r="D2955" s="328"/>
    </row>
    <row r="2956" spans="4:4">
      <c r="D2956" s="328"/>
    </row>
    <row r="2957" spans="4:4">
      <c r="D2957" s="328"/>
    </row>
    <row r="2958" spans="4:4">
      <c r="D2958" s="328"/>
    </row>
    <row r="2959" spans="4:4">
      <c r="D2959" s="328"/>
    </row>
    <row r="2960" spans="4:4">
      <c r="D2960" s="328"/>
    </row>
    <row r="2961" spans="4:4">
      <c r="D2961" s="328"/>
    </row>
    <row r="2962" spans="4:4">
      <c r="D2962" s="328"/>
    </row>
    <row r="2963" spans="4:4">
      <c r="D2963" s="328"/>
    </row>
    <row r="2964" spans="4:4">
      <c r="D2964" s="328"/>
    </row>
    <row r="2965" spans="4:4">
      <c r="D2965" s="328"/>
    </row>
    <row r="2966" spans="4:4">
      <c r="D2966" s="328"/>
    </row>
    <row r="2967" spans="4:4">
      <c r="D2967" s="328"/>
    </row>
    <row r="2968" spans="4:4">
      <c r="D2968" s="328"/>
    </row>
    <row r="2969" spans="4:4">
      <c r="D2969" s="328"/>
    </row>
    <row r="2970" spans="4:4">
      <c r="D2970" s="328"/>
    </row>
    <row r="2971" spans="4:4">
      <c r="D2971" s="328"/>
    </row>
    <row r="2972" spans="4:4">
      <c r="D2972" s="328"/>
    </row>
    <row r="2973" spans="4:4">
      <c r="D2973" s="328"/>
    </row>
    <row r="2974" spans="4:4">
      <c r="D2974" s="328"/>
    </row>
    <row r="2975" spans="4:4">
      <c r="D2975" s="328"/>
    </row>
    <row r="2976" spans="4:4">
      <c r="D2976" s="328"/>
    </row>
    <row r="2977" spans="4:4">
      <c r="D2977" s="328"/>
    </row>
    <row r="2978" spans="4:4">
      <c r="D2978" s="328"/>
    </row>
    <row r="2979" spans="4:4">
      <c r="D2979" s="328"/>
    </row>
    <row r="2980" spans="4:4">
      <c r="D2980" s="328"/>
    </row>
    <row r="2981" spans="4:4">
      <c r="D2981" s="328"/>
    </row>
    <row r="2982" spans="4:4">
      <c r="D2982" s="328"/>
    </row>
    <row r="2983" spans="4:4">
      <c r="D2983" s="328"/>
    </row>
    <row r="2984" spans="4:4">
      <c r="D2984" s="328"/>
    </row>
    <row r="2985" spans="4:4">
      <c r="D2985" s="328"/>
    </row>
    <row r="2986" spans="4:4">
      <c r="D2986" s="328"/>
    </row>
    <row r="2987" spans="4:4">
      <c r="D2987" s="328"/>
    </row>
    <row r="2988" spans="4:4">
      <c r="D2988" s="328"/>
    </row>
    <row r="2989" spans="4:4">
      <c r="D2989" s="328"/>
    </row>
    <row r="2990" spans="4:4">
      <c r="D2990" s="328"/>
    </row>
    <row r="2991" spans="4:4">
      <c r="D2991" s="328"/>
    </row>
    <row r="2992" spans="4:4">
      <c r="D2992" s="328"/>
    </row>
    <row r="2993" spans="4:4">
      <c r="D2993" s="328"/>
    </row>
    <row r="2994" spans="4:4">
      <c r="D2994" s="328"/>
    </row>
    <row r="2995" spans="4:4">
      <c r="D2995" s="328"/>
    </row>
    <row r="2996" spans="4:4">
      <c r="D2996" s="328"/>
    </row>
    <row r="2997" spans="4:4">
      <c r="D2997" s="328"/>
    </row>
    <row r="2998" spans="4:4">
      <c r="D2998" s="328"/>
    </row>
    <row r="2999" spans="4:4">
      <c r="D2999" s="328"/>
    </row>
    <row r="3000" spans="4:4">
      <c r="D3000" s="328"/>
    </row>
    <row r="3001" spans="4:4">
      <c r="D3001" s="328"/>
    </row>
    <row r="3002" spans="4:4">
      <c r="D3002" s="328"/>
    </row>
    <row r="3003" spans="4:4">
      <c r="D3003" s="328"/>
    </row>
    <row r="3004" spans="4:4">
      <c r="D3004" s="328"/>
    </row>
    <row r="3005" spans="4:4">
      <c r="D3005" s="328"/>
    </row>
    <row r="3006" spans="4:4">
      <c r="D3006" s="328"/>
    </row>
    <row r="3007" spans="4:4">
      <c r="D3007" s="328"/>
    </row>
    <row r="3008" spans="4:4">
      <c r="D3008" s="328"/>
    </row>
    <row r="3009" spans="4:4">
      <c r="D3009" s="328"/>
    </row>
    <row r="3010" spans="4:4">
      <c r="D3010" s="328"/>
    </row>
    <row r="3011" spans="4:4">
      <c r="D3011" s="328"/>
    </row>
    <row r="3012" spans="4:4">
      <c r="D3012" s="328"/>
    </row>
    <row r="3013" spans="4:4">
      <c r="D3013" s="328"/>
    </row>
    <row r="3014" spans="4:4">
      <c r="D3014" s="328"/>
    </row>
    <row r="3015" spans="4:4">
      <c r="D3015" s="328"/>
    </row>
    <row r="3016" spans="4:4">
      <c r="D3016" s="328"/>
    </row>
    <row r="3017" spans="4:4">
      <c r="D3017" s="328"/>
    </row>
    <row r="3018" spans="4:4">
      <c r="D3018" s="328"/>
    </row>
    <row r="3019" spans="4:4">
      <c r="D3019" s="328"/>
    </row>
    <row r="3020" spans="4:4">
      <c r="D3020" s="328"/>
    </row>
    <row r="3021" spans="4:4">
      <c r="D3021" s="328"/>
    </row>
    <row r="3022" spans="4:4">
      <c r="D3022" s="328"/>
    </row>
    <row r="3023" spans="4:4">
      <c r="D3023" s="328"/>
    </row>
    <row r="3024" spans="4:4">
      <c r="D3024" s="328"/>
    </row>
    <row r="3025" spans="4:4">
      <c r="D3025" s="328"/>
    </row>
    <row r="3026" spans="4:4">
      <c r="D3026" s="328"/>
    </row>
    <row r="3027" spans="4:4">
      <c r="D3027" s="328"/>
    </row>
    <row r="3028" spans="4:4">
      <c r="D3028" s="328"/>
    </row>
    <row r="3029" spans="4:4">
      <c r="D3029" s="328"/>
    </row>
    <row r="3030" spans="4:4">
      <c r="D3030" s="328"/>
    </row>
    <row r="3031" spans="4:4">
      <c r="D3031" s="328"/>
    </row>
    <row r="3032" spans="4:4">
      <c r="D3032" s="328"/>
    </row>
    <row r="3033" spans="4:4">
      <c r="D3033" s="328"/>
    </row>
    <row r="3034" spans="4:4">
      <c r="D3034" s="328"/>
    </row>
    <row r="3035" spans="4:4">
      <c r="D3035" s="328"/>
    </row>
    <row r="3036" spans="4:4">
      <c r="D3036" s="328"/>
    </row>
    <row r="3037" spans="4:4">
      <c r="D3037" s="328"/>
    </row>
    <row r="3038" spans="4:4">
      <c r="D3038" s="328"/>
    </row>
    <row r="3039" spans="4:4">
      <c r="D3039" s="328"/>
    </row>
    <row r="3040" spans="4:4">
      <c r="D3040" s="328"/>
    </row>
    <row r="3041" spans="4:4">
      <c r="D3041" s="328"/>
    </row>
    <row r="3042" spans="4:4">
      <c r="D3042" s="328"/>
    </row>
    <row r="3043" spans="4:4">
      <c r="D3043" s="328"/>
    </row>
    <row r="3044" spans="4:4">
      <c r="D3044" s="328"/>
    </row>
    <row r="3045" spans="4:4">
      <c r="D3045" s="328"/>
    </row>
    <row r="3046" spans="4:4">
      <c r="D3046" s="328"/>
    </row>
    <row r="3047" spans="4:4">
      <c r="D3047" s="328"/>
    </row>
    <row r="3048" spans="4:4">
      <c r="D3048" s="328"/>
    </row>
    <row r="3049" spans="4:4">
      <c r="D3049" s="328"/>
    </row>
    <row r="3050" spans="4:4">
      <c r="D3050" s="328"/>
    </row>
    <row r="3051" spans="4:4">
      <c r="D3051" s="328"/>
    </row>
    <row r="3052" spans="4:4">
      <c r="D3052" s="328"/>
    </row>
    <row r="3053" spans="4:4">
      <c r="D3053" s="328"/>
    </row>
    <row r="3054" spans="4:4">
      <c r="D3054" s="328"/>
    </row>
    <row r="3055" spans="4:4">
      <c r="D3055" s="328"/>
    </row>
    <row r="3056" spans="4:4">
      <c r="D3056" s="328"/>
    </row>
    <row r="3057" spans="4:4">
      <c r="D3057" s="328"/>
    </row>
    <row r="3058" spans="4:4">
      <c r="D3058" s="328"/>
    </row>
    <row r="3059" spans="4:4">
      <c r="D3059" s="328"/>
    </row>
    <row r="3060" spans="4:4">
      <c r="D3060" s="328"/>
    </row>
    <row r="3061" spans="4:4">
      <c r="D3061" s="328"/>
    </row>
    <row r="3062" spans="4:4">
      <c r="D3062" s="328"/>
    </row>
    <row r="3063" spans="4:4">
      <c r="D3063" s="328"/>
    </row>
    <row r="3064" spans="4:4">
      <c r="D3064" s="328"/>
    </row>
    <row r="3065" spans="4:4">
      <c r="D3065" s="328"/>
    </row>
    <row r="3066" spans="4:4">
      <c r="D3066" s="328"/>
    </row>
    <row r="3067" spans="4:4">
      <c r="D3067" s="328"/>
    </row>
    <row r="3068" spans="4:4">
      <c r="D3068" s="328"/>
    </row>
    <row r="3069" spans="4:4">
      <c r="D3069" s="328"/>
    </row>
    <row r="3070" spans="4:4">
      <c r="D3070" s="328"/>
    </row>
    <row r="3071" spans="4:4">
      <c r="D3071" s="328"/>
    </row>
    <row r="3072" spans="4:4">
      <c r="D3072" s="328"/>
    </row>
    <row r="3073" spans="4:4">
      <c r="D3073" s="328"/>
    </row>
    <row r="3074" spans="4:4">
      <c r="D3074" s="328"/>
    </row>
    <row r="3075" spans="4:4">
      <c r="D3075" s="328"/>
    </row>
    <row r="3076" spans="4:4">
      <c r="D3076" s="328"/>
    </row>
    <row r="3077" spans="4:4">
      <c r="D3077" s="328"/>
    </row>
    <row r="3078" spans="4:4">
      <c r="D3078" s="328"/>
    </row>
    <row r="3079" spans="4:4">
      <c r="D3079" s="328"/>
    </row>
    <row r="3080" spans="4:4">
      <c r="D3080" s="328"/>
    </row>
    <row r="3081" spans="4:4">
      <c r="D3081" s="328"/>
    </row>
    <row r="3082" spans="4:4">
      <c r="D3082" s="328"/>
    </row>
    <row r="3083" spans="4:4">
      <c r="D3083" s="328"/>
    </row>
    <row r="3084" spans="4:4">
      <c r="D3084" s="328"/>
    </row>
    <row r="3085" spans="4:4">
      <c r="D3085" s="328"/>
    </row>
    <row r="3086" spans="4:4">
      <c r="D3086" s="328"/>
    </row>
    <row r="3087" spans="4:4">
      <c r="D3087" s="328"/>
    </row>
    <row r="3088" spans="4:4">
      <c r="D3088" s="328"/>
    </row>
    <row r="3089" spans="4:4">
      <c r="D3089" s="328"/>
    </row>
    <row r="3090" spans="4:4">
      <c r="D3090" s="328"/>
    </row>
    <row r="3091" spans="4:4">
      <c r="D3091" s="328"/>
    </row>
    <row r="3092" spans="4:4">
      <c r="D3092" s="328"/>
    </row>
    <row r="3093" spans="4:4">
      <c r="D3093" s="328"/>
    </row>
    <row r="3094" spans="4:4">
      <c r="D3094" s="328"/>
    </row>
    <row r="3095" spans="4:4">
      <c r="D3095" s="328"/>
    </row>
    <row r="3096" spans="4:4">
      <c r="D3096" s="328"/>
    </row>
    <row r="3097" spans="4:4">
      <c r="D3097" s="328"/>
    </row>
    <row r="3098" spans="4:4">
      <c r="D3098" s="328"/>
    </row>
    <row r="3099" spans="4:4">
      <c r="D3099" s="328"/>
    </row>
    <row r="3100" spans="4:4">
      <c r="D3100" s="328"/>
    </row>
    <row r="3101" spans="4:4">
      <c r="D3101" s="328"/>
    </row>
    <row r="3102" spans="4:4">
      <c r="D3102" s="328"/>
    </row>
    <row r="3103" spans="4:4">
      <c r="D3103" s="328"/>
    </row>
    <row r="3104" spans="4:4">
      <c r="D3104" s="328"/>
    </row>
    <row r="3105" spans="4:4">
      <c r="D3105" s="328"/>
    </row>
    <row r="3106" spans="4:4">
      <c r="D3106" s="328"/>
    </row>
    <row r="3107" spans="4:4">
      <c r="D3107" s="328"/>
    </row>
    <row r="3108" spans="4:4">
      <c r="D3108" s="328"/>
    </row>
    <row r="3109" spans="4:4">
      <c r="D3109" s="328"/>
    </row>
    <row r="3110" spans="4:4">
      <c r="D3110" s="328"/>
    </row>
    <row r="3111" spans="4:4">
      <c r="D3111" s="328"/>
    </row>
    <row r="3112" spans="4:4">
      <c r="D3112" s="328"/>
    </row>
    <row r="3113" spans="4:4">
      <c r="D3113" s="328"/>
    </row>
    <row r="3114" spans="4:4">
      <c r="D3114" s="328"/>
    </row>
    <row r="3115" spans="4:4">
      <c r="D3115" s="328"/>
    </row>
    <row r="3116" spans="4:4">
      <c r="D3116" s="328"/>
    </row>
    <row r="3117" spans="4:4">
      <c r="D3117" s="328"/>
    </row>
    <row r="3118" spans="4:4">
      <c r="D3118" s="328"/>
    </row>
    <row r="3119" spans="4:4">
      <c r="D3119" s="328"/>
    </row>
    <row r="3120" spans="4:4">
      <c r="D3120" s="328"/>
    </row>
    <row r="3121" spans="4:4">
      <c r="D3121" s="328"/>
    </row>
    <row r="3122" spans="4:4">
      <c r="D3122" s="328"/>
    </row>
    <row r="3123" spans="4:4">
      <c r="D3123" s="328"/>
    </row>
    <row r="3124" spans="4:4">
      <c r="D3124" s="328"/>
    </row>
    <row r="3125" spans="4:4">
      <c r="D3125" s="328"/>
    </row>
    <row r="3126" spans="4:4">
      <c r="D3126" s="328"/>
    </row>
    <row r="3127" spans="4:4">
      <c r="D3127" s="328"/>
    </row>
    <row r="3128" spans="4:4">
      <c r="D3128" s="328"/>
    </row>
    <row r="3129" spans="4:4">
      <c r="D3129" s="328"/>
    </row>
    <row r="3130" spans="4:4">
      <c r="D3130" s="328"/>
    </row>
    <row r="3131" spans="4:4">
      <c r="D3131" s="328"/>
    </row>
    <row r="3132" spans="4:4">
      <c r="D3132" s="328"/>
    </row>
    <row r="3133" spans="4:4">
      <c r="D3133" s="328"/>
    </row>
    <row r="3134" spans="4:4">
      <c r="D3134" s="328"/>
    </row>
    <row r="3135" spans="4:4">
      <c r="D3135" s="328"/>
    </row>
    <row r="3136" spans="4:4">
      <c r="D3136" s="328"/>
    </row>
    <row r="3137" spans="4:4">
      <c r="D3137" s="328"/>
    </row>
    <row r="3138" spans="4:4">
      <c r="D3138" s="328"/>
    </row>
    <row r="3139" spans="4:4">
      <c r="D3139" s="328"/>
    </row>
    <row r="3140" spans="4:4">
      <c r="D3140" s="328"/>
    </row>
    <row r="3141" spans="4:4">
      <c r="D3141" s="328"/>
    </row>
    <row r="3142" spans="4:4">
      <c r="D3142" s="328"/>
    </row>
    <row r="3143" spans="4:4">
      <c r="D3143" s="328"/>
    </row>
    <row r="3144" spans="4:4">
      <c r="D3144" s="328"/>
    </row>
    <row r="3145" spans="4:4">
      <c r="D3145" s="328"/>
    </row>
    <row r="3146" spans="4:4">
      <c r="D3146" s="328"/>
    </row>
    <row r="3147" spans="4:4">
      <c r="D3147" s="328"/>
    </row>
    <row r="3148" spans="4:4">
      <c r="D3148" s="328"/>
    </row>
    <row r="3149" spans="4:4">
      <c r="D3149" s="328"/>
    </row>
    <row r="3150" spans="4:4">
      <c r="D3150" s="328"/>
    </row>
    <row r="3151" spans="4:4">
      <c r="D3151" s="328"/>
    </row>
    <row r="3152" spans="4:4">
      <c r="D3152" s="328"/>
    </row>
    <row r="3153" spans="4:4">
      <c r="D3153" s="328"/>
    </row>
    <row r="3154" spans="4:4">
      <c r="D3154" s="328"/>
    </row>
    <row r="3155" spans="4:4">
      <c r="D3155" s="328"/>
    </row>
    <row r="3156" spans="4:4">
      <c r="D3156" s="328"/>
    </row>
    <row r="3157" spans="4:4">
      <c r="D3157" s="328"/>
    </row>
    <row r="3158" spans="4:4">
      <c r="D3158" s="328"/>
    </row>
    <row r="3159" spans="4:4">
      <c r="D3159" s="328"/>
    </row>
    <row r="3160" spans="4:4">
      <c r="D3160" s="328"/>
    </row>
    <row r="3161" spans="4:4">
      <c r="D3161" s="328"/>
    </row>
    <row r="3162" spans="4:4">
      <c r="D3162" s="328"/>
    </row>
    <row r="3163" spans="4:4">
      <c r="D3163" s="328"/>
    </row>
    <row r="3164" spans="4:4">
      <c r="D3164" s="328"/>
    </row>
    <row r="3165" spans="4:4">
      <c r="D3165" s="328"/>
    </row>
    <row r="3166" spans="4:4">
      <c r="D3166" s="328"/>
    </row>
    <row r="3167" spans="4:4">
      <c r="D3167" s="328"/>
    </row>
    <row r="3168" spans="4:4">
      <c r="D3168" s="328"/>
    </row>
    <row r="3169" spans="4:4">
      <c r="D3169" s="328"/>
    </row>
    <row r="3170" spans="4:4">
      <c r="D3170" s="328"/>
    </row>
    <row r="3171" spans="4:4">
      <c r="D3171" s="328"/>
    </row>
    <row r="3172" spans="4:4">
      <c r="D3172" s="328"/>
    </row>
    <row r="3173" spans="4:4">
      <c r="D3173" s="328"/>
    </row>
    <row r="3174" spans="4:4">
      <c r="D3174" s="328"/>
    </row>
    <row r="3175" spans="4:4">
      <c r="D3175" s="328"/>
    </row>
    <row r="3176" spans="4:4">
      <c r="D3176" s="328"/>
    </row>
    <row r="3177" spans="4:4">
      <c r="D3177" s="328"/>
    </row>
    <row r="3178" spans="4:4">
      <c r="D3178" s="328"/>
    </row>
    <row r="3179" spans="4:4">
      <c r="D3179" s="328"/>
    </row>
    <row r="3180" spans="4:4">
      <c r="D3180" s="328"/>
    </row>
    <row r="3181" spans="4:4">
      <c r="D3181" s="328"/>
    </row>
    <row r="3182" spans="4:4">
      <c r="D3182" s="328"/>
    </row>
    <row r="3183" spans="4:4">
      <c r="D3183" s="328"/>
    </row>
    <row r="3184" spans="4:4">
      <c r="D3184" s="328"/>
    </row>
    <row r="3185" spans="4:4">
      <c r="D3185" s="328"/>
    </row>
    <row r="3186" spans="4:4">
      <c r="D3186" s="328"/>
    </row>
    <row r="3187" spans="4:4">
      <c r="D3187" s="328"/>
    </row>
    <row r="3188" spans="4:4">
      <c r="D3188" s="328"/>
    </row>
    <row r="3189" spans="4:4">
      <c r="D3189" s="328"/>
    </row>
    <row r="3190" spans="4:4">
      <c r="D3190" s="328"/>
    </row>
    <row r="3191" spans="4:4">
      <c r="D3191" s="328"/>
    </row>
    <row r="3192" spans="4:4">
      <c r="D3192" s="328"/>
    </row>
    <row r="3193" spans="4:4">
      <c r="D3193" s="328"/>
    </row>
    <row r="3194" spans="4:4">
      <c r="D3194" s="328"/>
    </row>
    <row r="3195" spans="4:4">
      <c r="D3195" s="328"/>
    </row>
    <row r="3196" spans="4:4">
      <c r="D3196" s="328"/>
    </row>
    <row r="3197" spans="4:4">
      <c r="D3197" s="328"/>
    </row>
    <row r="3198" spans="4:4">
      <c r="D3198" s="328"/>
    </row>
    <row r="3199" spans="4:4">
      <c r="D3199" s="328"/>
    </row>
    <row r="3200" spans="4:4">
      <c r="D3200" s="328"/>
    </row>
    <row r="3201" spans="4:4">
      <c r="D3201" s="328"/>
    </row>
    <row r="3202" spans="4:4">
      <c r="D3202" s="328"/>
    </row>
    <row r="3203" spans="4:4">
      <c r="D3203" s="328"/>
    </row>
    <row r="3204" spans="4:4">
      <c r="D3204" s="328"/>
    </row>
    <row r="3205" spans="4:4">
      <c r="D3205" s="328"/>
    </row>
    <row r="3206" spans="4:4">
      <c r="D3206" s="328"/>
    </row>
    <row r="3207" spans="4:4">
      <c r="D3207" s="328"/>
    </row>
    <row r="3208" spans="4:4">
      <c r="D3208" s="328"/>
    </row>
    <row r="3209" spans="4:4">
      <c r="D3209" s="328"/>
    </row>
    <row r="3210" spans="4:4">
      <c r="D3210" s="328"/>
    </row>
    <row r="3211" spans="4:4">
      <c r="D3211" s="328"/>
    </row>
    <row r="3212" spans="4:4">
      <c r="D3212" s="328"/>
    </row>
    <row r="3213" spans="4:4">
      <c r="D3213" s="328"/>
    </row>
    <row r="3214" spans="4:4">
      <c r="D3214" s="328"/>
    </row>
    <row r="3215" spans="4:4">
      <c r="D3215" s="328"/>
    </row>
    <row r="3216" spans="4:4">
      <c r="D3216" s="328"/>
    </row>
    <row r="3217" spans="4:4">
      <c r="D3217" s="328"/>
    </row>
    <row r="3218" spans="4:4">
      <c r="D3218" s="328"/>
    </row>
    <row r="3219" spans="4:4">
      <c r="D3219" s="328"/>
    </row>
    <row r="3220" spans="4:4">
      <c r="D3220" s="328"/>
    </row>
    <row r="3221" spans="4:4">
      <c r="D3221" s="328"/>
    </row>
    <row r="3222" spans="4:4">
      <c r="D3222" s="328"/>
    </row>
    <row r="3223" spans="4:4">
      <c r="D3223" s="328"/>
    </row>
    <row r="3224" spans="4:4">
      <c r="D3224" s="328"/>
    </row>
    <row r="3225" spans="4:4">
      <c r="D3225" s="328"/>
    </row>
    <row r="3226" spans="4:4">
      <c r="D3226" s="328"/>
    </row>
    <row r="3227" spans="4:4">
      <c r="D3227" s="328"/>
    </row>
    <row r="3228" spans="4:4">
      <c r="D3228" s="328"/>
    </row>
    <row r="3229" spans="4:4">
      <c r="D3229" s="328"/>
    </row>
    <row r="3230" spans="4:4">
      <c r="D3230" s="328"/>
    </row>
    <row r="3231" spans="4:4">
      <c r="D3231" s="328"/>
    </row>
    <row r="3232" spans="4:4">
      <c r="D3232" s="328"/>
    </row>
    <row r="3233" spans="4:4">
      <c r="D3233" s="328"/>
    </row>
    <row r="3234" spans="4:4">
      <c r="D3234" s="328"/>
    </row>
    <row r="3235" spans="4:4">
      <c r="D3235" s="328"/>
    </row>
    <row r="3236" spans="4:4">
      <c r="D3236" s="328"/>
    </row>
    <row r="3237" spans="4:4">
      <c r="D3237" s="328"/>
    </row>
    <row r="3238" spans="4:4">
      <c r="D3238" s="328"/>
    </row>
    <row r="3239" spans="4:4">
      <c r="D3239" s="328"/>
    </row>
    <row r="3240" spans="4:4">
      <c r="D3240" s="328"/>
    </row>
    <row r="3241" spans="4:4">
      <c r="D3241" s="328"/>
    </row>
    <row r="3242" spans="4:4">
      <c r="D3242" s="328"/>
    </row>
    <row r="3243" spans="4:4">
      <c r="D3243" s="328"/>
    </row>
    <row r="3244" spans="4:4">
      <c r="D3244" s="328"/>
    </row>
    <row r="3245" spans="4:4">
      <c r="D3245" s="328"/>
    </row>
    <row r="3246" spans="4:4">
      <c r="D3246" s="328"/>
    </row>
    <row r="3247" spans="4:4">
      <c r="D3247" s="328"/>
    </row>
    <row r="3248" spans="4:4">
      <c r="D3248" s="328"/>
    </row>
    <row r="3249" spans="4:4">
      <c r="D3249" s="328"/>
    </row>
    <row r="3250" spans="4:4">
      <c r="D3250" s="328"/>
    </row>
    <row r="3251" spans="4:4">
      <c r="D3251" s="328"/>
    </row>
    <row r="3252" spans="4:4">
      <c r="D3252" s="328"/>
    </row>
    <row r="3253" spans="4:4">
      <c r="D3253" s="328"/>
    </row>
    <row r="3254" spans="4:4">
      <c r="D3254" s="328"/>
    </row>
    <row r="3255" spans="4:4">
      <c r="D3255" s="328"/>
    </row>
    <row r="3256" spans="4:4">
      <c r="D3256" s="328"/>
    </row>
    <row r="3257" spans="4:4">
      <c r="D3257" s="328"/>
    </row>
    <row r="3258" spans="4:4">
      <c r="D3258" s="328"/>
    </row>
    <row r="3259" spans="4:4">
      <c r="D3259" s="328"/>
    </row>
    <row r="3260" spans="4:4">
      <c r="D3260" s="328"/>
    </row>
    <row r="3261" spans="4:4">
      <c r="D3261" s="328"/>
    </row>
    <row r="3262" spans="4:4">
      <c r="D3262" s="328"/>
    </row>
    <row r="3263" spans="4:4">
      <c r="D3263" s="328"/>
    </row>
    <row r="3264" spans="4:4">
      <c r="D3264" s="328"/>
    </row>
    <row r="3265" spans="4:4">
      <c r="D3265" s="328"/>
    </row>
    <row r="3266" spans="4:4">
      <c r="D3266" s="328"/>
    </row>
    <row r="3267" spans="4:4">
      <c r="D3267" s="328"/>
    </row>
    <row r="3268" spans="4:4">
      <c r="D3268" s="328"/>
    </row>
    <row r="3269" spans="4:4">
      <c r="D3269" s="328"/>
    </row>
    <row r="3270" spans="4:4">
      <c r="D3270" s="328"/>
    </row>
    <row r="3271" spans="4:4">
      <c r="D3271" s="328"/>
    </row>
    <row r="3272" spans="4:4">
      <c r="D3272" s="328"/>
    </row>
    <row r="3273" spans="4:4">
      <c r="D3273" s="328"/>
    </row>
    <row r="3274" spans="4:4">
      <c r="D3274" s="328"/>
    </row>
    <row r="3275" spans="4:4">
      <c r="D3275" s="328"/>
    </row>
    <row r="3276" spans="4:4">
      <c r="D3276" s="328"/>
    </row>
    <row r="3277" spans="4:4">
      <c r="D3277" s="328"/>
    </row>
    <row r="3278" spans="4:4">
      <c r="D3278" s="328"/>
    </row>
    <row r="3279" spans="4:4">
      <c r="D3279" s="328"/>
    </row>
    <row r="3280" spans="4:4">
      <c r="D3280" s="328"/>
    </row>
    <row r="3281" spans="4:4">
      <c r="D3281" s="328"/>
    </row>
    <row r="3282" spans="4:4">
      <c r="D3282" s="328"/>
    </row>
    <row r="3283" spans="4:4">
      <c r="D3283" s="328"/>
    </row>
    <row r="3284" spans="4:4">
      <c r="D3284" s="328"/>
    </row>
    <row r="3285" spans="4:4">
      <c r="D3285" s="328"/>
    </row>
    <row r="3286" spans="4:4">
      <c r="D3286" s="328"/>
    </row>
    <row r="3287" spans="4:4">
      <c r="D3287" s="328"/>
    </row>
    <row r="3288" spans="4:4">
      <c r="D3288" s="328"/>
    </row>
    <row r="3289" spans="4:4">
      <c r="D3289" s="328"/>
    </row>
    <row r="3290" spans="4:4">
      <c r="D3290" s="328"/>
    </row>
    <row r="3291" spans="4:4">
      <c r="D3291" s="328"/>
    </row>
    <row r="3292" spans="4:4">
      <c r="D3292" s="328"/>
    </row>
    <row r="3293" spans="4:4">
      <c r="D3293" s="328"/>
    </row>
    <row r="3294" spans="4:4">
      <c r="D3294" s="328"/>
    </row>
    <row r="3295" spans="4:4">
      <c r="D3295" s="328"/>
    </row>
    <row r="3296" spans="4:4">
      <c r="D3296" s="328"/>
    </row>
    <row r="3297" spans="4:4">
      <c r="D3297" s="328"/>
    </row>
    <row r="3298" spans="4:4">
      <c r="D3298" s="328"/>
    </row>
    <row r="3299" spans="4:4">
      <c r="D3299" s="328"/>
    </row>
    <row r="3300" spans="4:4">
      <c r="D3300" s="328"/>
    </row>
    <row r="3301" spans="4:4">
      <c r="D3301" s="328"/>
    </row>
    <row r="3302" spans="4:4">
      <c r="D3302" s="328"/>
    </row>
    <row r="3303" spans="4:4">
      <c r="D3303" s="328"/>
    </row>
    <row r="3304" spans="4:4">
      <c r="D3304" s="328"/>
    </row>
    <row r="3305" spans="4:4">
      <c r="D3305" s="328"/>
    </row>
    <row r="3306" spans="4:4">
      <c r="D3306" s="328"/>
    </row>
    <row r="3307" spans="4:4">
      <c r="D3307" s="328"/>
    </row>
    <row r="3308" spans="4:4">
      <c r="D3308" s="328"/>
    </row>
    <row r="3309" spans="4:4">
      <c r="D3309" s="328"/>
    </row>
    <row r="3310" spans="4:4">
      <c r="D3310" s="328"/>
    </row>
    <row r="3311" spans="4:4">
      <c r="D3311" s="328"/>
    </row>
    <row r="3312" spans="4:4">
      <c r="D3312" s="328"/>
    </row>
    <row r="3313" spans="4:4">
      <c r="D3313" s="328"/>
    </row>
    <row r="3314" spans="4:4">
      <c r="D3314" s="328"/>
    </row>
    <row r="3315" spans="4:4">
      <c r="D3315" s="328"/>
    </row>
    <row r="3316" spans="4:4">
      <c r="D3316" s="328"/>
    </row>
    <row r="3317" spans="4:4">
      <c r="D3317" s="328"/>
    </row>
    <row r="3318" spans="4:4">
      <c r="D3318" s="328"/>
    </row>
    <row r="3319" spans="4:4">
      <c r="D3319" s="328"/>
    </row>
    <row r="3320" spans="4:4">
      <c r="D3320" s="328"/>
    </row>
    <row r="3321" spans="4:4">
      <c r="D3321" s="328"/>
    </row>
    <row r="3322" spans="4:4">
      <c r="D3322" s="328"/>
    </row>
    <row r="3323" spans="4:4">
      <c r="D3323" s="328"/>
    </row>
    <row r="3324" spans="4:4">
      <c r="D3324" s="328"/>
    </row>
    <row r="3325" spans="4:4">
      <c r="D3325" s="328"/>
    </row>
    <row r="3326" spans="4:4">
      <c r="D3326" s="328"/>
    </row>
    <row r="3327" spans="4:4">
      <c r="D3327" s="328"/>
    </row>
    <row r="3328" spans="4:4">
      <c r="D3328" s="328"/>
    </row>
    <row r="3329" spans="4:4">
      <c r="D3329" s="328"/>
    </row>
    <row r="3330" spans="4:4">
      <c r="D3330" s="328"/>
    </row>
    <row r="3331" spans="4:4">
      <c r="D3331" s="328"/>
    </row>
    <row r="3332" spans="4:4">
      <c r="D3332" s="328"/>
    </row>
    <row r="3333" spans="4:4">
      <c r="D3333" s="328"/>
    </row>
    <row r="3334" spans="4:4">
      <c r="D3334" s="328"/>
    </row>
    <row r="3335" spans="4:4">
      <c r="D3335" s="328"/>
    </row>
    <row r="3336" spans="4:4">
      <c r="D3336" s="328"/>
    </row>
    <row r="3337" spans="4:4">
      <c r="D3337" s="328"/>
    </row>
    <row r="3338" spans="4:4">
      <c r="D3338" s="328"/>
    </row>
    <row r="3339" spans="4:4">
      <c r="D3339" s="328"/>
    </row>
    <row r="3340" spans="4:4">
      <c r="D3340" s="328"/>
    </row>
    <row r="3341" spans="4:4">
      <c r="D3341" s="328"/>
    </row>
    <row r="3342" spans="4:4">
      <c r="D3342" s="328"/>
    </row>
    <row r="3343" spans="4:4">
      <c r="D3343" s="328"/>
    </row>
    <row r="3344" spans="4:4">
      <c r="D3344" s="328"/>
    </row>
    <row r="3345" spans="4:4">
      <c r="D3345" s="328"/>
    </row>
    <row r="3346" spans="4:4">
      <c r="D3346" s="328"/>
    </row>
    <row r="3347" spans="4:4">
      <c r="D3347" s="328"/>
    </row>
    <row r="3348" spans="4:4">
      <c r="D3348" s="328"/>
    </row>
    <row r="3349" spans="4:4">
      <c r="D3349" s="328"/>
    </row>
    <row r="3350" spans="4:4">
      <c r="D3350" s="328"/>
    </row>
    <row r="3351" spans="4:4">
      <c r="D3351" s="328"/>
    </row>
    <row r="3352" spans="4:4">
      <c r="D3352" s="328"/>
    </row>
    <row r="3353" spans="4:4">
      <c r="D3353" s="328"/>
    </row>
    <row r="3354" spans="4:4">
      <c r="D3354" s="328"/>
    </row>
    <row r="3355" spans="4:4">
      <c r="D3355" s="328"/>
    </row>
    <row r="3356" spans="4:4">
      <c r="D3356" s="328"/>
    </row>
    <row r="3357" spans="4:4">
      <c r="D3357" s="328"/>
    </row>
    <row r="3358" spans="4:4">
      <c r="D3358" s="328"/>
    </row>
    <row r="3359" spans="4:4">
      <c r="D3359" s="328"/>
    </row>
    <row r="3360" spans="4:4">
      <c r="D3360" s="328"/>
    </row>
    <row r="3361" spans="4:4">
      <c r="D3361" s="328"/>
    </row>
    <row r="3362" spans="4:4">
      <c r="D3362" s="328"/>
    </row>
    <row r="3363" spans="4:4">
      <c r="D3363" s="328"/>
    </row>
    <row r="3364" spans="4:4">
      <c r="D3364" s="328"/>
    </row>
    <row r="3365" spans="4:4">
      <c r="D3365" s="328"/>
    </row>
    <row r="3366" spans="4:4">
      <c r="D3366" s="328"/>
    </row>
    <row r="3367" spans="4:4">
      <c r="D3367" s="328"/>
    </row>
    <row r="3368" spans="4:4">
      <c r="D3368" s="328"/>
    </row>
    <row r="3369" spans="4:4">
      <c r="D3369" s="328"/>
    </row>
    <row r="3370" spans="4:4">
      <c r="D3370" s="328"/>
    </row>
    <row r="3371" spans="4:4">
      <c r="D3371" s="328"/>
    </row>
    <row r="3372" spans="4:4">
      <c r="D3372" s="328"/>
    </row>
    <row r="3373" spans="4:4">
      <c r="D3373" s="328"/>
    </row>
    <row r="3374" spans="4:4">
      <c r="D3374" s="328"/>
    </row>
    <row r="3375" spans="4:4">
      <c r="D3375" s="328"/>
    </row>
    <row r="3376" spans="4:4">
      <c r="D3376" s="328"/>
    </row>
    <row r="3377" spans="4:4">
      <c r="D3377" s="328"/>
    </row>
    <row r="3378" spans="4:4">
      <c r="D3378" s="328"/>
    </row>
    <row r="3379" spans="4:4">
      <c r="D3379" s="328"/>
    </row>
    <row r="3380" spans="4:4">
      <c r="D3380" s="328"/>
    </row>
    <row r="3381" spans="4:4">
      <c r="D3381" s="328"/>
    </row>
    <row r="3382" spans="4:4">
      <c r="D3382" s="328"/>
    </row>
    <row r="3383" spans="4:4">
      <c r="D3383" s="328"/>
    </row>
    <row r="3384" spans="4:4">
      <c r="D3384" s="328"/>
    </row>
    <row r="3385" spans="4:4">
      <c r="D3385" s="328"/>
    </row>
    <row r="3386" spans="4:4">
      <c r="D3386" s="328"/>
    </row>
    <row r="3387" spans="4:4">
      <c r="D3387" s="328"/>
    </row>
    <row r="3388" spans="4:4">
      <c r="D3388" s="328"/>
    </row>
    <row r="3389" spans="4:4">
      <c r="D3389" s="328"/>
    </row>
    <row r="3390" spans="4:4">
      <c r="D3390" s="328"/>
    </row>
    <row r="3391" spans="4:4">
      <c r="D3391" s="328"/>
    </row>
    <row r="3392" spans="4:4">
      <c r="D3392" s="328"/>
    </row>
    <row r="3393" spans="4:4">
      <c r="D3393" s="328"/>
    </row>
    <row r="3394" spans="4:4">
      <c r="D3394" s="328"/>
    </row>
    <row r="3395" spans="4:4">
      <c r="D3395" s="328"/>
    </row>
    <row r="3396" spans="4:4">
      <c r="D3396" s="328"/>
    </row>
    <row r="3397" spans="4:4">
      <c r="D3397" s="328"/>
    </row>
    <row r="3398" spans="4:4">
      <c r="D3398" s="328"/>
    </row>
    <row r="3399" spans="4:4">
      <c r="D3399" s="328"/>
    </row>
    <row r="3400" spans="4:4">
      <c r="D3400" s="328"/>
    </row>
    <row r="3401" spans="4:4">
      <c r="D3401" s="328"/>
    </row>
    <row r="3402" spans="4:4">
      <c r="D3402" s="328"/>
    </row>
    <row r="3403" spans="4:4">
      <c r="D3403" s="328"/>
    </row>
    <row r="3404" spans="4:4">
      <c r="D3404" s="328"/>
    </row>
    <row r="3405" spans="4:4">
      <c r="D3405" s="328"/>
    </row>
    <row r="3406" spans="4:4">
      <c r="D3406" s="328"/>
    </row>
    <row r="3407" spans="4:4">
      <c r="D3407" s="328"/>
    </row>
    <row r="3408" spans="4:4">
      <c r="D3408" s="328"/>
    </row>
    <row r="3409" spans="4:4">
      <c r="D3409" s="328"/>
    </row>
    <row r="3410" spans="4:4">
      <c r="D3410" s="328"/>
    </row>
    <row r="3411" spans="4:4">
      <c r="D3411" s="328"/>
    </row>
    <row r="3412" spans="4:4">
      <c r="D3412" s="328"/>
    </row>
    <row r="3413" spans="4:4">
      <c r="D3413" s="328"/>
    </row>
    <row r="3414" spans="4:4">
      <c r="D3414" s="328"/>
    </row>
    <row r="3415" spans="4:4">
      <c r="D3415" s="328"/>
    </row>
    <row r="3416" spans="4:4">
      <c r="D3416" s="328"/>
    </row>
    <row r="3417" spans="4:4">
      <c r="D3417" s="328"/>
    </row>
    <row r="3418" spans="4:4">
      <c r="D3418" s="328"/>
    </row>
    <row r="3419" spans="4:4">
      <c r="D3419" s="328"/>
    </row>
    <row r="3420" spans="4:4">
      <c r="D3420" s="328"/>
    </row>
    <row r="3421" spans="4:4">
      <c r="D3421" s="328"/>
    </row>
    <row r="3422" spans="4:4">
      <c r="D3422" s="328"/>
    </row>
    <row r="3423" spans="4:4">
      <c r="D3423" s="328"/>
    </row>
    <row r="3424" spans="4:4">
      <c r="D3424" s="328"/>
    </row>
    <row r="3425" spans="4:4">
      <c r="D3425" s="328"/>
    </row>
    <row r="3426" spans="4:4">
      <c r="D3426" s="328"/>
    </row>
    <row r="3427" spans="4:4">
      <c r="D3427" s="328"/>
    </row>
    <row r="3428" spans="4:4">
      <c r="D3428" s="328"/>
    </row>
    <row r="3429" spans="4:4">
      <c r="D3429" s="328"/>
    </row>
    <row r="3430" spans="4:4">
      <c r="D3430" s="328"/>
    </row>
    <row r="3431" spans="4:4">
      <c r="D3431" s="328"/>
    </row>
    <row r="3432" spans="4:4">
      <c r="D3432" s="328"/>
    </row>
    <row r="3433" spans="4:4">
      <c r="D3433" s="328"/>
    </row>
    <row r="3434" spans="4:4">
      <c r="D3434" s="328"/>
    </row>
    <row r="3435" spans="4:4">
      <c r="D3435" s="328"/>
    </row>
    <row r="3436" spans="4:4">
      <c r="D3436" s="328"/>
    </row>
    <row r="3437" spans="4:4">
      <c r="D3437" s="328"/>
    </row>
    <row r="3438" spans="4:4">
      <c r="D3438" s="328"/>
    </row>
    <row r="3439" spans="4:4">
      <c r="D3439" s="328"/>
    </row>
    <row r="3440" spans="4:4">
      <c r="D3440" s="328"/>
    </row>
    <row r="3441" spans="4:4">
      <c r="D3441" s="328"/>
    </row>
    <row r="3442" spans="4:4">
      <c r="D3442" s="328"/>
    </row>
    <row r="3443" spans="4:4">
      <c r="D3443" s="328"/>
    </row>
    <row r="3444" spans="4:4">
      <c r="D3444" s="328"/>
    </row>
    <row r="3445" spans="4:4">
      <c r="D3445" s="328"/>
    </row>
    <row r="3446" spans="4:4">
      <c r="D3446" s="328"/>
    </row>
    <row r="3447" spans="4:4">
      <c r="D3447" s="328"/>
    </row>
    <row r="3448" spans="4:4">
      <c r="D3448" s="328"/>
    </row>
    <row r="3449" spans="4:4">
      <c r="D3449" s="328"/>
    </row>
    <row r="3450" spans="4:4">
      <c r="D3450" s="328"/>
    </row>
    <row r="3451" spans="4:4">
      <c r="D3451" s="328"/>
    </row>
    <row r="3452" spans="4:4">
      <c r="D3452" s="328"/>
    </row>
    <row r="3453" spans="4:4">
      <c r="D3453" s="328"/>
    </row>
    <row r="3454" spans="4:4">
      <c r="D3454" s="328"/>
    </row>
    <row r="3455" spans="4:4">
      <c r="D3455" s="328"/>
    </row>
    <row r="3456" spans="4:4">
      <c r="D3456" s="328"/>
    </row>
    <row r="3457" spans="4:4">
      <c r="D3457" s="328"/>
    </row>
    <row r="3458" spans="4:4">
      <c r="D3458" s="328"/>
    </row>
    <row r="3459" spans="4:4">
      <c r="D3459" s="328"/>
    </row>
    <row r="3460" spans="4:4">
      <c r="D3460" s="328"/>
    </row>
    <row r="3461" spans="4:4">
      <c r="D3461" s="328"/>
    </row>
    <row r="3462" spans="4:4">
      <c r="D3462" s="328"/>
    </row>
    <row r="3463" spans="4:4">
      <c r="D3463" s="328"/>
    </row>
    <row r="3464" spans="4:4">
      <c r="D3464" s="328"/>
    </row>
    <row r="3465" spans="4:4">
      <c r="D3465" s="328"/>
    </row>
    <row r="3466" spans="4:4">
      <c r="D3466" s="328"/>
    </row>
    <row r="3467" spans="4:4">
      <c r="D3467" s="328"/>
    </row>
    <row r="3468" spans="4:4">
      <c r="D3468" s="328"/>
    </row>
    <row r="3469" spans="4:4">
      <c r="D3469" s="328"/>
    </row>
    <row r="3470" spans="4:4">
      <c r="D3470" s="328"/>
    </row>
    <row r="3471" spans="4:4">
      <c r="D3471" s="328"/>
    </row>
    <row r="3472" spans="4:4">
      <c r="D3472" s="328"/>
    </row>
    <row r="3473" spans="4:4">
      <c r="D3473" s="328"/>
    </row>
    <row r="3474" spans="4:4">
      <c r="D3474" s="328"/>
    </row>
    <row r="3475" spans="4:4">
      <c r="D3475" s="328"/>
    </row>
    <row r="3476" spans="4:4">
      <c r="D3476" s="328"/>
    </row>
    <row r="3477" spans="4:4">
      <c r="D3477" s="328"/>
    </row>
    <row r="3478" spans="4:4">
      <c r="D3478" s="328"/>
    </row>
    <row r="3479" spans="4:4">
      <c r="D3479" s="328"/>
    </row>
    <row r="3480" spans="4:4">
      <c r="D3480" s="328"/>
    </row>
    <row r="3481" spans="4:4">
      <c r="D3481" s="328"/>
    </row>
    <row r="3482" spans="4:4">
      <c r="D3482" s="328"/>
    </row>
    <row r="3483" spans="4:4">
      <c r="D3483" s="328"/>
    </row>
    <row r="3484" spans="4:4">
      <c r="D3484" s="328"/>
    </row>
    <row r="3485" spans="4:4">
      <c r="D3485" s="328"/>
    </row>
    <row r="3486" spans="4:4">
      <c r="D3486" s="328"/>
    </row>
    <row r="3487" spans="4:4">
      <c r="D3487" s="328"/>
    </row>
    <row r="3488" spans="4:4">
      <c r="D3488" s="328"/>
    </row>
    <row r="3489" spans="4:4">
      <c r="D3489" s="328"/>
    </row>
    <row r="3490" spans="4:4">
      <c r="D3490" s="328"/>
    </row>
    <row r="3491" spans="4:4">
      <c r="D3491" s="328"/>
    </row>
    <row r="3492" spans="4:4">
      <c r="D3492" s="328"/>
    </row>
    <row r="3493" spans="4:4">
      <c r="D3493" s="328"/>
    </row>
    <row r="3494" spans="4:4">
      <c r="D3494" s="328"/>
    </row>
    <row r="3495" spans="4:4">
      <c r="D3495" s="328"/>
    </row>
    <row r="3496" spans="4:4">
      <c r="D3496" s="328"/>
    </row>
    <row r="3497" spans="4:4">
      <c r="D3497" s="328"/>
    </row>
    <row r="3498" spans="4:4">
      <c r="D3498" s="328"/>
    </row>
    <row r="3499" spans="4:4">
      <c r="D3499" s="328"/>
    </row>
    <row r="3500" spans="4:4">
      <c r="D3500" s="328"/>
    </row>
    <row r="3501" spans="4:4">
      <c r="D3501" s="328"/>
    </row>
    <row r="3502" spans="4:4">
      <c r="D3502" s="328"/>
    </row>
    <row r="3503" spans="4:4">
      <c r="D3503" s="328"/>
    </row>
    <row r="3504" spans="4:4">
      <c r="D3504" s="328"/>
    </row>
    <row r="3505" spans="4:4">
      <c r="D3505" s="328"/>
    </row>
    <row r="3506" spans="4:4">
      <c r="D3506" s="328"/>
    </row>
    <row r="3507" spans="4:4">
      <c r="D3507" s="328"/>
    </row>
    <row r="3508" spans="4:4">
      <c r="D3508" s="328"/>
    </row>
    <row r="3509" spans="4:4">
      <c r="D3509" s="328"/>
    </row>
    <row r="3510" spans="4:4">
      <c r="D3510" s="328"/>
    </row>
    <row r="3511" spans="4:4">
      <c r="D3511" s="328"/>
    </row>
    <row r="3512" spans="4:4">
      <c r="D3512" s="328"/>
    </row>
    <row r="3513" spans="4:4">
      <c r="D3513" s="328"/>
    </row>
    <row r="3514" spans="4:4">
      <c r="D3514" s="328"/>
    </row>
    <row r="3515" spans="4:4">
      <c r="D3515" s="328"/>
    </row>
    <row r="3516" spans="4:4">
      <c r="D3516" s="328"/>
    </row>
    <row r="3517" spans="4:4">
      <c r="D3517" s="328"/>
    </row>
    <row r="3518" spans="4:4">
      <c r="D3518" s="328"/>
    </row>
    <row r="3519" spans="4:4">
      <c r="D3519" s="328"/>
    </row>
    <row r="3520" spans="4:4">
      <c r="D3520" s="328"/>
    </row>
    <row r="3521" spans="4:4">
      <c r="D3521" s="328"/>
    </row>
    <row r="3522" spans="4:4">
      <c r="D3522" s="328"/>
    </row>
    <row r="3523" spans="4:4">
      <c r="D3523" s="328"/>
    </row>
    <row r="3524" spans="4:4">
      <c r="D3524" s="328"/>
    </row>
    <row r="3525" spans="4:4">
      <c r="D3525" s="328"/>
    </row>
    <row r="3526" spans="4:4">
      <c r="D3526" s="328"/>
    </row>
    <row r="3527" spans="4:4">
      <c r="D3527" s="328"/>
    </row>
    <row r="3528" spans="4:4">
      <c r="D3528" s="328"/>
    </row>
    <row r="3529" spans="4:4">
      <c r="D3529" s="328"/>
    </row>
    <row r="3530" spans="4:4">
      <c r="D3530" s="328"/>
    </row>
    <row r="3531" spans="4:4">
      <c r="D3531" s="328"/>
    </row>
    <row r="3532" spans="4:4">
      <c r="D3532" s="328"/>
    </row>
    <row r="3533" spans="4:4">
      <c r="D3533" s="328"/>
    </row>
    <row r="3534" spans="4:4">
      <c r="D3534" s="328"/>
    </row>
    <row r="3535" spans="4:4">
      <c r="D3535" s="328"/>
    </row>
    <row r="3536" spans="4:4">
      <c r="D3536" s="328"/>
    </row>
    <row r="3537" spans="4:4">
      <c r="D3537" s="328"/>
    </row>
    <row r="3538" spans="4:4">
      <c r="D3538" s="328"/>
    </row>
    <row r="3539" spans="4:4">
      <c r="D3539" s="328"/>
    </row>
    <row r="3540" spans="4:4">
      <c r="D3540" s="328"/>
    </row>
    <row r="3541" spans="4:4">
      <c r="D3541" s="328"/>
    </row>
    <row r="3542" spans="4:4">
      <c r="D3542" s="328"/>
    </row>
    <row r="3543" spans="4:4">
      <c r="D3543" s="328"/>
    </row>
    <row r="3544" spans="4:4">
      <c r="D3544" s="328"/>
    </row>
  </sheetData>
  <sheetProtection algorithmName="SHA-512" hashValue="Ha5wnC1s64Lrs3Vx892WNo2Ftfu2IqPgj07HqJpskRu0XPu8Pv+N8z4sdOVR/uVMZSVj2tvNt7qzwr+jkQZRwA==" saltValue="/upf7DqZ2A64DBj3B865PA==" spinCount="100000" sheet="1" objects="1" scenarios="1"/>
  <mergeCells count="6">
    <mergeCell ref="A201:C201"/>
    <mergeCell ref="A202:G206"/>
    <mergeCell ref="A1:G1"/>
    <mergeCell ref="C2:G2"/>
    <mergeCell ref="C3:G3"/>
    <mergeCell ref="C4:G4"/>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59999389629810485"/>
    <pageSetUpPr fitToPage="1"/>
  </sheetPr>
  <dimension ref="A1:G82"/>
  <sheetViews>
    <sheetView showGridLines="0" workbookViewId="0">
      <selection activeCell="G12" sqref="G12"/>
    </sheetView>
  </sheetViews>
  <sheetFormatPr defaultColWidth="13.6640625" defaultRowHeight="12.75"/>
  <cols>
    <col min="1" max="1" width="15.6640625" style="391" customWidth="1"/>
    <col min="2" max="2" width="18.1640625" style="391" bestFit="1" customWidth="1"/>
    <col min="3" max="3" width="72" style="437" customWidth="1"/>
    <col min="4" max="4" width="9.5" style="425" bestFit="1" customWidth="1"/>
    <col min="5" max="5" width="12.6640625" style="426" customWidth="1"/>
    <col min="6" max="6" width="15" style="426" bestFit="1" customWidth="1"/>
    <col min="7" max="7" width="22" style="426" customWidth="1"/>
    <col min="8" max="16384" width="13.6640625" style="391"/>
  </cols>
  <sheetData>
    <row r="1" spans="1:7" ht="15.75">
      <c r="A1" s="1307" t="s">
        <v>1712</v>
      </c>
      <c r="B1" s="1307"/>
      <c r="C1" s="1307"/>
      <c r="D1" s="1307"/>
      <c r="E1" s="1307"/>
      <c r="F1" s="1307"/>
      <c r="G1" s="1307"/>
    </row>
    <row r="2" spans="1:7" customFormat="1" ht="24.95" customHeight="1">
      <c r="A2" s="392" t="s">
        <v>1713</v>
      </c>
      <c r="B2" s="324" t="s">
        <v>1921</v>
      </c>
      <c r="C2" s="1301" t="s">
        <v>2284</v>
      </c>
      <c r="D2" s="1301"/>
      <c r="E2" s="1301"/>
      <c r="F2" s="1301"/>
      <c r="G2" s="1308"/>
    </row>
    <row r="3" spans="1:7" customFormat="1" ht="24.95" customHeight="1">
      <c r="A3" s="392" t="s">
        <v>1714</v>
      </c>
      <c r="B3" s="324" t="s">
        <v>1922</v>
      </c>
      <c r="C3" s="1301" t="s">
        <v>1923</v>
      </c>
      <c r="D3" s="1301"/>
      <c r="E3" s="1301"/>
      <c r="F3" s="1301"/>
      <c r="G3" s="1308"/>
    </row>
    <row r="4" spans="1:7" customFormat="1" ht="24.95" customHeight="1">
      <c r="A4" s="393" t="s">
        <v>1717</v>
      </c>
      <c r="B4" s="326" t="s">
        <v>1924</v>
      </c>
      <c r="C4" s="1304" t="s">
        <v>2290</v>
      </c>
      <c r="D4" s="1305"/>
      <c r="E4" s="1305"/>
      <c r="F4" s="1305"/>
      <c r="G4" s="1306"/>
    </row>
    <row r="5" spans="1:7">
      <c r="A5" s="394"/>
      <c r="B5" s="395"/>
      <c r="C5" s="396"/>
      <c r="D5" s="397"/>
      <c r="E5" s="398"/>
      <c r="F5" s="398"/>
      <c r="G5" s="399"/>
    </row>
    <row r="6" spans="1:7" customFormat="1" ht="11.25">
      <c r="A6" s="400" t="s">
        <v>1718</v>
      </c>
      <c r="B6" s="401" t="s">
        <v>1719</v>
      </c>
      <c r="C6" s="401" t="s">
        <v>1720</v>
      </c>
      <c r="D6" s="402" t="s">
        <v>127</v>
      </c>
      <c r="E6" s="402" t="s">
        <v>1925</v>
      </c>
      <c r="F6" s="403" t="s">
        <v>1926</v>
      </c>
      <c r="G6" s="402" t="s">
        <v>1722</v>
      </c>
    </row>
    <row r="7" spans="1:7" customFormat="1" ht="11.25">
      <c r="A7" s="404" t="s">
        <v>1725</v>
      </c>
      <c r="B7" s="405" t="s">
        <v>76</v>
      </c>
      <c r="C7" s="406" t="s">
        <v>1339</v>
      </c>
      <c r="D7" s="407"/>
      <c r="E7" s="408"/>
      <c r="F7" s="409"/>
      <c r="G7" s="410">
        <f>SUM(G8:G26)</f>
        <v>0</v>
      </c>
    </row>
    <row r="8" spans="1:7" ht="56.25">
      <c r="A8" s="411" t="s">
        <v>76</v>
      </c>
      <c r="B8" s="412" t="s">
        <v>1927</v>
      </c>
      <c r="C8" s="413" t="s">
        <v>1928</v>
      </c>
      <c r="D8" s="414" t="s">
        <v>621</v>
      </c>
      <c r="E8" s="414">
        <v>1</v>
      </c>
      <c r="F8" s="438"/>
      <c r="G8" s="415">
        <f t="shared" ref="G8:G26" si="0">E8*F8</f>
        <v>0</v>
      </c>
    </row>
    <row r="9" spans="1:7" ht="56.25">
      <c r="A9" s="411" t="s">
        <v>78</v>
      </c>
      <c r="B9" s="412" t="s">
        <v>1929</v>
      </c>
      <c r="C9" s="413" t="s">
        <v>1930</v>
      </c>
      <c r="D9" s="414" t="s">
        <v>621</v>
      </c>
      <c r="E9" s="414">
        <v>1</v>
      </c>
      <c r="F9" s="438"/>
      <c r="G9" s="415">
        <f t="shared" si="0"/>
        <v>0</v>
      </c>
    </row>
    <row r="10" spans="1:7" ht="45">
      <c r="A10" s="411" t="s">
        <v>141</v>
      </c>
      <c r="B10" s="416" t="s">
        <v>1931</v>
      </c>
      <c r="C10" s="413" t="s">
        <v>1932</v>
      </c>
      <c r="D10" s="414" t="s">
        <v>621</v>
      </c>
      <c r="E10" s="414">
        <v>22</v>
      </c>
      <c r="F10" s="438"/>
      <c r="G10" s="415">
        <f t="shared" si="0"/>
        <v>0</v>
      </c>
    </row>
    <row r="11" spans="1:7" ht="45">
      <c r="A11" s="411" t="s">
        <v>148</v>
      </c>
      <c r="B11" s="416" t="s">
        <v>1933</v>
      </c>
      <c r="C11" s="413" t="s">
        <v>1934</v>
      </c>
      <c r="D11" s="414" t="s">
        <v>621</v>
      </c>
      <c r="E11" s="414">
        <v>4</v>
      </c>
      <c r="F11" s="438"/>
      <c r="G11" s="415">
        <f t="shared" si="0"/>
        <v>0</v>
      </c>
    </row>
    <row r="12" spans="1:7" ht="45">
      <c r="A12" s="411" t="s">
        <v>181</v>
      </c>
      <c r="B12" s="416" t="s">
        <v>1935</v>
      </c>
      <c r="C12" s="413" t="s">
        <v>1936</v>
      </c>
      <c r="D12" s="414" t="s">
        <v>621</v>
      </c>
      <c r="E12" s="414">
        <v>2</v>
      </c>
      <c r="F12" s="438"/>
      <c r="G12" s="415">
        <f t="shared" si="0"/>
        <v>0</v>
      </c>
    </row>
    <row r="13" spans="1:7" ht="45">
      <c r="A13" s="411" t="s">
        <v>204</v>
      </c>
      <c r="B13" s="416" t="s">
        <v>1937</v>
      </c>
      <c r="C13" s="413" t="s">
        <v>1938</v>
      </c>
      <c r="D13" s="414" t="s">
        <v>621</v>
      </c>
      <c r="E13" s="414">
        <v>2</v>
      </c>
      <c r="F13" s="438"/>
      <c r="G13" s="415">
        <f t="shared" si="0"/>
        <v>0</v>
      </c>
    </row>
    <row r="14" spans="1:7" ht="45">
      <c r="A14" s="411" t="s">
        <v>214</v>
      </c>
      <c r="B14" s="416" t="s">
        <v>1939</v>
      </c>
      <c r="C14" s="413" t="s">
        <v>1940</v>
      </c>
      <c r="D14" s="414" t="s">
        <v>621</v>
      </c>
      <c r="E14" s="414">
        <v>6</v>
      </c>
      <c r="F14" s="438"/>
      <c r="G14" s="415">
        <f t="shared" si="0"/>
        <v>0</v>
      </c>
    </row>
    <row r="15" spans="1:7" ht="45">
      <c r="A15" s="411" t="s">
        <v>223</v>
      </c>
      <c r="B15" s="416" t="s">
        <v>1941</v>
      </c>
      <c r="C15" s="413" t="s">
        <v>1942</v>
      </c>
      <c r="D15" s="414" t="s">
        <v>621</v>
      </c>
      <c r="E15" s="414">
        <v>1</v>
      </c>
      <c r="F15" s="438"/>
      <c r="G15" s="415">
        <f t="shared" si="0"/>
        <v>0</v>
      </c>
    </row>
    <row r="16" spans="1:7" ht="45">
      <c r="A16" s="411" t="s">
        <v>230</v>
      </c>
      <c r="B16" s="416" t="s">
        <v>1943</v>
      </c>
      <c r="C16" s="413" t="s">
        <v>1944</v>
      </c>
      <c r="D16" s="414" t="s">
        <v>621</v>
      </c>
      <c r="E16" s="414">
        <v>2</v>
      </c>
      <c r="F16" s="438"/>
      <c r="G16" s="415">
        <f t="shared" si="0"/>
        <v>0</v>
      </c>
    </row>
    <row r="17" spans="1:7">
      <c r="A17" s="411" t="s">
        <v>238</v>
      </c>
      <c r="B17" s="416" t="s">
        <v>1945</v>
      </c>
      <c r="C17" s="413" t="s">
        <v>1946</v>
      </c>
      <c r="D17" s="414" t="s">
        <v>621</v>
      </c>
      <c r="E17" s="414">
        <v>9</v>
      </c>
      <c r="F17" s="438"/>
      <c r="G17" s="415">
        <f t="shared" si="0"/>
        <v>0</v>
      </c>
    </row>
    <row r="18" spans="1:7">
      <c r="A18" s="411" t="s">
        <v>246</v>
      </c>
      <c r="B18" s="416" t="s">
        <v>1947</v>
      </c>
      <c r="C18" s="413" t="s">
        <v>1948</v>
      </c>
      <c r="D18" s="414" t="s">
        <v>621</v>
      </c>
      <c r="E18" s="414">
        <v>39</v>
      </c>
      <c r="F18" s="438"/>
      <c r="G18" s="415">
        <f t="shared" si="0"/>
        <v>0</v>
      </c>
    </row>
    <row r="19" spans="1:7">
      <c r="A19" s="411" t="s">
        <v>9</v>
      </c>
      <c r="B19" s="416" t="s">
        <v>1949</v>
      </c>
      <c r="C19" s="413" t="s">
        <v>1950</v>
      </c>
      <c r="D19" s="414" t="s">
        <v>621</v>
      </c>
      <c r="E19" s="414">
        <v>23</v>
      </c>
      <c r="F19" s="438"/>
      <c r="G19" s="415">
        <f t="shared" si="0"/>
        <v>0</v>
      </c>
    </row>
    <row r="20" spans="1:7">
      <c r="A20" s="411" t="s">
        <v>258</v>
      </c>
      <c r="B20" s="416" t="s">
        <v>1951</v>
      </c>
      <c r="C20" s="413" t="s">
        <v>1952</v>
      </c>
      <c r="D20" s="414" t="s">
        <v>621</v>
      </c>
      <c r="E20" s="414">
        <v>2</v>
      </c>
      <c r="F20" s="438"/>
      <c r="G20" s="415">
        <f t="shared" si="0"/>
        <v>0</v>
      </c>
    </row>
    <row r="21" spans="1:7">
      <c r="A21" s="411" t="s">
        <v>265</v>
      </c>
      <c r="B21" s="416" t="s">
        <v>1953</v>
      </c>
      <c r="C21" s="413" t="s">
        <v>1954</v>
      </c>
      <c r="D21" s="414" t="s">
        <v>621</v>
      </c>
      <c r="E21" s="414">
        <v>12</v>
      </c>
      <c r="F21" s="438"/>
      <c r="G21" s="415">
        <f t="shared" si="0"/>
        <v>0</v>
      </c>
    </row>
    <row r="22" spans="1:7">
      <c r="A22" s="411" t="s">
        <v>273</v>
      </c>
      <c r="B22" s="416" t="s">
        <v>1955</v>
      </c>
      <c r="C22" s="413" t="s">
        <v>1956</v>
      </c>
      <c r="D22" s="414" t="s">
        <v>621</v>
      </c>
      <c r="E22" s="414">
        <v>1</v>
      </c>
      <c r="F22" s="438"/>
      <c r="G22" s="415">
        <f t="shared" si="0"/>
        <v>0</v>
      </c>
    </row>
    <row r="23" spans="1:7">
      <c r="A23" s="411" t="s">
        <v>276</v>
      </c>
      <c r="B23" s="416" t="s">
        <v>1957</v>
      </c>
      <c r="C23" s="413" t="s">
        <v>1958</v>
      </c>
      <c r="D23" s="414" t="s">
        <v>621</v>
      </c>
      <c r="E23" s="414">
        <v>1</v>
      </c>
      <c r="F23" s="438"/>
      <c r="G23" s="415">
        <f t="shared" si="0"/>
        <v>0</v>
      </c>
    </row>
    <row r="24" spans="1:7">
      <c r="A24" s="411" t="s">
        <v>288</v>
      </c>
      <c r="B24" s="416" t="s">
        <v>1959</v>
      </c>
      <c r="C24" s="413" t="s">
        <v>1960</v>
      </c>
      <c r="D24" s="414" t="s">
        <v>621</v>
      </c>
      <c r="E24" s="414">
        <v>1</v>
      </c>
      <c r="F24" s="438"/>
      <c r="G24" s="415">
        <f t="shared" si="0"/>
        <v>0</v>
      </c>
    </row>
    <row r="25" spans="1:7">
      <c r="A25" s="411" t="s">
        <v>295</v>
      </c>
      <c r="B25" s="416" t="s">
        <v>1961</v>
      </c>
      <c r="C25" s="413" t="s">
        <v>1962</v>
      </c>
      <c r="D25" s="414" t="s">
        <v>1963</v>
      </c>
      <c r="E25" s="414">
        <v>315</v>
      </c>
      <c r="F25" s="438"/>
      <c r="G25" s="415">
        <f t="shared" si="0"/>
        <v>0</v>
      </c>
    </row>
    <row r="26" spans="1:7">
      <c r="A26" s="411" t="s">
        <v>303</v>
      </c>
      <c r="B26" s="416" t="s">
        <v>1964</v>
      </c>
      <c r="C26" s="413" t="s">
        <v>1965</v>
      </c>
      <c r="D26" s="414" t="s">
        <v>1966</v>
      </c>
      <c r="E26" s="414">
        <v>1</v>
      </c>
      <c r="F26" s="438"/>
      <c r="G26" s="415">
        <f t="shared" si="0"/>
        <v>0</v>
      </c>
    </row>
    <row r="27" spans="1:7" customFormat="1" ht="11.25">
      <c r="A27" s="404" t="s">
        <v>1725</v>
      </c>
      <c r="B27" s="405" t="s">
        <v>78</v>
      </c>
      <c r="C27" s="406" t="s">
        <v>1330</v>
      </c>
      <c r="D27" s="407"/>
      <c r="E27" s="408"/>
      <c r="F27" s="409"/>
      <c r="G27" s="410">
        <f>SUM(G28:G34)</f>
        <v>0</v>
      </c>
    </row>
    <row r="28" spans="1:7">
      <c r="A28" s="417" t="s">
        <v>313</v>
      </c>
      <c r="B28" s="417" t="s">
        <v>76</v>
      </c>
      <c r="C28" s="418" t="s">
        <v>1967</v>
      </c>
      <c r="D28" s="419" t="s">
        <v>544</v>
      </c>
      <c r="E28" s="419">
        <v>1</v>
      </c>
      <c r="F28" s="439"/>
      <c r="G28" s="420">
        <f>E28*F28</f>
        <v>0</v>
      </c>
    </row>
    <row r="29" spans="1:7">
      <c r="A29" s="417" t="s">
        <v>8</v>
      </c>
      <c r="B29" s="417" t="s">
        <v>78</v>
      </c>
      <c r="C29" s="421" t="s">
        <v>1968</v>
      </c>
      <c r="D29" s="419" t="s">
        <v>544</v>
      </c>
      <c r="E29" s="419">
        <v>1</v>
      </c>
      <c r="F29" s="439"/>
      <c r="G29" s="420">
        <f t="shared" ref="G29:G34" si="1">E29*F29</f>
        <v>0</v>
      </c>
    </row>
    <row r="30" spans="1:7" ht="22.5">
      <c r="A30" s="417" t="s">
        <v>330</v>
      </c>
      <c r="B30" s="417" t="s">
        <v>141</v>
      </c>
      <c r="C30" s="418" t="s">
        <v>1969</v>
      </c>
      <c r="D30" s="419" t="s">
        <v>544</v>
      </c>
      <c r="E30" s="419">
        <v>1</v>
      </c>
      <c r="F30" s="439"/>
      <c r="G30" s="420">
        <f t="shared" si="1"/>
        <v>0</v>
      </c>
    </row>
    <row r="31" spans="1:7">
      <c r="A31" s="417" t="s">
        <v>341</v>
      </c>
      <c r="B31" s="417" t="s">
        <v>148</v>
      </c>
      <c r="C31" s="418" t="s">
        <v>1970</v>
      </c>
      <c r="D31" s="419" t="s">
        <v>544</v>
      </c>
      <c r="E31" s="419">
        <v>1</v>
      </c>
      <c r="F31" s="439"/>
      <c r="G31" s="420">
        <f t="shared" si="1"/>
        <v>0</v>
      </c>
    </row>
    <row r="32" spans="1:7">
      <c r="A32" s="417" t="s">
        <v>349</v>
      </c>
      <c r="B32" s="417" t="s">
        <v>181</v>
      </c>
      <c r="C32" s="418" t="s">
        <v>1971</v>
      </c>
      <c r="D32" s="419" t="s">
        <v>544</v>
      </c>
      <c r="E32" s="419">
        <v>1</v>
      </c>
      <c r="F32" s="439"/>
      <c r="G32" s="420">
        <f t="shared" si="1"/>
        <v>0</v>
      </c>
    </row>
    <row r="33" spans="1:7">
      <c r="A33" s="417" t="s">
        <v>357</v>
      </c>
      <c r="B33" s="417" t="s">
        <v>204</v>
      </c>
      <c r="C33" s="422" t="s">
        <v>1972</v>
      </c>
      <c r="D33" s="423" t="s">
        <v>1753</v>
      </c>
      <c r="E33" s="423">
        <v>8</v>
      </c>
      <c r="F33" s="439"/>
      <c r="G33" s="420">
        <f t="shared" si="1"/>
        <v>0</v>
      </c>
    </row>
    <row r="34" spans="1:7">
      <c r="A34" s="417" t="s">
        <v>364</v>
      </c>
      <c r="B34" s="417" t="s">
        <v>214</v>
      </c>
      <c r="C34" s="422" t="s">
        <v>1761</v>
      </c>
      <c r="D34" s="423" t="s">
        <v>1753</v>
      </c>
      <c r="E34" s="423">
        <v>4</v>
      </c>
      <c r="F34" s="439"/>
      <c r="G34" s="420">
        <f t="shared" si="1"/>
        <v>0</v>
      </c>
    </row>
    <row r="35" spans="1:7" customFormat="1" ht="11.25">
      <c r="A35" s="404" t="s">
        <v>1725</v>
      </c>
      <c r="B35" s="405"/>
      <c r="C35" s="406" t="s">
        <v>1722</v>
      </c>
      <c r="D35" s="407"/>
      <c r="E35" s="408"/>
      <c r="F35" s="409"/>
      <c r="G35" s="410">
        <f>G7+G27</f>
        <v>0</v>
      </c>
    </row>
    <row r="36" spans="1:7">
      <c r="C36" s="424"/>
      <c r="F36" s="427"/>
      <c r="G36" s="427"/>
    </row>
    <row r="39" spans="1:7">
      <c r="B39" s="428"/>
      <c r="C39" s="391"/>
      <c r="E39" s="425"/>
    </row>
    <row r="44" spans="1:7">
      <c r="C44" s="429"/>
      <c r="D44" s="430"/>
    </row>
    <row r="45" spans="1:7">
      <c r="C45" s="429"/>
      <c r="D45" s="430"/>
    </row>
    <row r="47" spans="1:7">
      <c r="C47" s="429"/>
      <c r="D47" s="430"/>
    </row>
    <row r="48" spans="1:7">
      <c r="C48" s="429"/>
      <c r="D48" s="430"/>
    </row>
    <row r="49" spans="2:7">
      <c r="C49" s="429"/>
    </row>
    <row r="50" spans="2:7">
      <c r="C50" s="391"/>
    </row>
    <row r="51" spans="2:7">
      <c r="C51" s="391"/>
    </row>
    <row r="52" spans="2:7">
      <c r="C52" s="429"/>
    </row>
    <row r="54" spans="2:7">
      <c r="C54" s="429"/>
    </row>
    <row r="56" spans="2:7">
      <c r="B56" s="428"/>
      <c r="C56" s="431"/>
      <c r="D56" s="432"/>
      <c r="E56" s="432"/>
      <c r="F56" s="433"/>
      <c r="G56" s="433"/>
    </row>
    <row r="58" spans="2:7">
      <c r="C58" s="429"/>
    </row>
    <row r="61" spans="2:7">
      <c r="C61" s="429"/>
    </row>
    <row r="63" spans="2:7">
      <c r="C63" s="429"/>
    </row>
    <row r="65" spans="3:3">
      <c r="C65" s="429"/>
    </row>
    <row r="67" spans="3:3">
      <c r="C67" s="434"/>
    </row>
    <row r="70" spans="3:3">
      <c r="C70" s="435"/>
    </row>
    <row r="73" spans="3:3">
      <c r="C73" s="436"/>
    </row>
    <row r="75" spans="3:3">
      <c r="C75" s="429"/>
    </row>
    <row r="76" spans="3:3">
      <c r="C76" s="429"/>
    </row>
    <row r="77" spans="3:3">
      <c r="C77" s="429"/>
    </row>
    <row r="79" spans="3:3">
      <c r="C79" s="429"/>
    </row>
    <row r="82" spans="3:3">
      <c r="C82" s="429"/>
    </row>
  </sheetData>
  <sheetProtection algorithmName="SHA-512" hashValue="Lwg3V96DnggivHz/mDR7eQH5Gzat/qTHupF5grYkKBSY6kxQs9tXonLuRMCVKdd7lNY4oLxwPPdub6oo314cQw==" saltValue="yOaZ/b1AKgQu2hfFabmBww==" spinCount="100000" sheet="1" objects="1" scenarios="1"/>
  <autoFilter ref="C81:K89" xr:uid="{00000000-0009-0000-0000-000005000000}"/>
  <mergeCells count="4">
    <mergeCell ref="A1:G1"/>
    <mergeCell ref="C2:G2"/>
    <mergeCell ref="C3:G3"/>
    <mergeCell ref="C4:G4"/>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59999389629810485"/>
    <pageSetUpPr fitToPage="1"/>
  </sheetPr>
  <dimension ref="A1:F53"/>
  <sheetViews>
    <sheetView showGridLines="0" workbookViewId="0">
      <selection activeCell="F7" sqref="F7"/>
    </sheetView>
  </sheetViews>
  <sheetFormatPr defaultColWidth="17.1640625" defaultRowHeight="12.75"/>
  <cols>
    <col min="1" max="1" width="10" style="445" customWidth="1"/>
    <col min="2" max="2" width="115" style="445" customWidth="1"/>
    <col min="3" max="3" width="13" style="445" customWidth="1"/>
    <col min="4" max="4" width="13.5" style="479" customWidth="1"/>
    <col min="5" max="5" width="16.5" style="445" customWidth="1"/>
    <col min="6" max="6" width="21.5" style="445" customWidth="1"/>
    <col min="7" max="239" width="13.6640625" style="445" customWidth="1"/>
    <col min="240" max="246" width="13.1640625" style="445" customWidth="1"/>
    <col min="247" max="256" width="17.1640625" style="445"/>
    <col min="257" max="257" width="10" style="445" customWidth="1"/>
    <col min="258" max="258" width="115" style="445" customWidth="1"/>
    <col min="259" max="259" width="13" style="445" customWidth="1"/>
    <col min="260" max="260" width="13.5" style="445" customWidth="1"/>
    <col min="261" max="261" width="16.5" style="445" customWidth="1"/>
    <col min="262" max="262" width="21.5" style="445" customWidth="1"/>
    <col min="263" max="495" width="13.6640625" style="445" customWidth="1"/>
    <col min="496" max="502" width="13.1640625" style="445" customWidth="1"/>
    <col min="503" max="512" width="17.1640625" style="445"/>
    <col min="513" max="513" width="10" style="445" customWidth="1"/>
    <col min="514" max="514" width="115" style="445" customWidth="1"/>
    <col min="515" max="515" width="13" style="445" customWidth="1"/>
    <col min="516" max="516" width="13.5" style="445" customWidth="1"/>
    <col min="517" max="517" width="16.5" style="445" customWidth="1"/>
    <col min="518" max="518" width="21.5" style="445" customWidth="1"/>
    <col min="519" max="751" width="13.6640625" style="445" customWidth="1"/>
    <col min="752" max="758" width="13.1640625" style="445" customWidth="1"/>
    <col min="759" max="768" width="17.1640625" style="445"/>
    <col min="769" max="769" width="10" style="445" customWidth="1"/>
    <col min="770" max="770" width="115" style="445" customWidth="1"/>
    <col min="771" max="771" width="13" style="445" customWidth="1"/>
    <col min="772" max="772" width="13.5" style="445" customWidth="1"/>
    <col min="773" max="773" width="16.5" style="445" customWidth="1"/>
    <col min="774" max="774" width="21.5" style="445" customWidth="1"/>
    <col min="775" max="1007" width="13.6640625" style="445" customWidth="1"/>
    <col min="1008" max="1014" width="13.1640625" style="445" customWidth="1"/>
    <col min="1015" max="1024" width="17.1640625" style="445"/>
    <col min="1025" max="1025" width="10" style="445" customWidth="1"/>
    <col min="1026" max="1026" width="115" style="445" customWidth="1"/>
    <col min="1027" max="1027" width="13" style="445" customWidth="1"/>
    <col min="1028" max="1028" width="13.5" style="445" customWidth="1"/>
    <col min="1029" max="1029" width="16.5" style="445" customWidth="1"/>
    <col min="1030" max="1030" width="21.5" style="445" customWidth="1"/>
    <col min="1031" max="1263" width="13.6640625" style="445" customWidth="1"/>
    <col min="1264" max="1270" width="13.1640625" style="445" customWidth="1"/>
    <col min="1271" max="1280" width="17.1640625" style="445"/>
    <col min="1281" max="1281" width="10" style="445" customWidth="1"/>
    <col min="1282" max="1282" width="115" style="445" customWidth="1"/>
    <col min="1283" max="1283" width="13" style="445" customWidth="1"/>
    <col min="1284" max="1284" width="13.5" style="445" customWidth="1"/>
    <col min="1285" max="1285" width="16.5" style="445" customWidth="1"/>
    <col min="1286" max="1286" width="21.5" style="445" customWidth="1"/>
    <col min="1287" max="1519" width="13.6640625" style="445" customWidth="1"/>
    <col min="1520" max="1526" width="13.1640625" style="445" customWidth="1"/>
    <col min="1527" max="1536" width="17.1640625" style="445"/>
    <col min="1537" max="1537" width="10" style="445" customWidth="1"/>
    <col min="1538" max="1538" width="115" style="445" customWidth="1"/>
    <col min="1539" max="1539" width="13" style="445" customWidth="1"/>
    <col min="1540" max="1540" width="13.5" style="445" customWidth="1"/>
    <col min="1541" max="1541" width="16.5" style="445" customWidth="1"/>
    <col min="1542" max="1542" width="21.5" style="445" customWidth="1"/>
    <col min="1543" max="1775" width="13.6640625" style="445" customWidth="1"/>
    <col min="1776" max="1782" width="13.1640625" style="445" customWidth="1"/>
    <col min="1783" max="1792" width="17.1640625" style="445"/>
    <col min="1793" max="1793" width="10" style="445" customWidth="1"/>
    <col min="1794" max="1794" width="115" style="445" customWidth="1"/>
    <col min="1795" max="1795" width="13" style="445" customWidth="1"/>
    <col min="1796" max="1796" width="13.5" style="445" customWidth="1"/>
    <col min="1797" max="1797" width="16.5" style="445" customWidth="1"/>
    <col min="1798" max="1798" width="21.5" style="445" customWidth="1"/>
    <col min="1799" max="2031" width="13.6640625" style="445" customWidth="1"/>
    <col min="2032" max="2038" width="13.1640625" style="445" customWidth="1"/>
    <col min="2039" max="2048" width="17.1640625" style="445"/>
    <col min="2049" max="2049" width="10" style="445" customWidth="1"/>
    <col min="2050" max="2050" width="115" style="445" customWidth="1"/>
    <col min="2051" max="2051" width="13" style="445" customWidth="1"/>
    <col min="2052" max="2052" width="13.5" style="445" customWidth="1"/>
    <col min="2053" max="2053" width="16.5" style="445" customWidth="1"/>
    <col min="2054" max="2054" width="21.5" style="445" customWidth="1"/>
    <col min="2055" max="2287" width="13.6640625" style="445" customWidth="1"/>
    <col min="2288" max="2294" width="13.1640625" style="445" customWidth="1"/>
    <col min="2295" max="2304" width="17.1640625" style="445"/>
    <col min="2305" max="2305" width="10" style="445" customWidth="1"/>
    <col min="2306" max="2306" width="115" style="445" customWidth="1"/>
    <col min="2307" max="2307" width="13" style="445" customWidth="1"/>
    <col min="2308" max="2308" width="13.5" style="445" customWidth="1"/>
    <col min="2309" max="2309" width="16.5" style="445" customWidth="1"/>
    <col min="2310" max="2310" width="21.5" style="445" customWidth="1"/>
    <col min="2311" max="2543" width="13.6640625" style="445" customWidth="1"/>
    <col min="2544" max="2550" width="13.1640625" style="445" customWidth="1"/>
    <col min="2551" max="2560" width="17.1640625" style="445"/>
    <col min="2561" max="2561" width="10" style="445" customWidth="1"/>
    <col min="2562" max="2562" width="115" style="445" customWidth="1"/>
    <col min="2563" max="2563" width="13" style="445" customWidth="1"/>
    <col min="2564" max="2564" width="13.5" style="445" customWidth="1"/>
    <col min="2565" max="2565" width="16.5" style="445" customWidth="1"/>
    <col min="2566" max="2566" width="21.5" style="445" customWidth="1"/>
    <col min="2567" max="2799" width="13.6640625" style="445" customWidth="1"/>
    <col min="2800" max="2806" width="13.1640625" style="445" customWidth="1"/>
    <col min="2807" max="2816" width="17.1640625" style="445"/>
    <col min="2817" max="2817" width="10" style="445" customWidth="1"/>
    <col min="2818" max="2818" width="115" style="445" customWidth="1"/>
    <col min="2819" max="2819" width="13" style="445" customWidth="1"/>
    <col min="2820" max="2820" width="13.5" style="445" customWidth="1"/>
    <col min="2821" max="2821" width="16.5" style="445" customWidth="1"/>
    <col min="2822" max="2822" width="21.5" style="445" customWidth="1"/>
    <col min="2823" max="3055" width="13.6640625" style="445" customWidth="1"/>
    <col min="3056" max="3062" width="13.1640625" style="445" customWidth="1"/>
    <col min="3063" max="3072" width="17.1640625" style="445"/>
    <col min="3073" max="3073" width="10" style="445" customWidth="1"/>
    <col min="3074" max="3074" width="115" style="445" customWidth="1"/>
    <col min="3075" max="3075" width="13" style="445" customWidth="1"/>
    <col min="3076" max="3076" width="13.5" style="445" customWidth="1"/>
    <col min="3077" max="3077" width="16.5" style="445" customWidth="1"/>
    <col min="3078" max="3078" width="21.5" style="445" customWidth="1"/>
    <col min="3079" max="3311" width="13.6640625" style="445" customWidth="1"/>
    <col min="3312" max="3318" width="13.1640625" style="445" customWidth="1"/>
    <col min="3319" max="3328" width="17.1640625" style="445"/>
    <col min="3329" max="3329" width="10" style="445" customWidth="1"/>
    <col min="3330" max="3330" width="115" style="445" customWidth="1"/>
    <col min="3331" max="3331" width="13" style="445" customWidth="1"/>
    <col min="3332" max="3332" width="13.5" style="445" customWidth="1"/>
    <col min="3333" max="3333" width="16.5" style="445" customWidth="1"/>
    <col min="3334" max="3334" width="21.5" style="445" customWidth="1"/>
    <col min="3335" max="3567" width="13.6640625" style="445" customWidth="1"/>
    <col min="3568" max="3574" width="13.1640625" style="445" customWidth="1"/>
    <col min="3575" max="3584" width="17.1640625" style="445"/>
    <col min="3585" max="3585" width="10" style="445" customWidth="1"/>
    <col min="3586" max="3586" width="115" style="445" customWidth="1"/>
    <col min="3587" max="3587" width="13" style="445" customWidth="1"/>
    <col min="3588" max="3588" width="13.5" style="445" customWidth="1"/>
    <col min="3589" max="3589" width="16.5" style="445" customWidth="1"/>
    <col min="3590" max="3590" width="21.5" style="445" customWidth="1"/>
    <col min="3591" max="3823" width="13.6640625" style="445" customWidth="1"/>
    <col min="3824" max="3830" width="13.1640625" style="445" customWidth="1"/>
    <col min="3831" max="3840" width="17.1640625" style="445"/>
    <col min="3841" max="3841" width="10" style="445" customWidth="1"/>
    <col min="3842" max="3842" width="115" style="445" customWidth="1"/>
    <col min="3843" max="3843" width="13" style="445" customWidth="1"/>
    <col min="3844" max="3844" width="13.5" style="445" customWidth="1"/>
    <col min="3845" max="3845" width="16.5" style="445" customWidth="1"/>
    <col min="3846" max="3846" width="21.5" style="445" customWidth="1"/>
    <col min="3847" max="4079" width="13.6640625" style="445" customWidth="1"/>
    <col min="4080" max="4086" width="13.1640625" style="445" customWidth="1"/>
    <col min="4087" max="4096" width="17.1640625" style="445"/>
    <col min="4097" max="4097" width="10" style="445" customWidth="1"/>
    <col min="4098" max="4098" width="115" style="445" customWidth="1"/>
    <col min="4099" max="4099" width="13" style="445" customWidth="1"/>
    <col min="4100" max="4100" width="13.5" style="445" customWidth="1"/>
    <col min="4101" max="4101" width="16.5" style="445" customWidth="1"/>
    <col min="4102" max="4102" width="21.5" style="445" customWidth="1"/>
    <col min="4103" max="4335" width="13.6640625" style="445" customWidth="1"/>
    <col min="4336" max="4342" width="13.1640625" style="445" customWidth="1"/>
    <col min="4343" max="4352" width="17.1640625" style="445"/>
    <col min="4353" max="4353" width="10" style="445" customWidth="1"/>
    <col min="4354" max="4354" width="115" style="445" customWidth="1"/>
    <col min="4355" max="4355" width="13" style="445" customWidth="1"/>
    <col min="4356" max="4356" width="13.5" style="445" customWidth="1"/>
    <col min="4357" max="4357" width="16.5" style="445" customWidth="1"/>
    <col min="4358" max="4358" width="21.5" style="445" customWidth="1"/>
    <col min="4359" max="4591" width="13.6640625" style="445" customWidth="1"/>
    <col min="4592" max="4598" width="13.1640625" style="445" customWidth="1"/>
    <col min="4599" max="4608" width="17.1640625" style="445"/>
    <col min="4609" max="4609" width="10" style="445" customWidth="1"/>
    <col min="4610" max="4610" width="115" style="445" customWidth="1"/>
    <col min="4611" max="4611" width="13" style="445" customWidth="1"/>
    <col min="4612" max="4612" width="13.5" style="445" customWidth="1"/>
    <col min="4613" max="4613" width="16.5" style="445" customWidth="1"/>
    <col min="4614" max="4614" width="21.5" style="445" customWidth="1"/>
    <col min="4615" max="4847" width="13.6640625" style="445" customWidth="1"/>
    <col min="4848" max="4854" width="13.1640625" style="445" customWidth="1"/>
    <col min="4855" max="4864" width="17.1640625" style="445"/>
    <col min="4865" max="4865" width="10" style="445" customWidth="1"/>
    <col min="4866" max="4866" width="115" style="445" customWidth="1"/>
    <col min="4867" max="4867" width="13" style="445" customWidth="1"/>
    <col min="4868" max="4868" width="13.5" style="445" customWidth="1"/>
    <col min="4869" max="4869" width="16.5" style="445" customWidth="1"/>
    <col min="4870" max="4870" width="21.5" style="445" customWidth="1"/>
    <col min="4871" max="5103" width="13.6640625" style="445" customWidth="1"/>
    <col min="5104" max="5110" width="13.1640625" style="445" customWidth="1"/>
    <col min="5111" max="5120" width="17.1640625" style="445"/>
    <col min="5121" max="5121" width="10" style="445" customWidth="1"/>
    <col min="5122" max="5122" width="115" style="445" customWidth="1"/>
    <col min="5123" max="5123" width="13" style="445" customWidth="1"/>
    <col min="5124" max="5124" width="13.5" style="445" customWidth="1"/>
    <col min="5125" max="5125" width="16.5" style="445" customWidth="1"/>
    <col min="5126" max="5126" width="21.5" style="445" customWidth="1"/>
    <col min="5127" max="5359" width="13.6640625" style="445" customWidth="1"/>
    <col min="5360" max="5366" width="13.1640625" style="445" customWidth="1"/>
    <col min="5367" max="5376" width="17.1640625" style="445"/>
    <col min="5377" max="5377" width="10" style="445" customWidth="1"/>
    <col min="5378" max="5378" width="115" style="445" customWidth="1"/>
    <col min="5379" max="5379" width="13" style="445" customWidth="1"/>
    <col min="5380" max="5380" width="13.5" style="445" customWidth="1"/>
    <col min="5381" max="5381" width="16.5" style="445" customWidth="1"/>
    <col min="5382" max="5382" width="21.5" style="445" customWidth="1"/>
    <col min="5383" max="5615" width="13.6640625" style="445" customWidth="1"/>
    <col min="5616" max="5622" width="13.1640625" style="445" customWidth="1"/>
    <col min="5623" max="5632" width="17.1640625" style="445"/>
    <col min="5633" max="5633" width="10" style="445" customWidth="1"/>
    <col min="5634" max="5634" width="115" style="445" customWidth="1"/>
    <col min="5635" max="5635" width="13" style="445" customWidth="1"/>
    <col min="5636" max="5636" width="13.5" style="445" customWidth="1"/>
    <col min="5637" max="5637" width="16.5" style="445" customWidth="1"/>
    <col min="5638" max="5638" width="21.5" style="445" customWidth="1"/>
    <col min="5639" max="5871" width="13.6640625" style="445" customWidth="1"/>
    <col min="5872" max="5878" width="13.1640625" style="445" customWidth="1"/>
    <col min="5879" max="5888" width="17.1640625" style="445"/>
    <col min="5889" max="5889" width="10" style="445" customWidth="1"/>
    <col min="5890" max="5890" width="115" style="445" customWidth="1"/>
    <col min="5891" max="5891" width="13" style="445" customWidth="1"/>
    <col min="5892" max="5892" width="13.5" style="445" customWidth="1"/>
    <col min="5893" max="5893" width="16.5" style="445" customWidth="1"/>
    <col min="5894" max="5894" width="21.5" style="445" customWidth="1"/>
    <col min="5895" max="6127" width="13.6640625" style="445" customWidth="1"/>
    <col min="6128" max="6134" width="13.1640625" style="445" customWidth="1"/>
    <col min="6135" max="6144" width="17.1640625" style="445"/>
    <col min="6145" max="6145" width="10" style="445" customWidth="1"/>
    <col min="6146" max="6146" width="115" style="445" customWidth="1"/>
    <col min="6147" max="6147" width="13" style="445" customWidth="1"/>
    <col min="6148" max="6148" width="13.5" style="445" customWidth="1"/>
    <col min="6149" max="6149" width="16.5" style="445" customWidth="1"/>
    <col min="6150" max="6150" width="21.5" style="445" customWidth="1"/>
    <col min="6151" max="6383" width="13.6640625" style="445" customWidth="1"/>
    <col min="6384" max="6390" width="13.1640625" style="445" customWidth="1"/>
    <col min="6391" max="6400" width="17.1640625" style="445"/>
    <col min="6401" max="6401" width="10" style="445" customWidth="1"/>
    <col min="6402" max="6402" width="115" style="445" customWidth="1"/>
    <col min="6403" max="6403" width="13" style="445" customWidth="1"/>
    <col min="6404" max="6404" width="13.5" style="445" customWidth="1"/>
    <col min="6405" max="6405" width="16.5" style="445" customWidth="1"/>
    <col min="6406" max="6406" width="21.5" style="445" customWidth="1"/>
    <col min="6407" max="6639" width="13.6640625" style="445" customWidth="1"/>
    <col min="6640" max="6646" width="13.1640625" style="445" customWidth="1"/>
    <col min="6647" max="6656" width="17.1640625" style="445"/>
    <col min="6657" max="6657" width="10" style="445" customWidth="1"/>
    <col min="6658" max="6658" width="115" style="445" customWidth="1"/>
    <col min="6659" max="6659" width="13" style="445" customWidth="1"/>
    <col min="6660" max="6660" width="13.5" style="445" customWidth="1"/>
    <col min="6661" max="6661" width="16.5" style="445" customWidth="1"/>
    <col min="6662" max="6662" width="21.5" style="445" customWidth="1"/>
    <col min="6663" max="6895" width="13.6640625" style="445" customWidth="1"/>
    <col min="6896" max="6902" width="13.1640625" style="445" customWidth="1"/>
    <col min="6903" max="6912" width="17.1640625" style="445"/>
    <col min="6913" max="6913" width="10" style="445" customWidth="1"/>
    <col min="6914" max="6914" width="115" style="445" customWidth="1"/>
    <col min="6915" max="6915" width="13" style="445" customWidth="1"/>
    <col min="6916" max="6916" width="13.5" style="445" customWidth="1"/>
    <col min="6917" max="6917" width="16.5" style="445" customWidth="1"/>
    <col min="6918" max="6918" width="21.5" style="445" customWidth="1"/>
    <col min="6919" max="7151" width="13.6640625" style="445" customWidth="1"/>
    <col min="7152" max="7158" width="13.1640625" style="445" customWidth="1"/>
    <col min="7159" max="7168" width="17.1640625" style="445"/>
    <col min="7169" max="7169" width="10" style="445" customWidth="1"/>
    <col min="7170" max="7170" width="115" style="445" customWidth="1"/>
    <col min="7171" max="7171" width="13" style="445" customWidth="1"/>
    <col min="7172" max="7172" width="13.5" style="445" customWidth="1"/>
    <col min="7173" max="7173" width="16.5" style="445" customWidth="1"/>
    <col min="7174" max="7174" width="21.5" style="445" customWidth="1"/>
    <col min="7175" max="7407" width="13.6640625" style="445" customWidth="1"/>
    <col min="7408" max="7414" width="13.1640625" style="445" customWidth="1"/>
    <col min="7415" max="7424" width="17.1640625" style="445"/>
    <col min="7425" max="7425" width="10" style="445" customWidth="1"/>
    <col min="7426" max="7426" width="115" style="445" customWidth="1"/>
    <col min="7427" max="7427" width="13" style="445" customWidth="1"/>
    <col min="7428" max="7428" width="13.5" style="445" customWidth="1"/>
    <col min="7429" max="7429" width="16.5" style="445" customWidth="1"/>
    <col min="7430" max="7430" width="21.5" style="445" customWidth="1"/>
    <col min="7431" max="7663" width="13.6640625" style="445" customWidth="1"/>
    <col min="7664" max="7670" width="13.1640625" style="445" customWidth="1"/>
    <col min="7671" max="7680" width="17.1640625" style="445"/>
    <col min="7681" max="7681" width="10" style="445" customWidth="1"/>
    <col min="7682" max="7682" width="115" style="445" customWidth="1"/>
    <col min="7683" max="7683" width="13" style="445" customWidth="1"/>
    <col min="7684" max="7684" width="13.5" style="445" customWidth="1"/>
    <col min="7685" max="7685" width="16.5" style="445" customWidth="1"/>
    <col min="7686" max="7686" width="21.5" style="445" customWidth="1"/>
    <col min="7687" max="7919" width="13.6640625" style="445" customWidth="1"/>
    <col min="7920" max="7926" width="13.1640625" style="445" customWidth="1"/>
    <col min="7927" max="7936" width="17.1640625" style="445"/>
    <col min="7937" max="7937" width="10" style="445" customWidth="1"/>
    <col min="7938" max="7938" width="115" style="445" customWidth="1"/>
    <col min="7939" max="7939" width="13" style="445" customWidth="1"/>
    <col min="7940" max="7940" width="13.5" style="445" customWidth="1"/>
    <col min="7941" max="7941" width="16.5" style="445" customWidth="1"/>
    <col min="7942" max="7942" width="21.5" style="445" customWidth="1"/>
    <col min="7943" max="8175" width="13.6640625" style="445" customWidth="1"/>
    <col min="8176" max="8182" width="13.1640625" style="445" customWidth="1"/>
    <col min="8183" max="8192" width="17.1640625" style="445"/>
    <col min="8193" max="8193" width="10" style="445" customWidth="1"/>
    <col min="8194" max="8194" width="115" style="445" customWidth="1"/>
    <col min="8195" max="8195" width="13" style="445" customWidth="1"/>
    <col min="8196" max="8196" width="13.5" style="445" customWidth="1"/>
    <col min="8197" max="8197" width="16.5" style="445" customWidth="1"/>
    <col min="8198" max="8198" width="21.5" style="445" customWidth="1"/>
    <col min="8199" max="8431" width="13.6640625" style="445" customWidth="1"/>
    <col min="8432" max="8438" width="13.1640625" style="445" customWidth="1"/>
    <col min="8439" max="8448" width="17.1640625" style="445"/>
    <col min="8449" max="8449" width="10" style="445" customWidth="1"/>
    <col min="8450" max="8450" width="115" style="445" customWidth="1"/>
    <col min="8451" max="8451" width="13" style="445" customWidth="1"/>
    <col min="8452" max="8452" width="13.5" style="445" customWidth="1"/>
    <col min="8453" max="8453" width="16.5" style="445" customWidth="1"/>
    <col min="8454" max="8454" width="21.5" style="445" customWidth="1"/>
    <col min="8455" max="8687" width="13.6640625" style="445" customWidth="1"/>
    <col min="8688" max="8694" width="13.1640625" style="445" customWidth="1"/>
    <col min="8695" max="8704" width="17.1640625" style="445"/>
    <col min="8705" max="8705" width="10" style="445" customWidth="1"/>
    <col min="8706" max="8706" width="115" style="445" customWidth="1"/>
    <col min="8707" max="8707" width="13" style="445" customWidth="1"/>
    <col min="8708" max="8708" width="13.5" style="445" customWidth="1"/>
    <col min="8709" max="8709" width="16.5" style="445" customWidth="1"/>
    <col min="8710" max="8710" width="21.5" style="445" customWidth="1"/>
    <col min="8711" max="8943" width="13.6640625" style="445" customWidth="1"/>
    <col min="8944" max="8950" width="13.1640625" style="445" customWidth="1"/>
    <col min="8951" max="8960" width="17.1640625" style="445"/>
    <col min="8961" max="8961" width="10" style="445" customWidth="1"/>
    <col min="8962" max="8962" width="115" style="445" customWidth="1"/>
    <col min="8963" max="8963" width="13" style="445" customWidth="1"/>
    <col min="8964" max="8964" width="13.5" style="445" customWidth="1"/>
    <col min="8965" max="8965" width="16.5" style="445" customWidth="1"/>
    <col min="8966" max="8966" width="21.5" style="445" customWidth="1"/>
    <col min="8967" max="9199" width="13.6640625" style="445" customWidth="1"/>
    <col min="9200" max="9206" width="13.1640625" style="445" customWidth="1"/>
    <col min="9207" max="9216" width="17.1640625" style="445"/>
    <col min="9217" max="9217" width="10" style="445" customWidth="1"/>
    <col min="9218" max="9218" width="115" style="445" customWidth="1"/>
    <col min="9219" max="9219" width="13" style="445" customWidth="1"/>
    <col min="9220" max="9220" width="13.5" style="445" customWidth="1"/>
    <col min="9221" max="9221" width="16.5" style="445" customWidth="1"/>
    <col min="9222" max="9222" width="21.5" style="445" customWidth="1"/>
    <col min="9223" max="9455" width="13.6640625" style="445" customWidth="1"/>
    <col min="9456" max="9462" width="13.1640625" style="445" customWidth="1"/>
    <col min="9463" max="9472" width="17.1640625" style="445"/>
    <col min="9473" max="9473" width="10" style="445" customWidth="1"/>
    <col min="9474" max="9474" width="115" style="445" customWidth="1"/>
    <col min="9475" max="9475" width="13" style="445" customWidth="1"/>
    <col min="9476" max="9476" width="13.5" style="445" customWidth="1"/>
    <col min="9477" max="9477" width="16.5" style="445" customWidth="1"/>
    <col min="9478" max="9478" width="21.5" style="445" customWidth="1"/>
    <col min="9479" max="9711" width="13.6640625" style="445" customWidth="1"/>
    <col min="9712" max="9718" width="13.1640625" style="445" customWidth="1"/>
    <col min="9719" max="9728" width="17.1640625" style="445"/>
    <col min="9729" max="9729" width="10" style="445" customWidth="1"/>
    <col min="9730" max="9730" width="115" style="445" customWidth="1"/>
    <col min="9731" max="9731" width="13" style="445" customWidth="1"/>
    <col min="9732" max="9732" width="13.5" style="445" customWidth="1"/>
    <col min="9733" max="9733" width="16.5" style="445" customWidth="1"/>
    <col min="9734" max="9734" width="21.5" style="445" customWidth="1"/>
    <col min="9735" max="9967" width="13.6640625" style="445" customWidth="1"/>
    <col min="9968" max="9974" width="13.1640625" style="445" customWidth="1"/>
    <col min="9975" max="9984" width="17.1640625" style="445"/>
    <col min="9985" max="9985" width="10" style="445" customWidth="1"/>
    <col min="9986" max="9986" width="115" style="445" customWidth="1"/>
    <col min="9987" max="9987" width="13" style="445" customWidth="1"/>
    <col min="9988" max="9988" width="13.5" style="445" customWidth="1"/>
    <col min="9989" max="9989" width="16.5" style="445" customWidth="1"/>
    <col min="9990" max="9990" width="21.5" style="445" customWidth="1"/>
    <col min="9991" max="10223" width="13.6640625" style="445" customWidth="1"/>
    <col min="10224" max="10230" width="13.1640625" style="445" customWidth="1"/>
    <col min="10231" max="10240" width="17.1640625" style="445"/>
    <col min="10241" max="10241" width="10" style="445" customWidth="1"/>
    <col min="10242" max="10242" width="115" style="445" customWidth="1"/>
    <col min="10243" max="10243" width="13" style="445" customWidth="1"/>
    <col min="10244" max="10244" width="13.5" style="445" customWidth="1"/>
    <col min="10245" max="10245" width="16.5" style="445" customWidth="1"/>
    <col min="10246" max="10246" width="21.5" style="445" customWidth="1"/>
    <col min="10247" max="10479" width="13.6640625" style="445" customWidth="1"/>
    <col min="10480" max="10486" width="13.1640625" style="445" customWidth="1"/>
    <col min="10487" max="10496" width="17.1640625" style="445"/>
    <col min="10497" max="10497" width="10" style="445" customWidth="1"/>
    <col min="10498" max="10498" width="115" style="445" customWidth="1"/>
    <col min="10499" max="10499" width="13" style="445" customWidth="1"/>
    <col min="10500" max="10500" width="13.5" style="445" customWidth="1"/>
    <col min="10501" max="10501" width="16.5" style="445" customWidth="1"/>
    <col min="10502" max="10502" width="21.5" style="445" customWidth="1"/>
    <col min="10503" max="10735" width="13.6640625" style="445" customWidth="1"/>
    <col min="10736" max="10742" width="13.1640625" style="445" customWidth="1"/>
    <col min="10743" max="10752" width="17.1640625" style="445"/>
    <col min="10753" max="10753" width="10" style="445" customWidth="1"/>
    <col min="10754" max="10754" width="115" style="445" customWidth="1"/>
    <col min="10755" max="10755" width="13" style="445" customWidth="1"/>
    <col min="10756" max="10756" width="13.5" style="445" customWidth="1"/>
    <col min="10757" max="10757" width="16.5" style="445" customWidth="1"/>
    <col min="10758" max="10758" width="21.5" style="445" customWidth="1"/>
    <col min="10759" max="10991" width="13.6640625" style="445" customWidth="1"/>
    <col min="10992" max="10998" width="13.1640625" style="445" customWidth="1"/>
    <col min="10999" max="11008" width="17.1640625" style="445"/>
    <col min="11009" max="11009" width="10" style="445" customWidth="1"/>
    <col min="11010" max="11010" width="115" style="445" customWidth="1"/>
    <col min="11011" max="11011" width="13" style="445" customWidth="1"/>
    <col min="11012" max="11012" width="13.5" style="445" customWidth="1"/>
    <col min="11013" max="11013" width="16.5" style="445" customWidth="1"/>
    <col min="11014" max="11014" width="21.5" style="445" customWidth="1"/>
    <col min="11015" max="11247" width="13.6640625" style="445" customWidth="1"/>
    <col min="11248" max="11254" width="13.1640625" style="445" customWidth="1"/>
    <col min="11255" max="11264" width="17.1640625" style="445"/>
    <col min="11265" max="11265" width="10" style="445" customWidth="1"/>
    <col min="11266" max="11266" width="115" style="445" customWidth="1"/>
    <col min="11267" max="11267" width="13" style="445" customWidth="1"/>
    <col min="11268" max="11268" width="13.5" style="445" customWidth="1"/>
    <col min="11269" max="11269" width="16.5" style="445" customWidth="1"/>
    <col min="11270" max="11270" width="21.5" style="445" customWidth="1"/>
    <col min="11271" max="11503" width="13.6640625" style="445" customWidth="1"/>
    <col min="11504" max="11510" width="13.1640625" style="445" customWidth="1"/>
    <col min="11511" max="11520" width="17.1640625" style="445"/>
    <col min="11521" max="11521" width="10" style="445" customWidth="1"/>
    <col min="11522" max="11522" width="115" style="445" customWidth="1"/>
    <col min="11523" max="11523" width="13" style="445" customWidth="1"/>
    <col min="11524" max="11524" width="13.5" style="445" customWidth="1"/>
    <col min="11525" max="11525" width="16.5" style="445" customWidth="1"/>
    <col min="11526" max="11526" width="21.5" style="445" customWidth="1"/>
    <col min="11527" max="11759" width="13.6640625" style="445" customWidth="1"/>
    <col min="11760" max="11766" width="13.1640625" style="445" customWidth="1"/>
    <col min="11767" max="11776" width="17.1640625" style="445"/>
    <col min="11777" max="11777" width="10" style="445" customWidth="1"/>
    <col min="11778" max="11778" width="115" style="445" customWidth="1"/>
    <col min="11779" max="11779" width="13" style="445" customWidth="1"/>
    <col min="11780" max="11780" width="13.5" style="445" customWidth="1"/>
    <col min="11781" max="11781" width="16.5" style="445" customWidth="1"/>
    <col min="11782" max="11782" width="21.5" style="445" customWidth="1"/>
    <col min="11783" max="12015" width="13.6640625" style="445" customWidth="1"/>
    <col min="12016" max="12022" width="13.1640625" style="445" customWidth="1"/>
    <col min="12023" max="12032" width="17.1640625" style="445"/>
    <col min="12033" max="12033" width="10" style="445" customWidth="1"/>
    <col min="12034" max="12034" width="115" style="445" customWidth="1"/>
    <col min="12035" max="12035" width="13" style="445" customWidth="1"/>
    <col min="12036" max="12036" width="13.5" style="445" customWidth="1"/>
    <col min="12037" max="12037" width="16.5" style="445" customWidth="1"/>
    <col min="12038" max="12038" width="21.5" style="445" customWidth="1"/>
    <col min="12039" max="12271" width="13.6640625" style="445" customWidth="1"/>
    <col min="12272" max="12278" width="13.1640625" style="445" customWidth="1"/>
    <col min="12279" max="12288" width="17.1640625" style="445"/>
    <col min="12289" max="12289" width="10" style="445" customWidth="1"/>
    <col min="12290" max="12290" width="115" style="445" customWidth="1"/>
    <col min="12291" max="12291" width="13" style="445" customWidth="1"/>
    <col min="12292" max="12292" width="13.5" style="445" customWidth="1"/>
    <col min="12293" max="12293" width="16.5" style="445" customWidth="1"/>
    <col min="12294" max="12294" width="21.5" style="445" customWidth="1"/>
    <col min="12295" max="12527" width="13.6640625" style="445" customWidth="1"/>
    <col min="12528" max="12534" width="13.1640625" style="445" customWidth="1"/>
    <col min="12535" max="12544" width="17.1640625" style="445"/>
    <col min="12545" max="12545" width="10" style="445" customWidth="1"/>
    <col min="12546" max="12546" width="115" style="445" customWidth="1"/>
    <col min="12547" max="12547" width="13" style="445" customWidth="1"/>
    <col min="12548" max="12548" width="13.5" style="445" customWidth="1"/>
    <col min="12549" max="12549" width="16.5" style="445" customWidth="1"/>
    <col min="12550" max="12550" width="21.5" style="445" customWidth="1"/>
    <col min="12551" max="12783" width="13.6640625" style="445" customWidth="1"/>
    <col min="12784" max="12790" width="13.1640625" style="445" customWidth="1"/>
    <col min="12791" max="12800" width="17.1640625" style="445"/>
    <col min="12801" max="12801" width="10" style="445" customWidth="1"/>
    <col min="12802" max="12802" width="115" style="445" customWidth="1"/>
    <col min="12803" max="12803" width="13" style="445" customWidth="1"/>
    <col min="12804" max="12804" width="13.5" style="445" customWidth="1"/>
    <col min="12805" max="12805" width="16.5" style="445" customWidth="1"/>
    <col min="12806" max="12806" width="21.5" style="445" customWidth="1"/>
    <col min="12807" max="13039" width="13.6640625" style="445" customWidth="1"/>
    <col min="13040" max="13046" width="13.1640625" style="445" customWidth="1"/>
    <col min="13047" max="13056" width="17.1640625" style="445"/>
    <col min="13057" max="13057" width="10" style="445" customWidth="1"/>
    <col min="13058" max="13058" width="115" style="445" customWidth="1"/>
    <col min="13059" max="13059" width="13" style="445" customWidth="1"/>
    <col min="13060" max="13060" width="13.5" style="445" customWidth="1"/>
    <col min="13061" max="13061" width="16.5" style="445" customWidth="1"/>
    <col min="13062" max="13062" width="21.5" style="445" customWidth="1"/>
    <col min="13063" max="13295" width="13.6640625" style="445" customWidth="1"/>
    <col min="13296" max="13302" width="13.1640625" style="445" customWidth="1"/>
    <col min="13303" max="13312" width="17.1640625" style="445"/>
    <col min="13313" max="13313" width="10" style="445" customWidth="1"/>
    <col min="13314" max="13314" width="115" style="445" customWidth="1"/>
    <col min="13315" max="13315" width="13" style="445" customWidth="1"/>
    <col min="13316" max="13316" width="13.5" style="445" customWidth="1"/>
    <col min="13317" max="13317" width="16.5" style="445" customWidth="1"/>
    <col min="13318" max="13318" width="21.5" style="445" customWidth="1"/>
    <col min="13319" max="13551" width="13.6640625" style="445" customWidth="1"/>
    <col min="13552" max="13558" width="13.1640625" style="445" customWidth="1"/>
    <col min="13559" max="13568" width="17.1640625" style="445"/>
    <col min="13569" max="13569" width="10" style="445" customWidth="1"/>
    <col min="13570" max="13570" width="115" style="445" customWidth="1"/>
    <col min="13571" max="13571" width="13" style="445" customWidth="1"/>
    <col min="13572" max="13572" width="13.5" style="445" customWidth="1"/>
    <col min="13573" max="13573" width="16.5" style="445" customWidth="1"/>
    <col min="13574" max="13574" width="21.5" style="445" customWidth="1"/>
    <col min="13575" max="13807" width="13.6640625" style="445" customWidth="1"/>
    <col min="13808" max="13814" width="13.1640625" style="445" customWidth="1"/>
    <col min="13815" max="13824" width="17.1640625" style="445"/>
    <col min="13825" max="13825" width="10" style="445" customWidth="1"/>
    <col min="13826" max="13826" width="115" style="445" customWidth="1"/>
    <col min="13827" max="13827" width="13" style="445" customWidth="1"/>
    <col min="13828" max="13828" width="13.5" style="445" customWidth="1"/>
    <col min="13829" max="13829" width="16.5" style="445" customWidth="1"/>
    <col min="13830" max="13830" width="21.5" style="445" customWidth="1"/>
    <col min="13831" max="14063" width="13.6640625" style="445" customWidth="1"/>
    <col min="14064" max="14070" width="13.1640625" style="445" customWidth="1"/>
    <col min="14071" max="14080" width="17.1640625" style="445"/>
    <col min="14081" max="14081" width="10" style="445" customWidth="1"/>
    <col min="14082" max="14082" width="115" style="445" customWidth="1"/>
    <col min="14083" max="14083" width="13" style="445" customWidth="1"/>
    <col min="14084" max="14084" width="13.5" style="445" customWidth="1"/>
    <col min="14085" max="14085" width="16.5" style="445" customWidth="1"/>
    <col min="14086" max="14086" width="21.5" style="445" customWidth="1"/>
    <col min="14087" max="14319" width="13.6640625" style="445" customWidth="1"/>
    <col min="14320" max="14326" width="13.1640625" style="445" customWidth="1"/>
    <col min="14327" max="14336" width="17.1640625" style="445"/>
    <col min="14337" max="14337" width="10" style="445" customWidth="1"/>
    <col min="14338" max="14338" width="115" style="445" customWidth="1"/>
    <col min="14339" max="14339" width="13" style="445" customWidth="1"/>
    <col min="14340" max="14340" width="13.5" style="445" customWidth="1"/>
    <col min="14341" max="14341" width="16.5" style="445" customWidth="1"/>
    <col min="14342" max="14342" width="21.5" style="445" customWidth="1"/>
    <col min="14343" max="14575" width="13.6640625" style="445" customWidth="1"/>
    <col min="14576" max="14582" width="13.1640625" style="445" customWidth="1"/>
    <col min="14583" max="14592" width="17.1640625" style="445"/>
    <col min="14593" max="14593" width="10" style="445" customWidth="1"/>
    <col min="14594" max="14594" width="115" style="445" customWidth="1"/>
    <col min="14595" max="14595" width="13" style="445" customWidth="1"/>
    <col min="14596" max="14596" width="13.5" style="445" customWidth="1"/>
    <col min="14597" max="14597" width="16.5" style="445" customWidth="1"/>
    <col min="14598" max="14598" width="21.5" style="445" customWidth="1"/>
    <col min="14599" max="14831" width="13.6640625" style="445" customWidth="1"/>
    <col min="14832" max="14838" width="13.1640625" style="445" customWidth="1"/>
    <col min="14839" max="14848" width="17.1640625" style="445"/>
    <col min="14849" max="14849" width="10" style="445" customWidth="1"/>
    <col min="14850" max="14850" width="115" style="445" customWidth="1"/>
    <col min="14851" max="14851" width="13" style="445" customWidth="1"/>
    <col min="14852" max="14852" width="13.5" style="445" customWidth="1"/>
    <col min="14853" max="14853" width="16.5" style="445" customWidth="1"/>
    <col min="14854" max="14854" width="21.5" style="445" customWidth="1"/>
    <col min="14855" max="15087" width="13.6640625" style="445" customWidth="1"/>
    <col min="15088" max="15094" width="13.1640625" style="445" customWidth="1"/>
    <col min="15095" max="15104" width="17.1640625" style="445"/>
    <col min="15105" max="15105" width="10" style="445" customWidth="1"/>
    <col min="15106" max="15106" width="115" style="445" customWidth="1"/>
    <col min="15107" max="15107" width="13" style="445" customWidth="1"/>
    <col min="15108" max="15108" width="13.5" style="445" customWidth="1"/>
    <col min="15109" max="15109" width="16.5" style="445" customWidth="1"/>
    <col min="15110" max="15110" width="21.5" style="445" customWidth="1"/>
    <col min="15111" max="15343" width="13.6640625" style="445" customWidth="1"/>
    <col min="15344" max="15350" width="13.1640625" style="445" customWidth="1"/>
    <col min="15351" max="15360" width="17.1640625" style="445"/>
    <col min="15361" max="15361" width="10" style="445" customWidth="1"/>
    <col min="15362" max="15362" width="115" style="445" customWidth="1"/>
    <col min="15363" max="15363" width="13" style="445" customWidth="1"/>
    <col min="15364" max="15364" width="13.5" style="445" customWidth="1"/>
    <col min="15365" max="15365" width="16.5" style="445" customWidth="1"/>
    <col min="15366" max="15366" width="21.5" style="445" customWidth="1"/>
    <col min="15367" max="15599" width="13.6640625" style="445" customWidth="1"/>
    <col min="15600" max="15606" width="13.1640625" style="445" customWidth="1"/>
    <col min="15607" max="15616" width="17.1640625" style="445"/>
    <col min="15617" max="15617" width="10" style="445" customWidth="1"/>
    <col min="15618" max="15618" width="115" style="445" customWidth="1"/>
    <col min="15619" max="15619" width="13" style="445" customWidth="1"/>
    <col min="15620" max="15620" width="13.5" style="445" customWidth="1"/>
    <col min="15621" max="15621" width="16.5" style="445" customWidth="1"/>
    <col min="15622" max="15622" width="21.5" style="445" customWidth="1"/>
    <col min="15623" max="15855" width="13.6640625" style="445" customWidth="1"/>
    <col min="15856" max="15862" width="13.1640625" style="445" customWidth="1"/>
    <col min="15863" max="15872" width="17.1640625" style="445"/>
    <col min="15873" max="15873" width="10" style="445" customWidth="1"/>
    <col min="15874" max="15874" width="115" style="445" customWidth="1"/>
    <col min="15875" max="15875" width="13" style="445" customWidth="1"/>
    <col min="15876" max="15876" width="13.5" style="445" customWidth="1"/>
    <col min="15877" max="15877" width="16.5" style="445" customWidth="1"/>
    <col min="15878" max="15878" width="21.5" style="445" customWidth="1"/>
    <col min="15879" max="16111" width="13.6640625" style="445" customWidth="1"/>
    <col min="16112" max="16118" width="13.1640625" style="445" customWidth="1"/>
    <col min="16119" max="16128" width="17.1640625" style="445"/>
    <col min="16129" max="16129" width="10" style="445" customWidth="1"/>
    <col min="16130" max="16130" width="115" style="445" customWidth="1"/>
    <col min="16131" max="16131" width="13" style="445" customWidth="1"/>
    <col min="16132" max="16132" width="13.5" style="445" customWidth="1"/>
    <col min="16133" max="16133" width="16.5" style="445" customWidth="1"/>
    <col min="16134" max="16134" width="21.5" style="445" customWidth="1"/>
    <col min="16135" max="16367" width="13.6640625" style="445" customWidth="1"/>
    <col min="16368" max="16374" width="13.1640625" style="445" customWidth="1"/>
    <col min="16375" max="16384" width="17.1640625" style="445"/>
  </cols>
  <sheetData>
    <row r="1" spans="1:6" ht="24.95" customHeight="1" thickBot="1">
      <c r="A1" s="440" t="s">
        <v>1973</v>
      </c>
      <c r="B1" s="441" t="s">
        <v>1974</v>
      </c>
      <c r="C1" s="442" t="s">
        <v>1975</v>
      </c>
      <c r="D1" s="442" t="s">
        <v>128</v>
      </c>
      <c r="E1" s="443" t="s">
        <v>1976</v>
      </c>
      <c r="F1" s="444" t="s">
        <v>1977</v>
      </c>
    </row>
    <row r="2" spans="1:6" ht="24.95" customHeight="1">
      <c r="A2" s="446"/>
      <c r="B2" s="447" t="s">
        <v>1340</v>
      </c>
      <c r="C2" s="446"/>
      <c r="D2" s="448"/>
      <c r="E2" s="446"/>
      <c r="F2" s="446"/>
    </row>
    <row r="3" spans="1:6" ht="15" customHeight="1">
      <c r="A3" s="449"/>
      <c r="B3" s="450" t="s">
        <v>1978</v>
      </c>
      <c r="C3" s="451"/>
      <c r="D3" s="452"/>
      <c r="E3" s="453"/>
      <c r="F3" s="453"/>
    </row>
    <row r="4" spans="1:6">
      <c r="A4" s="454">
        <v>1</v>
      </c>
      <c r="B4" s="455" t="s">
        <v>1979</v>
      </c>
      <c r="C4" s="456" t="s">
        <v>226</v>
      </c>
      <c r="D4" s="457">
        <v>1</v>
      </c>
      <c r="E4" s="70"/>
      <c r="F4" s="458">
        <f>ROUND(D4*E4,2)</f>
        <v>0</v>
      </c>
    </row>
    <row r="5" spans="1:6">
      <c r="A5" s="459"/>
      <c r="B5" s="450" t="s">
        <v>1980</v>
      </c>
      <c r="C5" s="460"/>
      <c r="D5" s="461"/>
      <c r="E5" s="453"/>
      <c r="F5" s="462">
        <f>SUM(F4)</f>
        <v>0</v>
      </c>
    </row>
    <row r="6" spans="1:6">
      <c r="A6" s="463"/>
      <c r="B6" s="464"/>
      <c r="C6" s="465"/>
      <c r="D6" s="466"/>
      <c r="E6" s="467"/>
      <c r="F6" s="468"/>
    </row>
    <row r="7" spans="1:6" ht="15" customHeight="1">
      <c r="A7" s="459"/>
      <c r="B7" s="450" t="s">
        <v>1981</v>
      </c>
      <c r="C7" s="460"/>
      <c r="D7" s="461"/>
      <c r="E7" s="453"/>
      <c r="F7" s="453"/>
    </row>
    <row r="8" spans="1:6">
      <c r="A8" s="469">
        <v>1</v>
      </c>
      <c r="B8" s="470" t="s">
        <v>1982</v>
      </c>
      <c r="C8" s="471" t="s">
        <v>226</v>
      </c>
      <c r="D8" s="472">
        <v>1</v>
      </c>
      <c r="E8" s="70"/>
      <c r="F8" s="458">
        <f>ROUND(D8*E8,2)</f>
        <v>0</v>
      </c>
    </row>
    <row r="9" spans="1:6">
      <c r="A9" s="459"/>
      <c r="B9" s="450" t="s">
        <v>1983</v>
      </c>
      <c r="C9" s="473"/>
      <c r="D9" s="457"/>
      <c r="E9" s="458"/>
      <c r="F9" s="462">
        <f>SUM(F8)</f>
        <v>0</v>
      </c>
    </row>
    <row r="10" spans="1:6">
      <c r="A10" s="474"/>
      <c r="B10" s="464"/>
      <c r="C10" s="465"/>
      <c r="D10" s="466"/>
      <c r="E10" s="467"/>
      <c r="F10" s="467"/>
    </row>
    <row r="11" spans="1:6">
      <c r="A11" s="459"/>
      <c r="B11" s="450" t="s">
        <v>1984</v>
      </c>
      <c r="C11" s="451"/>
      <c r="D11" s="452"/>
      <c r="E11" s="453"/>
      <c r="F11" s="453"/>
    </row>
    <row r="12" spans="1:6">
      <c r="A12" s="469">
        <v>1</v>
      </c>
      <c r="B12" s="475" t="s">
        <v>1985</v>
      </c>
      <c r="C12" s="460" t="s">
        <v>621</v>
      </c>
      <c r="D12" s="457">
        <v>1</v>
      </c>
      <c r="E12" s="70"/>
      <c r="F12" s="458">
        <f t="shared" ref="F12:F13" si="0">ROUND(D12*E12,2)</f>
        <v>0</v>
      </c>
    </row>
    <row r="13" spans="1:6">
      <c r="A13" s="469">
        <v>2</v>
      </c>
      <c r="B13" s="475" t="s">
        <v>1986</v>
      </c>
      <c r="C13" s="460" t="s">
        <v>621</v>
      </c>
      <c r="D13" s="457">
        <v>1</v>
      </c>
      <c r="E13" s="70"/>
      <c r="F13" s="458">
        <f t="shared" si="0"/>
        <v>0</v>
      </c>
    </row>
    <row r="14" spans="1:6">
      <c r="A14" s="459"/>
      <c r="B14" s="450" t="s">
        <v>1987</v>
      </c>
      <c r="C14" s="456"/>
      <c r="D14" s="457"/>
      <c r="E14" s="458"/>
      <c r="F14" s="462">
        <f>SUM(F12:F13)</f>
        <v>0</v>
      </c>
    </row>
    <row r="15" spans="1:6">
      <c r="A15" s="476"/>
      <c r="B15" s="477"/>
      <c r="C15" s="478"/>
      <c r="E15" s="480"/>
      <c r="F15" s="481"/>
    </row>
    <row r="16" spans="1:6">
      <c r="A16" s="482"/>
      <c r="B16" s="483" t="s">
        <v>1988</v>
      </c>
      <c r="C16" s="451"/>
      <c r="D16" s="452"/>
      <c r="E16" s="453"/>
      <c r="F16" s="453"/>
    </row>
    <row r="17" spans="1:6">
      <c r="A17" s="469">
        <v>1</v>
      </c>
      <c r="B17" s="455" t="s">
        <v>1989</v>
      </c>
      <c r="C17" s="451" t="s">
        <v>292</v>
      </c>
      <c r="D17" s="457">
        <v>30</v>
      </c>
      <c r="E17" s="71"/>
      <c r="F17" s="458">
        <f t="shared" ref="F17:F23" si="1">ROUND(D17*E17,2)</f>
        <v>0</v>
      </c>
    </row>
    <row r="18" spans="1:6">
      <c r="A18" s="469">
        <v>2</v>
      </c>
      <c r="B18" s="455" t="s">
        <v>1990</v>
      </c>
      <c r="C18" s="451" t="s">
        <v>292</v>
      </c>
      <c r="D18" s="457">
        <v>120</v>
      </c>
      <c r="E18" s="71"/>
      <c r="F18" s="458">
        <f t="shared" si="1"/>
        <v>0</v>
      </c>
    </row>
    <row r="19" spans="1:6">
      <c r="A19" s="469">
        <v>3</v>
      </c>
      <c r="B19" s="455" t="s">
        <v>1991</v>
      </c>
      <c r="C19" s="456" t="s">
        <v>621</v>
      </c>
      <c r="D19" s="457">
        <v>1</v>
      </c>
      <c r="E19" s="71"/>
      <c r="F19" s="458">
        <f t="shared" si="1"/>
        <v>0</v>
      </c>
    </row>
    <row r="20" spans="1:6">
      <c r="A20" s="469">
        <v>4</v>
      </c>
      <c r="B20" s="455" t="s">
        <v>1992</v>
      </c>
      <c r="C20" s="456" t="s">
        <v>292</v>
      </c>
      <c r="D20" s="457">
        <v>60</v>
      </c>
      <c r="E20" s="71"/>
      <c r="F20" s="458">
        <f t="shared" si="1"/>
        <v>0</v>
      </c>
    </row>
    <row r="21" spans="1:6">
      <c r="A21" s="469">
        <v>5</v>
      </c>
      <c r="B21" s="455" t="s">
        <v>1993</v>
      </c>
      <c r="C21" s="456" t="s">
        <v>292</v>
      </c>
      <c r="D21" s="457">
        <v>30</v>
      </c>
      <c r="E21" s="71"/>
      <c r="F21" s="458">
        <f t="shared" si="1"/>
        <v>0</v>
      </c>
    </row>
    <row r="22" spans="1:6">
      <c r="A22" s="469">
        <v>6</v>
      </c>
      <c r="B22" s="455" t="s">
        <v>1994</v>
      </c>
      <c r="C22" s="456" t="s">
        <v>292</v>
      </c>
      <c r="D22" s="457">
        <v>120</v>
      </c>
      <c r="E22" s="71"/>
      <c r="F22" s="458">
        <f t="shared" si="1"/>
        <v>0</v>
      </c>
    </row>
    <row r="23" spans="1:6">
      <c r="A23" s="469">
        <v>7</v>
      </c>
      <c r="B23" s="455" t="s">
        <v>1995</v>
      </c>
      <c r="C23" s="456" t="s">
        <v>621</v>
      </c>
      <c r="D23" s="457">
        <v>2</v>
      </c>
      <c r="E23" s="71"/>
      <c r="F23" s="458">
        <f t="shared" si="1"/>
        <v>0</v>
      </c>
    </row>
    <row r="24" spans="1:6" ht="15" customHeight="1">
      <c r="A24" s="459"/>
      <c r="B24" s="450" t="s">
        <v>1996</v>
      </c>
      <c r="C24" s="456"/>
      <c r="D24" s="457"/>
      <c r="E24" s="458"/>
      <c r="F24" s="462">
        <f>SUM(F17:F23)</f>
        <v>0</v>
      </c>
    </row>
    <row r="25" spans="1:6">
      <c r="A25" s="474"/>
      <c r="B25" s="464"/>
      <c r="C25" s="465"/>
      <c r="D25" s="466"/>
      <c r="E25" s="467"/>
      <c r="F25" s="467"/>
    </row>
    <row r="26" spans="1:6">
      <c r="A26" s="482"/>
      <c r="B26" s="483" t="s">
        <v>1997</v>
      </c>
      <c r="C26" s="451"/>
      <c r="D26" s="452"/>
      <c r="E26" s="453"/>
      <c r="F26" s="453"/>
    </row>
    <row r="27" spans="1:6">
      <c r="A27" s="484">
        <v>1</v>
      </c>
      <c r="B27" s="455" t="s">
        <v>1998</v>
      </c>
      <c r="C27" s="456" t="s">
        <v>292</v>
      </c>
      <c r="D27" s="485">
        <v>180</v>
      </c>
      <c r="E27" s="71"/>
      <c r="F27" s="458">
        <f t="shared" ref="F27:F35" si="2">ROUND(D27*E27,2)</f>
        <v>0</v>
      </c>
    </row>
    <row r="28" spans="1:6">
      <c r="A28" s="484">
        <v>2</v>
      </c>
      <c r="B28" s="455" t="s">
        <v>1999</v>
      </c>
      <c r="C28" s="456" t="s">
        <v>292</v>
      </c>
      <c r="D28" s="485">
        <v>30</v>
      </c>
      <c r="E28" s="71"/>
      <c r="F28" s="458">
        <f t="shared" si="2"/>
        <v>0</v>
      </c>
    </row>
    <row r="29" spans="1:6">
      <c r="A29" s="484">
        <v>3</v>
      </c>
      <c r="B29" s="455" t="s">
        <v>2000</v>
      </c>
      <c r="C29" s="456" t="s">
        <v>621</v>
      </c>
      <c r="D29" s="485">
        <v>1</v>
      </c>
      <c r="E29" s="71"/>
      <c r="F29" s="458">
        <f t="shared" si="2"/>
        <v>0</v>
      </c>
    </row>
    <row r="30" spans="1:6">
      <c r="A30" s="484">
        <v>4</v>
      </c>
      <c r="B30" s="455" t="s">
        <v>2001</v>
      </c>
      <c r="C30" s="456" t="s">
        <v>292</v>
      </c>
      <c r="D30" s="485">
        <v>120</v>
      </c>
      <c r="E30" s="71"/>
      <c r="F30" s="458">
        <f t="shared" si="2"/>
        <v>0</v>
      </c>
    </row>
    <row r="31" spans="1:6">
      <c r="A31" s="484">
        <v>5</v>
      </c>
      <c r="B31" s="455" t="s">
        <v>2002</v>
      </c>
      <c r="C31" s="456" t="s">
        <v>292</v>
      </c>
      <c r="D31" s="485">
        <v>30</v>
      </c>
      <c r="E31" s="71"/>
      <c r="F31" s="458">
        <f t="shared" si="2"/>
        <v>0</v>
      </c>
    </row>
    <row r="32" spans="1:6">
      <c r="A32" s="484">
        <v>6</v>
      </c>
      <c r="B32" s="455" t="s">
        <v>2003</v>
      </c>
      <c r="C32" s="456" t="s">
        <v>621</v>
      </c>
      <c r="D32" s="485">
        <v>2</v>
      </c>
      <c r="E32" s="71"/>
      <c r="F32" s="458">
        <f t="shared" si="2"/>
        <v>0</v>
      </c>
    </row>
    <row r="33" spans="1:6">
      <c r="A33" s="484">
        <v>7</v>
      </c>
      <c r="B33" s="455" t="s">
        <v>2004</v>
      </c>
      <c r="C33" s="456" t="s">
        <v>621</v>
      </c>
      <c r="D33" s="485">
        <v>1</v>
      </c>
      <c r="E33" s="71"/>
      <c r="F33" s="458">
        <f t="shared" si="2"/>
        <v>0</v>
      </c>
    </row>
    <row r="34" spans="1:6">
      <c r="A34" s="484">
        <v>8</v>
      </c>
      <c r="B34" s="455" t="s">
        <v>2005</v>
      </c>
      <c r="C34" s="456" t="s">
        <v>621</v>
      </c>
      <c r="D34" s="485">
        <v>1</v>
      </c>
      <c r="E34" s="71"/>
      <c r="F34" s="458">
        <f t="shared" si="2"/>
        <v>0</v>
      </c>
    </row>
    <row r="35" spans="1:6">
      <c r="A35" s="484">
        <v>9</v>
      </c>
      <c r="B35" s="455" t="s">
        <v>2006</v>
      </c>
      <c r="C35" s="456" t="s">
        <v>621</v>
      </c>
      <c r="D35" s="485">
        <v>1</v>
      </c>
      <c r="E35" s="71"/>
      <c r="F35" s="458">
        <f t="shared" si="2"/>
        <v>0</v>
      </c>
    </row>
    <row r="36" spans="1:6" ht="13.5" thickBot="1">
      <c r="A36" s="482"/>
      <c r="B36" s="483" t="s">
        <v>2007</v>
      </c>
      <c r="C36" s="456"/>
      <c r="D36" s="485"/>
      <c r="E36" s="486"/>
      <c r="F36" s="462">
        <f>SUM(F27:F35)</f>
        <v>0</v>
      </c>
    </row>
    <row r="37" spans="1:6" ht="14.25" thickTop="1" thickBot="1">
      <c r="A37" s="487"/>
      <c r="B37" s="488" t="s">
        <v>2008</v>
      </c>
      <c r="C37" s="489"/>
      <c r="D37" s="490"/>
      <c r="E37" s="491"/>
      <c r="F37" s="492">
        <f>SUM(F5,F9,F14,F36,F24)</f>
        <v>0</v>
      </c>
    </row>
    <row r="38" spans="1:6" ht="15" customHeight="1" thickTop="1">
      <c r="A38" s="484"/>
      <c r="B38" s="493"/>
      <c r="C38" s="494"/>
      <c r="D38" s="495"/>
      <c r="E38" s="496"/>
    </row>
    <row r="39" spans="1:6">
      <c r="A39" s="497"/>
      <c r="B39" s="498" t="s">
        <v>1349</v>
      </c>
      <c r="C39" s="499"/>
      <c r="D39" s="500"/>
      <c r="E39" s="501"/>
      <c r="F39" s="502"/>
    </row>
    <row r="40" spans="1:6">
      <c r="A40" s="469">
        <v>1</v>
      </c>
      <c r="B40" s="455" t="s">
        <v>2009</v>
      </c>
      <c r="C40" s="456" t="s">
        <v>1753</v>
      </c>
      <c r="D40" s="457">
        <v>20</v>
      </c>
      <c r="E40" s="71"/>
      <c r="F40" s="458">
        <f t="shared" ref="F40:F49" si="3">ROUND(D40*E40,2)</f>
        <v>0</v>
      </c>
    </row>
    <row r="41" spans="1:6">
      <c r="A41" s="469">
        <v>2</v>
      </c>
      <c r="B41" s="455" t="s">
        <v>2010</v>
      </c>
      <c r="C41" s="456" t="s">
        <v>1753</v>
      </c>
      <c r="D41" s="457">
        <v>3</v>
      </c>
      <c r="E41" s="71"/>
      <c r="F41" s="458">
        <f t="shared" si="3"/>
        <v>0</v>
      </c>
    </row>
    <row r="42" spans="1:6">
      <c r="A42" s="469">
        <v>3</v>
      </c>
      <c r="B42" s="455" t="s">
        <v>2011</v>
      </c>
      <c r="C42" s="456" t="s">
        <v>2012</v>
      </c>
      <c r="D42" s="457">
        <v>200</v>
      </c>
      <c r="E42" s="71"/>
      <c r="F42" s="458">
        <f t="shared" si="3"/>
        <v>0</v>
      </c>
    </row>
    <row r="43" spans="1:6">
      <c r="A43" s="469">
        <v>4</v>
      </c>
      <c r="B43" s="455" t="s">
        <v>2013</v>
      </c>
      <c r="C43" s="456" t="s">
        <v>2012</v>
      </c>
      <c r="D43" s="457">
        <v>200</v>
      </c>
      <c r="E43" s="71"/>
      <c r="F43" s="458">
        <f t="shared" si="3"/>
        <v>0</v>
      </c>
    </row>
    <row r="44" spans="1:6">
      <c r="A44" s="469">
        <v>5</v>
      </c>
      <c r="B44" s="455" t="s">
        <v>2014</v>
      </c>
      <c r="C44" s="456" t="s">
        <v>2012</v>
      </c>
      <c r="D44" s="457">
        <v>200</v>
      </c>
      <c r="E44" s="71"/>
      <c r="F44" s="458">
        <f t="shared" si="3"/>
        <v>0</v>
      </c>
    </row>
    <row r="45" spans="1:6">
      <c r="A45" s="469">
        <v>6</v>
      </c>
      <c r="B45" s="455" t="s">
        <v>2015</v>
      </c>
      <c r="C45" s="456" t="s">
        <v>621</v>
      </c>
      <c r="D45" s="457">
        <v>1</v>
      </c>
      <c r="E45" s="71"/>
      <c r="F45" s="458">
        <f t="shared" si="3"/>
        <v>0</v>
      </c>
    </row>
    <row r="46" spans="1:6">
      <c r="A46" s="469">
        <v>7</v>
      </c>
      <c r="B46" s="455" t="s">
        <v>2016</v>
      </c>
      <c r="C46" s="456" t="s">
        <v>621</v>
      </c>
      <c r="D46" s="457">
        <v>1</v>
      </c>
      <c r="E46" s="71"/>
      <c r="F46" s="458">
        <f t="shared" si="3"/>
        <v>0</v>
      </c>
    </row>
    <row r="47" spans="1:6">
      <c r="A47" s="469">
        <v>8</v>
      </c>
      <c r="B47" s="455" t="s">
        <v>2017</v>
      </c>
      <c r="C47" s="456" t="s">
        <v>2018</v>
      </c>
      <c r="D47" s="457">
        <v>1</v>
      </c>
      <c r="E47" s="71"/>
      <c r="F47" s="458">
        <f t="shared" si="3"/>
        <v>0</v>
      </c>
    </row>
    <row r="48" spans="1:6">
      <c r="A48" s="469">
        <v>9</v>
      </c>
      <c r="B48" s="455" t="s">
        <v>2019</v>
      </c>
      <c r="C48" s="456" t="s">
        <v>621</v>
      </c>
      <c r="D48" s="457">
        <v>1</v>
      </c>
      <c r="E48" s="71"/>
      <c r="F48" s="458">
        <f t="shared" si="3"/>
        <v>0</v>
      </c>
    </row>
    <row r="49" spans="1:6" ht="13.5" thickBot="1">
      <c r="A49" s="469">
        <v>10</v>
      </c>
      <c r="B49" s="455" t="s">
        <v>2020</v>
      </c>
      <c r="C49" s="456" t="s">
        <v>621</v>
      </c>
      <c r="D49" s="457">
        <v>1</v>
      </c>
      <c r="E49" s="71"/>
      <c r="F49" s="458">
        <f t="shared" si="3"/>
        <v>0</v>
      </c>
    </row>
    <row r="50" spans="1:6" ht="14.25" thickTop="1" thickBot="1">
      <c r="A50" s="487"/>
      <c r="B50" s="488" t="s">
        <v>2021</v>
      </c>
      <c r="C50" s="489"/>
      <c r="D50" s="490"/>
      <c r="E50" s="491"/>
      <c r="F50" s="492">
        <f>SUM(F40:F49)</f>
        <v>0</v>
      </c>
    </row>
    <row r="51" spans="1:6" ht="15" customHeight="1" thickTop="1" thickBot="1">
      <c r="A51" s="503"/>
      <c r="B51" s="504"/>
      <c r="C51" s="505"/>
      <c r="D51" s="506"/>
      <c r="E51" s="467"/>
      <c r="F51" s="467"/>
    </row>
    <row r="52" spans="1:6" ht="14.25" thickTop="1" thickBot="1">
      <c r="A52" s="487"/>
      <c r="B52" s="488" t="s">
        <v>2022</v>
      </c>
      <c r="C52" s="489"/>
      <c r="D52" s="490"/>
      <c r="E52" s="491"/>
      <c r="F52" s="492">
        <f>F37+F50</f>
        <v>0</v>
      </c>
    </row>
    <row r="53" spans="1:6" ht="17.45" customHeight="1" thickTop="1"/>
  </sheetData>
  <sheetProtection algorithmName="SHA-512" hashValue="Rj3LbjXVRBtMY5Ng05aXbWW8XvtnHuae+yho2Y8/rUEozlXO6ZdigJurHRM8WrWgi70IimNucJOrf2HXMobugQ==" saltValue="suerO6O22jDLYN+/1QT7Eg==" spinCount="100000" sheet="1" objects="1" scenarios="1"/>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IT163"/>
  <sheetViews>
    <sheetView showGridLines="0" view="pageBreakPreview" zoomScale="60" zoomScaleNormal="100" workbookViewId="0">
      <selection activeCell="G17" sqref="G17"/>
    </sheetView>
  </sheetViews>
  <sheetFormatPr defaultColWidth="13.1640625" defaultRowHeight="11.25"/>
  <cols>
    <col min="1" max="1" width="3.6640625" style="507" customWidth="1"/>
    <col min="2" max="2" width="6.6640625" style="507" customWidth="1"/>
    <col min="3" max="3" width="10" style="507" customWidth="1"/>
    <col min="4" max="4" width="69.6640625" style="507" customWidth="1"/>
    <col min="5" max="5" width="8" style="507" customWidth="1"/>
    <col min="6" max="6" width="17.6640625" style="561" customWidth="1"/>
    <col min="7" max="7" width="24.6640625" style="507" customWidth="1"/>
    <col min="8" max="8" width="18.6640625" style="508" customWidth="1"/>
    <col min="9" max="9" width="22.1640625" style="507" customWidth="1"/>
    <col min="10" max="16384" width="13.1640625" style="507"/>
  </cols>
  <sheetData>
    <row r="1" spans="1:9" ht="15.75">
      <c r="A1" s="250" t="s">
        <v>3023</v>
      </c>
      <c r="B1" s="251"/>
      <c r="C1" s="252"/>
      <c r="D1" s="251"/>
      <c r="E1" s="251"/>
      <c r="F1" s="255"/>
      <c r="H1" s="507"/>
      <c r="I1" s="508"/>
    </row>
    <row r="2" spans="1:9" ht="15.75">
      <c r="A2" s="509" t="s">
        <v>15</v>
      </c>
      <c r="B2" s="510"/>
      <c r="C2" s="510"/>
      <c r="D2" s="510" t="s">
        <v>2287</v>
      </c>
      <c r="E2" s="510"/>
      <c r="F2" s="511"/>
      <c r="H2" s="507"/>
      <c r="I2" s="508"/>
    </row>
    <row r="3" spans="1:9" ht="15.75">
      <c r="A3" s="264" t="s">
        <v>94</v>
      </c>
      <c r="B3" s="512"/>
      <c r="C3" s="512"/>
      <c r="D3" s="513" t="s">
        <v>2291</v>
      </c>
      <c r="E3" s="513"/>
      <c r="F3" s="514"/>
      <c r="H3" s="507"/>
      <c r="I3" s="508"/>
    </row>
    <row r="4" spans="1:9" ht="18.75">
      <c r="A4" s="515" t="s">
        <v>27</v>
      </c>
      <c r="B4" s="516"/>
      <c r="C4" s="517" t="s">
        <v>3024</v>
      </c>
      <c r="D4" s="517"/>
      <c r="E4" s="518"/>
      <c r="F4" s="519">
        <f>E5+E6+E7+E8+E9</f>
        <v>0</v>
      </c>
    </row>
    <row r="5" spans="1:9" ht="12.75">
      <c r="A5" s="520" t="s">
        <v>2278</v>
      </c>
      <c r="B5" s="521"/>
      <c r="C5" s="522" t="s">
        <v>2024</v>
      </c>
      <c r="D5" s="523"/>
      <c r="E5" s="1309">
        <f>H17</f>
        <v>0</v>
      </c>
      <c r="F5" s="1309"/>
    </row>
    <row r="6" spans="1:9" ht="12.75">
      <c r="A6" s="520" t="s">
        <v>2279</v>
      </c>
      <c r="B6" s="521"/>
      <c r="C6" s="522" t="s">
        <v>2048</v>
      </c>
      <c r="D6" s="523"/>
      <c r="E6" s="1309">
        <f>H69</f>
        <v>0</v>
      </c>
      <c r="F6" s="1309"/>
    </row>
    <row r="7" spans="1:9" ht="12.75">
      <c r="A7" s="520" t="s">
        <v>2280</v>
      </c>
      <c r="B7" s="521"/>
      <c r="C7" s="522" t="s">
        <v>2053</v>
      </c>
      <c r="D7" s="523"/>
      <c r="E7" s="1309">
        <f>H106</f>
        <v>0</v>
      </c>
      <c r="F7" s="1309"/>
    </row>
    <row r="8" spans="1:9" ht="12.75">
      <c r="A8" s="520" t="s">
        <v>2281</v>
      </c>
      <c r="B8" s="521"/>
      <c r="C8" s="522" t="s">
        <v>2056</v>
      </c>
      <c r="D8" s="523"/>
      <c r="E8" s="1309">
        <f>H130</f>
        <v>0</v>
      </c>
      <c r="F8" s="1309"/>
    </row>
    <row r="9" spans="1:9" ht="12.75">
      <c r="A9" s="520" t="s">
        <v>2282</v>
      </c>
      <c r="B9" s="521"/>
      <c r="C9" s="522" t="s">
        <v>2283</v>
      </c>
      <c r="D9" s="523"/>
      <c r="E9" s="1309">
        <f>H150</f>
        <v>0</v>
      </c>
      <c r="F9" s="1309"/>
    </row>
    <row r="12" spans="1:9" ht="15.75">
      <c r="A12" s="250" t="s">
        <v>125</v>
      </c>
      <c r="B12" s="251"/>
      <c r="C12" s="252"/>
      <c r="D12" s="251"/>
      <c r="E12" s="251"/>
      <c r="F12" s="251"/>
      <c r="G12" s="253"/>
      <c r="H12" s="254"/>
      <c r="I12" s="255"/>
    </row>
    <row r="13" spans="1:9" ht="15.75">
      <c r="A13" s="257" t="s">
        <v>15</v>
      </c>
      <c r="B13" s="258"/>
      <c r="C13" s="258"/>
      <c r="D13" s="258" t="s">
        <v>2287</v>
      </c>
      <c r="E13" s="259"/>
      <c r="F13" s="260"/>
      <c r="G13" s="261"/>
      <c r="H13" s="262"/>
      <c r="I13" s="263"/>
    </row>
    <row r="14" spans="1:9" ht="15.75">
      <c r="A14" s="264" t="s">
        <v>94</v>
      </c>
      <c r="B14" s="265"/>
      <c r="C14" s="265"/>
      <c r="D14" s="524" t="s">
        <v>2291</v>
      </c>
      <c r="E14" s="267"/>
      <c r="F14" s="268"/>
      <c r="G14" s="269"/>
      <c r="H14" s="270"/>
      <c r="I14" s="271"/>
    </row>
    <row r="15" spans="1:9" ht="15.75">
      <c r="A15" s="264" t="s">
        <v>2023</v>
      </c>
      <c r="B15" s="265"/>
      <c r="C15" s="265"/>
      <c r="D15" s="524" t="s">
        <v>2024</v>
      </c>
      <c r="E15" s="267"/>
      <c r="F15" s="268"/>
      <c r="G15" s="269"/>
      <c r="H15" s="270"/>
      <c r="I15" s="271"/>
    </row>
    <row r="16" spans="1:9" ht="30">
      <c r="A16" s="272" t="s">
        <v>126</v>
      </c>
      <c r="B16" s="272" t="s">
        <v>54</v>
      </c>
      <c r="C16" s="272" t="s">
        <v>50</v>
      </c>
      <c r="D16" s="273" t="s">
        <v>51</v>
      </c>
      <c r="E16" s="272" t="s">
        <v>127</v>
      </c>
      <c r="F16" s="272" t="s">
        <v>128</v>
      </c>
      <c r="G16" s="272" t="s">
        <v>3020</v>
      </c>
      <c r="H16" s="272" t="s">
        <v>3021</v>
      </c>
      <c r="I16" s="272" t="s">
        <v>130</v>
      </c>
    </row>
    <row r="17" spans="1:254" ht="18.75">
      <c r="A17" s="525" t="s">
        <v>27</v>
      </c>
      <c r="B17" s="276"/>
      <c r="C17" s="277" t="s">
        <v>137</v>
      </c>
      <c r="D17" s="277"/>
      <c r="E17" s="278"/>
      <c r="F17" s="279"/>
      <c r="G17" s="278"/>
      <c r="H17" s="280">
        <f>H18+H29+H40+H58</f>
        <v>0</v>
      </c>
      <c r="I17" s="281"/>
    </row>
    <row r="18" spans="1:254" ht="15" customHeight="1">
      <c r="A18" s="526"/>
      <c r="B18" s="285"/>
      <c r="C18" s="286"/>
      <c r="D18" s="286" t="s">
        <v>2025</v>
      </c>
      <c r="E18" s="287"/>
      <c r="F18" s="288"/>
      <c r="G18" s="287"/>
      <c r="H18" s="289">
        <f>SUM(H19:H28)</f>
        <v>0</v>
      </c>
      <c r="I18" s="290"/>
      <c r="J18" s="527"/>
      <c r="HV18" s="527"/>
      <c r="HW18" s="527"/>
      <c r="IQ18" s="527"/>
      <c r="IR18" s="527"/>
      <c r="IS18" s="527"/>
      <c r="IT18" s="527"/>
    </row>
    <row r="19" spans="1:254" ht="12.75">
      <c r="A19" s="528">
        <v>1</v>
      </c>
      <c r="B19" s="529"/>
      <c r="C19" s="529"/>
      <c r="D19" s="530" t="s">
        <v>3022</v>
      </c>
      <c r="E19" s="528" t="s">
        <v>292</v>
      </c>
      <c r="F19" s="531">
        <v>300</v>
      </c>
      <c r="G19" s="89"/>
      <c r="H19" s="532">
        <f>ROUND(F19*G19,2)</f>
        <v>0</v>
      </c>
      <c r="I19" s="529"/>
    </row>
    <row r="20" spans="1:254" ht="12.75">
      <c r="A20" s="528">
        <v>2</v>
      </c>
      <c r="B20" s="529"/>
      <c r="C20" s="529"/>
      <c r="D20" s="530" t="s">
        <v>3025</v>
      </c>
      <c r="E20" s="528" t="s">
        <v>292</v>
      </c>
      <c r="F20" s="531">
        <v>900</v>
      </c>
      <c r="G20" s="89"/>
      <c r="H20" s="532">
        <f t="shared" ref="H20:H28" si="0">ROUND(F20*G20,2)</f>
        <v>0</v>
      </c>
      <c r="I20" s="529"/>
    </row>
    <row r="21" spans="1:254" ht="12.75">
      <c r="A21" s="528">
        <v>3</v>
      </c>
      <c r="B21" s="529"/>
      <c r="C21" s="529"/>
      <c r="D21" s="530" t="s">
        <v>3026</v>
      </c>
      <c r="E21" s="528" t="s">
        <v>292</v>
      </c>
      <c r="F21" s="531">
        <v>200</v>
      </c>
      <c r="G21" s="89"/>
      <c r="H21" s="532">
        <f t="shared" si="0"/>
        <v>0</v>
      </c>
      <c r="I21" s="529"/>
    </row>
    <row r="22" spans="1:254" ht="12.75">
      <c r="A22" s="528">
        <v>4</v>
      </c>
      <c r="B22" s="529"/>
      <c r="C22" s="529"/>
      <c r="D22" s="530" t="s">
        <v>3027</v>
      </c>
      <c r="E22" s="528" t="s">
        <v>292</v>
      </c>
      <c r="F22" s="531">
        <v>40</v>
      </c>
      <c r="G22" s="89"/>
      <c r="H22" s="532">
        <f t="shared" si="0"/>
        <v>0</v>
      </c>
      <c r="I22" s="529"/>
    </row>
    <row r="23" spans="1:254" ht="12.75">
      <c r="A23" s="528">
        <v>5</v>
      </c>
      <c r="B23" s="529"/>
      <c r="C23" s="529"/>
      <c r="D23" s="530" t="s">
        <v>3028</v>
      </c>
      <c r="E23" s="528" t="s">
        <v>621</v>
      </c>
      <c r="F23" s="531">
        <v>532</v>
      </c>
      <c r="G23" s="89"/>
      <c r="H23" s="532">
        <f t="shared" si="0"/>
        <v>0</v>
      </c>
      <c r="I23" s="529"/>
    </row>
    <row r="24" spans="1:254" ht="12.75">
      <c r="A24" s="528">
        <v>6</v>
      </c>
      <c r="B24" s="529"/>
      <c r="C24" s="529"/>
      <c r="D24" s="530" t="s">
        <v>3029</v>
      </c>
      <c r="E24" s="528" t="s">
        <v>621</v>
      </c>
      <c r="F24" s="531">
        <v>41</v>
      </c>
      <c r="G24" s="89"/>
      <c r="H24" s="532">
        <f t="shared" si="0"/>
        <v>0</v>
      </c>
      <c r="I24" s="529"/>
    </row>
    <row r="25" spans="1:254" ht="12.75">
      <c r="A25" s="528">
        <v>7</v>
      </c>
      <c r="B25" s="529"/>
      <c r="C25" s="529"/>
      <c r="D25" s="530" t="s">
        <v>3030</v>
      </c>
      <c r="E25" s="528" t="s">
        <v>621</v>
      </c>
      <c r="F25" s="531">
        <v>4</v>
      </c>
      <c r="G25" s="89"/>
      <c r="H25" s="532">
        <f t="shared" si="0"/>
        <v>0</v>
      </c>
      <c r="I25" s="529"/>
    </row>
    <row r="26" spans="1:254" ht="12.75">
      <c r="A26" s="528">
        <v>8</v>
      </c>
      <c r="B26" s="529"/>
      <c r="C26" s="529"/>
      <c r="D26" s="533" t="s">
        <v>3031</v>
      </c>
      <c r="E26" s="534" t="s">
        <v>292</v>
      </c>
      <c r="F26" s="531">
        <v>50</v>
      </c>
      <c r="G26" s="89"/>
      <c r="H26" s="532">
        <f t="shared" si="0"/>
        <v>0</v>
      </c>
      <c r="I26" s="529"/>
    </row>
    <row r="27" spans="1:254" ht="12.75">
      <c r="A27" s="528">
        <v>9</v>
      </c>
      <c r="B27" s="529"/>
      <c r="C27" s="529"/>
      <c r="D27" s="533" t="s">
        <v>3033</v>
      </c>
      <c r="E27" s="534" t="s">
        <v>292</v>
      </c>
      <c r="F27" s="531">
        <v>92</v>
      </c>
      <c r="G27" s="89"/>
      <c r="H27" s="532">
        <f t="shared" si="0"/>
        <v>0</v>
      </c>
      <c r="I27" s="529"/>
    </row>
    <row r="28" spans="1:254" ht="12.75">
      <c r="A28" s="528">
        <v>10</v>
      </c>
      <c r="B28" s="529"/>
      <c r="C28" s="529"/>
      <c r="D28" s="533" t="s">
        <v>3032</v>
      </c>
      <c r="E28" s="534" t="s">
        <v>292</v>
      </c>
      <c r="F28" s="531">
        <v>20</v>
      </c>
      <c r="G28" s="89"/>
      <c r="H28" s="532">
        <f t="shared" si="0"/>
        <v>0</v>
      </c>
      <c r="I28" s="529"/>
    </row>
    <row r="29" spans="1:254" ht="15" customHeight="1">
      <c r="A29" s="526">
        <v>10</v>
      </c>
      <c r="B29" s="285"/>
      <c r="C29" s="286"/>
      <c r="D29" s="286" t="s">
        <v>2026</v>
      </c>
      <c r="E29" s="287"/>
      <c r="F29" s="288"/>
      <c r="G29" s="287"/>
      <c r="H29" s="289">
        <f>SUM(H30:H39)</f>
        <v>0</v>
      </c>
      <c r="I29" s="290"/>
      <c r="J29" s="527"/>
      <c r="HV29" s="527"/>
      <c r="HW29" s="527"/>
      <c r="IQ29" s="527"/>
      <c r="IR29" s="527"/>
      <c r="IS29" s="527"/>
      <c r="IT29" s="527"/>
    </row>
    <row r="30" spans="1:254" ht="12.75">
      <c r="A30" s="528">
        <v>11</v>
      </c>
      <c r="B30" s="529"/>
      <c r="C30" s="529"/>
      <c r="D30" s="530" t="s">
        <v>3034</v>
      </c>
      <c r="E30" s="528" t="s">
        <v>292</v>
      </c>
      <c r="F30" s="531">
        <v>920</v>
      </c>
      <c r="G30" s="89"/>
      <c r="H30" s="532">
        <f>ROUND(F30*G30,2)</f>
        <v>0</v>
      </c>
      <c r="I30" s="529"/>
    </row>
    <row r="31" spans="1:254" ht="12.75">
      <c r="A31" s="528">
        <v>12</v>
      </c>
      <c r="B31" s="529"/>
      <c r="C31" s="529"/>
      <c r="D31" s="530" t="s">
        <v>3037</v>
      </c>
      <c r="E31" s="528" t="s">
        <v>292</v>
      </c>
      <c r="F31" s="531">
        <v>400</v>
      </c>
      <c r="G31" s="89"/>
      <c r="H31" s="532">
        <f t="shared" ref="H31:H62" si="1">ROUND(F31*G31,2)</f>
        <v>0</v>
      </c>
      <c r="I31" s="529"/>
    </row>
    <row r="32" spans="1:254" ht="12.75">
      <c r="A32" s="528">
        <v>13</v>
      </c>
      <c r="B32" s="529"/>
      <c r="C32" s="529"/>
      <c r="D32" s="530" t="s">
        <v>3035</v>
      </c>
      <c r="E32" s="528" t="s">
        <v>292</v>
      </c>
      <c r="F32" s="531">
        <v>3500</v>
      </c>
      <c r="G32" s="89"/>
      <c r="H32" s="532">
        <f t="shared" si="1"/>
        <v>0</v>
      </c>
      <c r="I32" s="529"/>
    </row>
    <row r="33" spans="1:254" ht="12.75">
      <c r="A33" s="528">
        <v>14</v>
      </c>
      <c r="B33" s="529"/>
      <c r="C33" s="529"/>
      <c r="D33" s="530" t="s">
        <v>3036</v>
      </c>
      <c r="E33" s="528" t="s">
        <v>292</v>
      </c>
      <c r="F33" s="531">
        <v>3400</v>
      </c>
      <c r="G33" s="89"/>
      <c r="H33" s="532">
        <f t="shared" si="1"/>
        <v>0</v>
      </c>
      <c r="I33" s="529"/>
    </row>
    <row r="34" spans="1:254" ht="12.75">
      <c r="A34" s="528">
        <v>15</v>
      </c>
      <c r="B34" s="529"/>
      <c r="C34" s="529"/>
      <c r="D34" s="530" t="s">
        <v>3038</v>
      </c>
      <c r="E34" s="528" t="s">
        <v>292</v>
      </c>
      <c r="F34" s="531">
        <v>140</v>
      </c>
      <c r="G34" s="89"/>
      <c r="H34" s="532">
        <f t="shared" si="1"/>
        <v>0</v>
      </c>
      <c r="I34" s="529"/>
    </row>
    <row r="35" spans="1:254" ht="12.75">
      <c r="A35" s="528">
        <v>16</v>
      </c>
      <c r="B35" s="529"/>
      <c r="C35" s="529"/>
      <c r="D35" s="530" t="s">
        <v>3039</v>
      </c>
      <c r="E35" s="528" t="s">
        <v>292</v>
      </c>
      <c r="F35" s="531">
        <v>80</v>
      </c>
      <c r="G35" s="89"/>
      <c r="H35" s="532">
        <f t="shared" si="1"/>
        <v>0</v>
      </c>
      <c r="I35" s="529"/>
    </row>
    <row r="36" spans="1:254" ht="12.75">
      <c r="A36" s="528">
        <v>17</v>
      </c>
      <c r="B36" s="529"/>
      <c r="C36" s="529"/>
      <c r="D36" s="530" t="s">
        <v>3040</v>
      </c>
      <c r="E36" s="528" t="s">
        <v>292</v>
      </c>
      <c r="F36" s="531">
        <v>250</v>
      </c>
      <c r="G36" s="89"/>
      <c r="H36" s="532">
        <f t="shared" si="1"/>
        <v>0</v>
      </c>
      <c r="I36" s="529"/>
    </row>
    <row r="37" spans="1:254" ht="12.75">
      <c r="A37" s="528">
        <v>18</v>
      </c>
      <c r="B37" s="529"/>
      <c r="C37" s="529"/>
      <c r="D37" s="535" t="s">
        <v>3041</v>
      </c>
      <c r="E37" s="528" t="s">
        <v>621</v>
      </c>
      <c r="F37" s="531">
        <v>600</v>
      </c>
      <c r="G37" s="89"/>
      <c r="H37" s="532">
        <f t="shared" si="1"/>
        <v>0</v>
      </c>
      <c r="I37" s="529"/>
    </row>
    <row r="38" spans="1:254" ht="25.5">
      <c r="A38" s="528">
        <v>19</v>
      </c>
      <c r="B38" s="529"/>
      <c r="C38" s="529"/>
      <c r="D38" s="535" t="s">
        <v>3042</v>
      </c>
      <c r="E38" s="528" t="s">
        <v>621</v>
      </c>
      <c r="F38" s="531">
        <v>60</v>
      </c>
      <c r="G38" s="89"/>
      <c r="H38" s="532">
        <f t="shared" si="1"/>
        <v>0</v>
      </c>
      <c r="I38" s="529"/>
    </row>
    <row r="39" spans="1:254" ht="12.75">
      <c r="A39" s="528">
        <v>20</v>
      </c>
      <c r="B39" s="529"/>
      <c r="C39" s="529"/>
      <c r="D39" s="535" t="s">
        <v>3043</v>
      </c>
      <c r="E39" s="528" t="s">
        <v>621</v>
      </c>
      <c r="F39" s="531">
        <v>320</v>
      </c>
      <c r="G39" s="89"/>
      <c r="H39" s="532">
        <f t="shared" si="1"/>
        <v>0</v>
      </c>
      <c r="I39" s="529"/>
    </row>
    <row r="40" spans="1:254" ht="15" customHeight="1">
      <c r="A40" s="526">
        <v>20</v>
      </c>
      <c r="B40" s="285"/>
      <c r="C40" s="286"/>
      <c r="D40" s="286" t="s">
        <v>2027</v>
      </c>
      <c r="E40" s="287"/>
      <c r="F40" s="288"/>
      <c r="G40" s="287"/>
      <c r="H40" s="289">
        <f>SUM(H41:H57)</f>
        <v>0</v>
      </c>
      <c r="I40" s="290"/>
      <c r="J40" s="527"/>
      <c r="HV40" s="527"/>
      <c r="HW40" s="527"/>
      <c r="IQ40" s="527"/>
      <c r="IR40" s="527"/>
      <c r="IS40" s="527"/>
      <c r="IT40" s="527"/>
    </row>
    <row r="41" spans="1:254" ht="12.75">
      <c r="A41" s="528">
        <v>21</v>
      </c>
      <c r="B41" s="529"/>
      <c r="C41" s="529"/>
      <c r="D41" s="535" t="s">
        <v>2028</v>
      </c>
      <c r="E41" s="528" t="s">
        <v>621</v>
      </c>
      <c r="F41" s="531">
        <v>52</v>
      </c>
      <c r="G41" s="89"/>
      <c r="H41" s="532">
        <f t="shared" si="1"/>
        <v>0</v>
      </c>
      <c r="I41" s="529"/>
    </row>
    <row r="42" spans="1:254" ht="12.75">
      <c r="A42" s="528">
        <v>22</v>
      </c>
      <c r="B42" s="529"/>
      <c r="C42" s="529"/>
      <c r="D42" s="535" t="s">
        <v>2029</v>
      </c>
      <c r="E42" s="528" t="s">
        <v>621</v>
      </c>
      <c r="F42" s="531">
        <v>24</v>
      </c>
      <c r="G42" s="89"/>
      <c r="H42" s="532">
        <f t="shared" si="1"/>
        <v>0</v>
      </c>
      <c r="I42" s="529"/>
    </row>
    <row r="43" spans="1:254" ht="12.75">
      <c r="A43" s="528">
        <v>23</v>
      </c>
      <c r="B43" s="529"/>
      <c r="C43" s="529"/>
      <c r="D43" s="535" t="s">
        <v>2030</v>
      </c>
      <c r="E43" s="528" t="s">
        <v>621</v>
      </c>
      <c r="F43" s="531">
        <v>15</v>
      </c>
      <c r="G43" s="89"/>
      <c r="H43" s="532">
        <f t="shared" si="1"/>
        <v>0</v>
      </c>
      <c r="I43" s="529"/>
    </row>
    <row r="44" spans="1:254" ht="12.75">
      <c r="A44" s="528">
        <v>24</v>
      </c>
      <c r="B44" s="529"/>
      <c r="C44" s="529"/>
      <c r="D44" s="535" t="s">
        <v>2031</v>
      </c>
      <c r="E44" s="528" t="s">
        <v>621</v>
      </c>
      <c r="F44" s="531">
        <v>573</v>
      </c>
      <c r="G44" s="89"/>
      <c r="H44" s="532">
        <f t="shared" si="1"/>
        <v>0</v>
      </c>
      <c r="I44" s="529"/>
    </row>
    <row r="45" spans="1:254" ht="12.75">
      <c r="A45" s="528">
        <v>25</v>
      </c>
      <c r="B45" s="529"/>
      <c r="C45" s="529"/>
      <c r="D45" s="535" t="s">
        <v>2032</v>
      </c>
      <c r="E45" s="528" t="s">
        <v>292</v>
      </c>
      <c r="F45" s="531">
        <v>860</v>
      </c>
      <c r="G45" s="89"/>
      <c r="H45" s="532">
        <f t="shared" si="1"/>
        <v>0</v>
      </c>
      <c r="I45" s="529"/>
    </row>
    <row r="46" spans="1:254" ht="12.75">
      <c r="A46" s="528">
        <v>26</v>
      </c>
      <c r="B46" s="529"/>
      <c r="C46" s="529"/>
      <c r="D46" s="535" t="s">
        <v>2033</v>
      </c>
      <c r="E46" s="528" t="s">
        <v>292</v>
      </c>
      <c r="F46" s="531">
        <v>420</v>
      </c>
      <c r="G46" s="89"/>
      <c r="H46" s="532">
        <f t="shared" si="1"/>
        <v>0</v>
      </c>
      <c r="I46" s="529"/>
    </row>
    <row r="47" spans="1:254" ht="12.75">
      <c r="A47" s="528">
        <v>27</v>
      </c>
      <c r="B47" s="529"/>
      <c r="C47" s="529"/>
      <c r="D47" s="535" t="s">
        <v>2034</v>
      </c>
      <c r="E47" s="528" t="s">
        <v>292</v>
      </c>
      <c r="F47" s="531">
        <v>330</v>
      </c>
      <c r="G47" s="89"/>
      <c r="H47" s="532">
        <f t="shared" si="1"/>
        <v>0</v>
      </c>
      <c r="I47" s="529"/>
    </row>
    <row r="48" spans="1:254" ht="12.75">
      <c r="A48" s="528">
        <v>28</v>
      </c>
      <c r="B48" s="529"/>
      <c r="C48" s="529"/>
      <c r="D48" s="535" t="s">
        <v>2035</v>
      </c>
      <c r="E48" s="528" t="s">
        <v>292</v>
      </c>
      <c r="F48" s="531">
        <v>100</v>
      </c>
      <c r="G48" s="89"/>
      <c r="H48" s="532">
        <f t="shared" si="1"/>
        <v>0</v>
      </c>
      <c r="I48" s="529"/>
    </row>
    <row r="49" spans="1:254" ht="12.75">
      <c r="A49" s="528">
        <v>29</v>
      </c>
      <c r="B49" s="529"/>
      <c r="C49" s="529"/>
      <c r="D49" s="535" t="s">
        <v>2036</v>
      </c>
      <c r="E49" s="528" t="s">
        <v>292</v>
      </c>
      <c r="F49" s="531">
        <v>860</v>
      </c>
      <c r="G49" s="89"/>
      <c r="H49" s="532">
        <f t="shared" si="1"/>
        <v>0</v>
      </c>
      <c r="I49" s="529"/>
    </row>
    <row r="50" spans="1:254" ht="12.75">
      <c r="A50" s="528">
        <v>30</v>
      </c>
      <c r="B50" s="529"/>
      <c r="C50" s="529"/>
      <c r="D50" s="535" t="s">
        <v>2037</v>
      </c>
      <c r="E50" s="528" t="s">
        <v>292</v>
      </c>
      <c r="F50" s="531">
        <v>420</v>
      </c>
      <c r="G50" s="89"/>
      <c r="H50" s="532">
        <f t="shared" si="1"/>
        <v>0</v>
      </c>
      <c r="I50" s="529"/>
    </row>
    <row r="51" spans="1:254" ht="12.75">
      <c r="A51" s="528">
        <v>31</v>
      </c>
      <c r="B51" s="529"/>
      <c r="C51" s="529"/>
      <c r="D51" s="535" t="s">
        <v>2038</v>
      </c>
      <c r="E51" s="528" t="s">
        <v>292</v>
      </c>
      <c r="F51" s="531">
        <v>330</v>
      </c>
      <c r="G51" s="89"/>
      <c r="H51" s="532">
        <f t="shared" si="1"/>
        <v>0</v>
      </c>
      <c r="I51" s="529"/>
    </row>
    <row r="52" spans="1:254" ht="12.75">
      <c r="A52" s="528">
        <v>32</v>
      </c>
      <c r="B52" s="529"/>
      <c r="C52" s="529"/>
      <c r="D52" s="535" t="s">
        <v>2039</v>
      </c>
      <c r="E52" s="528" t="s">
        <v>292</v>
      </c>
      <c r="F52" s="531">
        <v>100</v>
      </c>
      <c r="G52" s="89"/>
      <c r="H52" s="532">
        <f t="shared" si="1"/>
        <v>0</v>
      </c>
      <c r="I52" s="529"/>
    </row>
    <row r="53" spans="1:254" ht="12.75">
      <c r="A53" s="528">
        <v>33</v>
      </c>
      <c r="B53" s="529"/>
      <c r="C53" s="529"/>
      <c r="D53" s="535" t="s">
        <v>2040</v>
      </c>
      <c r="E53" s="528" t="s">
        <v>169</v>
      </c>
      <c r="F53" s="531">
        <v>0.6</v>
      </c>
      <c r="G53" s="89"/>
      <c r="H53" s="532">
        <f t="shared" si="1"/>
        <v>0</v>
      </c>
      <c r="I53" s="529"/>
    </row>
    <row r="54" spans="1:254" ht="25.5">
      <c r="A54" s="528">
        <v>34</v>
      </c>
      <c r="B54" s="529"/>
      <c r="C54" s="529"/>
      <c r="D54" s="535" t="s">
        <v>2041</v>
      </c>
      <c r="E54" s="528" t="s">
        <v>184</v>
      </c>
      <c r="F54" s="531">
        <v>7.44</v>
      </c>
      <c r="G54" s="89"/>
      <c r="H54" s="532">
        <f t="shared" si="1"/>
        <v>0</v>
      </c>
      <c r="I54" s="529"/>
    </row>
    <row r="55" spans="1:254" ht="25.5">
      <c r="A55" s="528">
        <v>35</v>
      </c>
      <c r="B55" s="529"/>
      <c r="C55" s="529"/>
      <c r="D55" s="535" t="s">
        <v>2042</v>
      </c>
      <c r="E55" s="528" t="s">
        <v>184</v>
      </c>
      <c r="F55" s="531">
        <v>7.44</v>
      </c>
      <c r="G55" s="89"/>
      <c r="H55" s="532">
        <f t="shared" si="1"/>
        <v>0</v>
      </c>
      <c r="I55" s="529"/>
    </row>
    <row r="56" spans="1:254" ht="25.5">
      <c r="A56" s="528">
        <v>36</v>
      </c>
      <c r="B56" s="529"/>
      <c r="C56" s="529"/>
      <c r="D56" s="535" t="s">
        <v>451</v>
      </c>
      <c r="E56" s="528" t="s">
        <v>184</v>
      </c>
      <c r="F56" s="531">
        <v>37.19</v>
      </c>
      <c r="G56" s="89"/>
      <c r="H56" s="532">
        <f t="shared" si="1"/>
        <v>0</v>
      </c>
      <c r="I56" s="529"/>
    </row>
    <row r="57" spans="1:254" ht="25.5">
      <c r="A57" s="528">
        <v>37</v>
      </c>
      <c r="B57" s="529"/>
      <c r="C57" s="529"/>
      <c r="D57" s="535" t="s">
        <v>2043</v>
      </c>
      <c r="E57" s="528" t="s">
        <v>184</v>
      </c>
      <c r="F57" s="531">
        <v>7.44</v>
      </c>
      <c r="G57" s="89"/>
      <c r="H57" s="532">
        <f t="shared" si="1"/>
        <v>0</v>
      </c>
      <c r="I57" s="529"/>
    </row>
    <row r="58" spans="1:254" ht="15" customHeight="1">
      <c r="A58" s="536">
        <v>37</v>
      </c>
      <c r="B58" s="298"/>
      <c r="C58" s="299"/>
      <c r="D58" s="299" t="s">
        <v>1330</v>
      </c>
      <c r="E58" s="300"/>
      <c r="F58" s="301">
        <v>0</v>
      </c>
      <c r="G58" s="300"/>
      <c r="H58" s="302">
        <f>SUM(H59:H62)</f>
        <v>0</v>
      </c>
      <c r="I58" s="303"/>
      <c r="J58" s="527"/>
      <c r="HV58" s="527"/>
      <c r="HW58" s="527"/>
      <c r="IQ58" s="527"/>
      <c r="IR58" s="527"/>
      <c r="IS58" s="527"/>
      <c r="IT58" s="527"/>
    </row>
    <row r="59" spans="1:254" ht="25.5">
      <c r="A59" s="528">
        <v>38</v>
      </c>
      <c r="B59" s="529"/>
      <c r="C59" s="529"/>
      <c r="D59" s="535" t="s">
        <v>2044</v>
      </c>
      <c r="E59" s="528" t="s">
        <v>1753</v>
      </c>
      <c r="F59" s="531">
        <v>6</v>
      </c>
      <c r="G59" s="89"/>
      <c r="H59" s="532">
        <f t="shared" si="1"/>
        <v>0</v>
      </c>
      <c r="I59" s="529"/>
    </row>
    <row r="60" spans="1:254" ht="12.75">
      <c r="A60" s="528">
        <v>39</v>
      </c>
      <c r="B60" s="529"/>
      <c r="C60" s="529"/>
      <c r="D60" s="530" t="s">
        <v>2045</v>
      </c>
      <c r="E60" s="528" t="s">
        <v>1753</v>
      </c>
      <c r="F60" s="531">
        <v>30</v>
      </c>
      <c r="G60" s="89"/>
      <c r="H60" s="532">
        <f t="shared" si="1"/>
        <v>0</v>
      </c>
      <c r="I60" s="529"/>
    </row>
    <row r="61" spans="1:254" ht="12.75">
      <c r="A61" s="528">
        <v>40</v>
      </c>
      <c r="B61" s="529"/>
      <c r="C61" s="529"/>
      <c r="D61" s="530" t="s">
        <v>2046</v>
      </c>
      <c r="E61" s="528" t="s">
        <v>1753</v>
      </c>
      <c r="F61" s="531">
        <v>30</v>
      </c>
      <c r="G61" s="89"/>
      <c r="H61" s="532">
        <f t="shared" si="1"/>
        <v>0</v>
      </c>
      <c r="I61" s="529"/>
    </row>
    <row r="62" spans="1:254" ht="12.75">
      <c r="A62" s="528">
        <v>41</v>
      </c>
      <c r="B62" s="529"/>
      <c r="C62" s="529"/>
      <c r="D62" s="530" t="s">
        <v>2047</v>
      </c>
      <c r="E62" s="528" t="s">
        <v>1753</v>
      </c>
      <c r="F62" s="531">
        <v>40</v>
      </c>
      <c r="G62" s="89"/>
      <c r="H62" s="532">
        <f t="shared" si="1"/>
        <v>0</v>
      </c>
      <c r="I62" s="529"/>
    </row>
    <row r="63" spans="1:254">
      <c r="A63" s="537"/>
      <c r="B63" s="537"/>
      <c r="C63" s="537"/>
      <c r="D63" s="537"/>
      <c r="E63" s="537"/>
      <c r="F63" s="538"/>
      <c r="G63" s="537"/>
      <c r="H63" s="539"/>
      <c r="I63" s="537"/>
    </row>
    <row r="64" spans="1:254" ht="15.75">
      <c r="A64" s="250" t="s">
        <v>125</v>
      </c>
      <c r="B64" s="251"/>
      <c r="C64" s="252"/>
      <c r="D64" s="251"/>
      <c r="E64" s="251"/>
      <c r="F64" s="251"/>
      <c r="G64" s="253"/>
      <c r="H64" s="254"/>
      <c r="I64" s="255"/>
    </row>
    <row r="65" spans="1:254" ht="15.75">
      <c r="A65" s="257" t="s">
        <v>15</v>
      </c>
      <c r="B65" s="258"/>
      <c r="C65" s="258"/>
      <c r="D65" s="258" t="s">
        <v>2287</v>
      </c>
      <c r="E65" s="259"/>
      <c r="F65" s="260"/>
      <c r="G65" s="261"/>
      <c r="H65" s="262"/>
      <c r="I65" s="263"/>
    </row>
    <row r="66" spans="1:254" ht="15.75">
      <c r="A66" s="264" t="s">
        <v>94</v>
      </c>
      <c r="B66" s="265"/>
      <c r="C66" s="265"/>
      <c r="D66" s="524" t="s">
        <v>2291</v>
      </c>
      <c r="E66" s="267"/>
      <c r="F66" s="268"/>
      <c r="G66" s="269"/>
      <c r="H66" s="270"/>
      <c r="I66" s="271"/>
    </row>
    <row r="67" spans="1:254" ht="15.75">
      <c r="A67" s="264" t="s">
        <v>2023</v>
      </c>
      <c r="B67" s="265"/>
      <c r="C67" s="265"/>
      <c r="D67" s="524" t="s">
        <v>2048</v>
      </c>
      <c r="E67" s="267"/>
      <c r="F67" s="268"/>
      <c r="G67" s="269"/>
      <c r="H67" s="270"/>
      <c r="I67" s="271"/>
    </row>
    <row r="68" spans="1:254" ht="30">
      <c r="A68" s="272" t="s">
        <v>126</v>
      </c>
      <c r="B68" s="272" t="s">
        <v>54</v>
      </c>
      <c r="C68" s="272" t="s">
        <v>50</v>
      </c>
      <c r="D68" s="273" t="s">
        <v>51</v>
      </c>
      <c r="E68" s="272" t="s">
        <v>127</v>
      </c>
      <c r="F68" s="272" t="s">
        <v>128</v>
      </c>
      <c r="G68" s="272" t="s">
        <v>3020</v>
      </c>
      <c r="H68" s="274" t="s">
        <v>3021</v>
      </c>
      <c r="I68" s="272" t="s">
        <v>130</v>
      </c>
    </row>
    <row r="69" spans="1:254" ht="18.75">
      <c r="A69" s="525" t="s">
        <v>27</v>
      </c>
      <c r="B69" s="276"/>
      <c r="C69" s="277" t="s">
        <v>137</v>
      </c>
      <c r="D69" s="277"/>
      <c r="E69" s="278"/>
      <c r="F69" s="279"/>
      <c r="G69" s="278"/>
      <c r="H69" s="280">
        <f>H70+H75+H94</f>
        <v>0</v>
      </c>
      <c r="I69" s="281"/>
    </row>
    <row r="70" spans="1:254" ht="15" customHeight="1">
      <c r="A70" s="540"/>
      <c r="B70" s="541"/>
      <c r="C70" s="542"/>
      <c r="D70" s="542" t="s">
        <v>2049</v>
      </c>
      <c r="E70" s="543"/>
      <c r="F70" s="544">
        <v>0</v>
      </c>
      <c r="G70" s="543"/>
      <c r="H70" s="545">
        <f>SUM(H71:H74)</f>
        <v>0</v>
      </c>
      <c r="I70" s="546"/>
      <c r="J70" s="527"/>
      <c r="HV70" s="527"/>
      <c r="HW70" s="527"/>
      <c r="IQ70" s="527"/>
      <c r="IR70" s="527"/>
      <c r="IS70" s="527"/>
      <c r="IT70" s="527"/>
    </row>
    <row r="71" spans="1:254" ht="12.75">
      <c r="A71" s="528">
        <v>1</v>
      </c>
      <c r="B71" s="529"/>
      <c r="C71" s="529"/>
      <c r="D71" s="530" t="s">
        <v>3044</v>
      </c>
      <c r="E71" s="528" t="s">
        <v>2018</v>
      </c>
      <c r="F71" s="547">
        <v>1</v>
      </c>
      <c r="G71" s="89"/>
      <c r="H71" s="532">
        <f t="shared" ref="H71:H74" si="2">ROUND(F71*G71,2)</f>
        <v>0</v>
      </c>
      <c r="I71" s="529"/>
    </row>
    <row r="72" spans="1:254" ht="12.75">
      <c r="A72" s="528">
        <v>2</v>
      </c>
      <c r="B72" s="529"/>
      <c r="C72" s="529"/>
      <c r="D72" s="530" t="s">
        <v>3046</v>
      </c>
      <c r="E72" s="528" t="s">
        <v>2018</v>
      </c>
      <c r="F72" s="547">
        <v>1</v>
      </c>
      <c r="G72" s="89"/>
      <c r="H72" s="532">
        <f t="shared" si="2"/>
        <v>0</v>
      </c>
      <c r="I72" s="529"/>
    </row>
    <row r="73" spans="1:254" ht="12.75">
      <c r="A73" s="528">
        <v>3</v>
      </c>
      <c r="B73" s="529"/>
      <c r="C73" s="529"/>
      <c r="D73" s="530" t="s">
        <v>3045</v>
      </c>
      <c r="E73" s="528" t="s">
        <v>2018</v>
      </c>
      <c r="F73" s="547">
        <v>1</v>
      </c>
      <c r="G73" s="89"/>
      <c r="H73" s="532">
        <f t="shared" si="2"/>
        <v>0</v>
      </c>
      <c r="I73" s="529"/>
    </row>
    <row r="74" spans="1:254" ht="12.75">
      <c r="A74" s="528">
        <v>4</v>
      </c>
      <c r="B74" s="529"/>
      <c r="C74" s="529"/>
      <c r="D74" s="530" t="s">
        <v>3047</v>
      </c>
      <c r="E74" s="528" t="s">
        <v>2018</v>
      </c>
      <c r="F74" s="547">
        <v>1</v>
      </c>
      <c r="G74" s="89"/>
      <c r="H74" s="532">
        <f t="shared" si="2"/>
        <v>0</v>
      </c>
      <c r="I74" s="529"/>
    </row>
    <row r="75" spans="1:254" ht="15" customHeight="1">
      <c r="A75" s="536">
        <v>4</v>
      </c>
      <c r="B75" s="298"/>
      <c r="C75" s="299"/>
      <c r="D75" s="299" t="s">
        <v>2050</v>
      </c>
      <c r="E75" s="300"/>
      <c r="F75" s="301">
        <v>0</v>
      </c>
      <c r="G75" s="300"/>
      <c r="H75" s="302">
        <f>SUM(H76:H93)</f>
        <v>0</v>
      </c>
      <c r="I75" s="303"/>
      <c r="J75" s="527"/>
      <c r="HV75" s="527"/>
      <c r="HW75" s="527"/>
      <c r="IQ75" s="527"/>
      <c r="IR75" s="527"/>
      <c r="IS75" s="527"/>
      <c r="IT75" s="527"/>
    </row>
    <row r="76" spans="1:254" ht="12.75">
      <c r="A76" s="528">
        <v>5</v>
      </c>
      <c r="B76" s="529"/>
      <c r="C76" s="529"/>
      <c r="D76" s="548" t="s">
        <v>3048</v>
      </c>
      <c r="E76" s="528" t="s">
        <v>621</v>
      </c>
      <c r="F76" s="549">
        <v>56</v>
      </c>
      <c r="G76" s="89"/>
      <c r="H76" s="532">
        <f t="shared" ref="H76:H93" si="3">ROUND(F76*G76,2)</f>
        <v>0</v>
      </c>
      <c r="I76" s="529"/>
    </row>
    <row r="77" spans="1:254" ht="12.75">
      <c r="A77" s="528">
        <v>6</v>
      </c>
      <c r="B77" s="529"/>
      <c r="C77" s="529"/>
      <c r="D77" s="548" t="s">
        <v>3049</v>
      </c>
      <c r="E77" s="528" t="s">
        <v>621</v>
      </c>
      <c r="F77" s="549">
        <v>8</v>
      </c>
      <c r="G77" s="89"/>
      <c r="H77" s="532">
        <f t="shared" si="3"/>
        <v>0</v>
      </c>
      <c r="I77" s="529"/>
    </row>
    <row r="78" spans="1:254" ht="25.5">
      <c r="A78" s="528">
        <v>7</v>
      </c>
      <c r="B78" s="529"/>
      <c r="C78" s="529"/>
      <c r="D78" s="535" t="s">
        <v>3050</v>
      </c>
      <c r="E78" s="528" t="s">
        <v>621</v>
      </c>
      <c r="F78" s="549">
        <v>8</v>
      </c>
      <c r="G78" s="89"/>
      <c r="H78" s="532">
        <f t="shared" si="3"/>
        <v>0</v>
      </c>
      <c r="I78" s="529"/>
    </row>
    <row r="79" spans="1:254" ht="25.5">
      <c r="A79" s="528">
        <v>8</v>
      </c>
      <c r="B79" s="529"/>
      <c r="C79" s="529"/>
      <c r="D79" s="535" t="s">
        <v>3051</v>
      </c>
      <c r="E79" s="528" t="s">
        <v>621</v>
      </c>
      <c r="F79" s="549">
        <v>8</v>
      </c>
      <c r="G79" s="89"/>
      <c r="H79" s="532">
        <f t="shared" si="3"/>
        <v>0</v>
      </c>
      <c r="I79" s="529"/>
    </row>
    <row r="80" spans="1:254" ht="25.5">
      <c r="A80" s="528">
        <v>9</v>
      </c>
      <c r="B80" s="529"/>
      <c r="C80" s="529"/>
      <c r="D80" s="535" t="s">
        <v>3052</v>
      </c>
      <c r="E80" s="528" t="s">
        <v>621</v>
      </c>
      <c r="F80" s="549">
        <v>16</v>
      </c>
      <c r="G80" s="89"/>
      <c r="H80" s="532">
        <f t="shared" si="3"/>
        <v>0</v>
      </c>
      <c r="I80" s="529"/>
    </row>
    <row r="81" spans="1:254" ht="25.5">
      <c r="A81" s="528">
        <v>10</v>
      </c>
      <c r="B81" s="529"/>
      <c r="C81" s="529"/>
      <c r="D81" s="535" t="s">
        <v>3053</v>
      </c>
      <c r="E81" s="528" t="s">
        <v>621</v>
      </c>
      <c r="F81" s="549">
        <v>2</v>
      </c>
      <c r="G81" s="89"/>
      <c r="H81" s="532">
        <f t="shared" si="3"/>
        <v>0</v>
      </c>
      <c r="I81" s="529"/>
    </row>
    <row r="82" spans="1:254" ht="25.5">
      <c r="A82" s="528">
        <v>11</v>
      </c>
      <c r="B82" s="529"/>
      <c r="C82" s="529"/>
      <c r="D82" s="535" t="s">
        <v>3054</v>
      </c>
      <c r="E82" s="528" t="s">
        <v>621</v>
      </c>
      <c r="F82" s="549">
        <v>5</v>
      </c>
      <c r="G82" s="89"/>
      <c r="H82" s="532">
        <f t="shared" si="3"/>
        <v>0</v>
      </c>
      <c r="I82" s="529"/>
    </row>
    <row r="83" spans="1:254" ht="12.75">
      <c r="A83" s="528">
        <v>12</v>
      </c>
      <c r="B83" s="529"/>
      <c r="C83" s="529"/>
      <c r="D83" s="548" t="s">
        <v>3055</v>
      </c>
      <c r="E83" s="528" t="s">
        <v>621</v>
      </c>
      <c r="F83" s="549">
        <v>484</v>
      </c>
      <c r="G83" s="89"/>
      <c r="H83" s="532">
        <f t="shared" si="3"/>
        <v>0</v>
      </c>
      <c r="I83" s="529"/>
    </row>
    <row r="84" spans="1:254" ht="12.75">
      <c r="A84" s="528">
        <v>13</v>
      </c>
      <c r="B84" s="529"/>
      <c r="C84" s="529"/>
      <c r="D84" s="548" t="s">
        <v>3056</v>
      </c>
      <c r="E84" s="528" t="s">
        <v>621</v>
      </c>
      <c r="F84" s="549">
        <v>44</v>
      </c>
      <c r="G84" s="89"/>
      <c r="H84" s="532">
        <f t="shared" si="3"/>
        <v>0</v>
      </c>
      <c r="I84" s="529"/>
    </row>
    <row r="85" spans="1:254" ht="12.75">
      <c r="A85" s="528">
        <v>14</v>
      </c>
      <c r="B85" s="529"/>
      <c r="C85" s="529"/>
      <c r="D85" s="548" t="s">
        <v>3057</v>
      </c>
      <c r="E85" s="528" t="s">
        <v>621</v>
      </c>
      <c r="F85" s="549">
        <v>4</v>
      </c>
      <c r="G85" s="89"/>
      <c r="H85" s="532">
        <f t="shared" si="3"/>
        <v>0</v>
      </c>
      <c r="I85" s="529"/>
    </row>
    <row r="86" spans="1:254" ht="12.75">
      <c r="A86" s="528">
        <v>15</v>
      </c>
      <c r="B86" s="529"/>
      <c r="C86" s="529"/>
      <c r="D86" s="548" t="s">
        <v>3058</v>
      </c>
      <c r="E86" s="528" t="s">
        <v>621</v>
      </c>
      <c r="F86" s="549">
        <v>4</v>
      </c>
      <c r="G86" s="89"/>
      <c r="H86" s="532">
        <f t="shared" si="3"/>
        <v>0</v>
      </c>
      <c r="I86" s="529"/>
    </row>
    <row r="87" spans="1:254" ht="12.75">
      <c r="A87" s="528">
        <v>16</v>
      </c>
      <c r="B87" s="529"/>
      <c r="C87" s="529"/>
      <c r="D87" s="548" t="s">
        <v>3059</v>
      </c>
      <c r="E87" s="528" t="s">
        <v>621</v>
      </c>
      <c r="F87" s="549">
        <v>55</v>
      </c>
      <c r="G87" s="89"/>
      <c r="H87" s="532">
        <f t="shared" si="3"/>
        <v>0</v>
      </c>
      <c r="I87" s="529"/>
    </row>
    <row r="88" spans="1:254" ht="12.75">
      <c r="A88" s="528">
        <v>17</v>
      </c>
      <c r="B88" s="529"/>
      <c r="C88" s="529"/>
      <c r="D88" s="548" t="s">
        <v>3060</v>
      </c>
      <c r="E88" s="528" t="s">
        <v>621</v>
      </c>
      <c r="F88" s="549">
        <v>85</v>
      </c>
      <c r="G88" s="89"/>
      <c r="H88" s="532">
        <f t="shared" si="3"/>
        <v>0</v>
      </c>
      <c r="I88" s="529"/>
    </row>
    <row r="89" spans="1:254" ht="12.75">
      <c r="A89" s="528">
        <v>18</v>
      </c>
      <c r="B89" s="529"/>
      <c r="C89" s="529"/>
      <c r="D89" s="548" t="s">
        <v>3061</v>
      </c>
      <c r="E89" s="528" t="s">
        <v>621</v>
      </c>
      <c r="F89" s="549">
        <v>33</v>
      </c>
      <c r="G89" s="89"/>
      <c r="H89" s="532">
        <f t="shared" si="3"/>
        <v>0</v>
      </c>
      <c r="I89" s="529"/>
    </row>
    <row r="90" spans="1:254" ht="12.75">
      <c r="A90" s="528">
        <v>19</v>
      </c>
      <c r="B90" s="529"/>
      <c r="C90" s="529"/>
      <c r="D90" s="548" t="s">
        <v>3062</v>
      </c>
      <c r="E90" s="528" t="s">
        <v>621</v>
      </c>
      <c r="F90" s="549">
        <v>86</v>
      </c>
      <c r="G90" s="89"/>
      <c r="H90" s="532">
        <f t="shared" si="3"/>
        <v>0</v>
      </c>
      <c r="I90" s="529"/>
    </row>
    <row r="91" spans="1:254" ht="12.75">
      <c r="A91" s="528">
        <v>20</v>
      </c>
      <c r="B91" s="529"/>
      <c r="C91" s="529"/>
      <c r="D91" s="548" t="s">
        <v>3063</v>
      </c>
      <c r="E91" s="528" t="s">
        <v>621</v>
      </c>
      <c r="F91" s="549">
        <v>2</v>
      </c>
      <c r="G91" s="89"/>
      <c r="H91" s="532">
        <f t="shared" si="3"/>
        <v>0</v>
      </c>
      <c r="I91" s="529"/>
    </row>
    <row r="92" spans="1:254" ht="12.75">
      <c r="A92" s="528">
        <v>21</v>
      </c>
      <c r="B92" s="529"/>
      <c r="C92" s="529"/>
      <c r="D92" s="530" t="s">
        <v>3064</v>
      </c>
      <c r="E92" s="528" t="s">
        <v>621</v>
      </c>
      <c r="F92" s="549">
        <v>2</v>
      </c>
      <c r="G92" s="89"/>
      <c r="H92" s="532">
        <f t="shared" si="3"/>
        <v>0</v>
      </c>
      <c r="I92" s="529"/>
    </row>
    <row r="93" spans="1:254" ht="12.75">
      <c r="A93" s="528">
        <v>22</v>
      </c>
      <c r="B93" s="529"/>
      <c r="C93" s="529"/>
      <c r="D93" s="530" t="s">
        <v>3065</v>
      </c>
      <c r="E93" s="528" t="s">
        <v>2018</v>
      </c>
      <c r="F93" s="549">
        <v>1</v>
      </c>
      <c r="G93" s="89"/>
      <c r="H93" s="532">
        <f t="shared" si="3"/>
        <v>0</v>
      </c>
      <c r="I93" s="529"/>
    </row>
    <row r="94" spans="1:254" ht="15" customHeight="1">
      <c r="A94" s="536">
        <v>22</v>
      </c>
      <c r="B94" s="298"/>
      <c r="C94" s="299"/>
      <c r="D94" s="299" t="s">
        <v>1330</v>
      </c>
      <c r="E94" s="300"/>
      <c r="F94" s="301"/>
      <c r="G94" s="300"/>
      <c r="H94" s="302">
        <f>SUM(H95:H99)</f>
        <v>0</v>
      </c>
      <c r="I94" s="303"/>
      <c r="J94" s="527"/>
      <c r="HV94" s="527"/>
      <c r="HW94" s="527"/>
      <c r="IQ94" s="527"/>
      <c r="IR94" s="527"/>
      <c r="IS94" s="527"/>
      <c r="IT94" s="527"/>
    </row>
    <row r="95" spans="1:254" ht="25.5">
      <c r="A95" s="528">
        <v>23</v>
      </c>
      <c r="B95" s="529"/>
      <c r="C95" s="529"/>
      <c r="D95" s="535" t="s">
        <v>2051</v>
      </c>
      <c r="E95" s="528" t="s">
        <v>1753</v>
      </c>
      <c r="F95" s="550">
        <v>40</v>
      </c>
      <c r="G95" s="89"/>
      <c r="H95" s="532">
        <f t="shared" ref="H95:H99" si="4">ROUND(F95*G95,2)</f>
        <v>0</v>
      </c>
      <c r="I95" s="529"/>
    </row>
    <row r="96" spans="1:254" ht="25.5">
      <c r="A96" s="528">
        <v>24</v>
      </c>
      <c r="B96" s="529"/>
      <c r="C96" s="529"/>
      <c r="D96" s="535" t="s">
        <v>3066</v>
      </c>
      <c r="E96" s="528" t="s">
        <v>2018</v>
      </c>
      <c r="F96" s="549">
        <v>1</v>
      </c>
      <c r="G96" s="89"/>
      <c r="H96" s="532">
        <f t="shared" si="4"/>
        <v>0</v>
      </c>
      <c r="I96" s="529"/>
    </row>
    <row r="97" spans="1:9" ht="12.75">
      <c r="A97" s="528">
        <v>25</v>
      </c>
      <c r="B97" s="529"/>
      <c r="C97" s="529"/>
      <c r="D97" s="530" t="s">
        <v>2046</v>
      </c>
      <c r="E97" s="528" t="s">
        <v>1753</v>
      </c>
      <c r="F97" s="550">
        <v>20</v>
      </c>
      <c r="G97" s="89"/>
      <c r="H97" s="532">
        <f t="shared" si="4"/>
        <v>0</v>
      </c>
      <c r="I97" s="529"/>
    </row>
    <row r="98" spans="1:9" ht="12.75">
      <c r="A98" s="528">
        <v>26</v>
      </c>
      <c r="B98" s="529"/>
      <c r="C98" s="529"/>
      <c r="D98" s="530" t="s">
        <v>2052</v>
      </c>
      <c r="E98" s="528" t="s">
        <v>1753</v>
      </c>
      <c r="F98" s="550">
        <v>40</v>
      </c>
      <c r="G98" s="89"/>
      <c r="H98" s="532">
        <f t="shared" si="4"/>
        <v>0</v>
      </c>
      <c r="I98" s="529"/>
    </row>
    <row r="99" spans="1:9" ht="12.75">
      <c r="A99" s="528">
        <v>27</v>
      </c>
      <c r="B99" s="529"/>
      <c r="C99" s="529"/>
      <c r="D99" s="530" t="s">
        <v>2047</v>
      </c>
      <c r="E99" s="528" t="s">
        <v>1753</v>
      </c>
      <c r="F99" s="550">
        <v>10</v>
      </c>
      <c r="G99" s="89"/>
      <c r="H99" s="532">
        <f t="shared" si="4"/>
        <v>0</v>
      </c>
      <c r="I99" s="529"/>
    </row>
    <row r="101" spans="1:9" ht="15.75">
      <c r="A101" s="250" t="s">
        <v>125</v>
      </c>
      <c r="B101" s="251"/>
      <c r="C101" s="252"/>
      <c r="D101" s="251"/>
      <c r="E101" s="251"/>
      <c r="F101" s="251"/>
      <c r="G101" s="253"/>
      <c r="H101" s="254"/>
      <c r="I101" s="255"/>
    </row>
    <row r="102" spans="1:9" ht="15.75">
      <c r="A102" s="257" t="s">
        <v>15</v>
      </c>
      <c r="B102" s="258"/>
      <c r="C102" s="258"/>
      <c r="D102" s="258" t="s">
        <v>2287</v>
      </c>
      <c r="E102" s="259"/>
      <c r="F102" s="260"/>
      <c r="G102" s="261"/>
      <c r="H102" s="262"/>
      <c r="I102" s="263"/>
    </row>
    <row r="103" spans="1:9" ht="15.75">
      <c r="A103" s="264" t="s">
        <v>94</v>
      </c>
      <c r="B103" s="265"/>
      <c r="C103" s="265"/>
      <c r="D103" s="524" t="s">
        <v>2291</v>
      </c>
      <c r="E103" s="267"/>
      <c r="F103" s="268"/>
      <c r="G103" s="269"/>
      <c r="H103" s="270"/>
      <c r="I103" s="271"/>
    </row>
    <row r="104" spans="1:9" ht="15.75">
      <c r="A104" s="264" t="s">
        <v>2023</v>
      </c>
      <c r="B104" s="265"/>
      <c r="C104" s="265"/>
      <c r="D104" s="524" t="s">
        <v>2053</v>
      </c>
      <c r="E104" s="267"/>
      <c r="F104" s="268"/>
      <c r="G104" s="269"/>
      <c r="H104" s="270"/>
      <c r="I104" s="271"/>
    </row>
    <row r="105" spans="1:9" ht="30">
      <c r="A105" s="272" t="s">
        <v>126</v>
      </c>
      <c r="B105" s="272" t="s">
        <v>54</v>
      </c>
      <c r="C105" s="272" t="s">
        <v>50</v>
      </c>
      <c r="D105" s="273" t="s">
        <v>51</v>
      </c>
      <c r="E105" s="272" t="s">
        <v>127</v>
      </c>
      <c r="F105" s="272" t="s">
        <v>128</v>
      </c>
      <c r="G105" s="272" t="s">
        <v>3020</v>
      </c>
      <c r="H105" s="274" t="s">
        <v>3021</v>
      </c>
      <c r="I105" s="272" t="s">
        <v>130</v>
      </c>
    </row>
    <row r="106" spans="1:9" ht="18.75">
      <c r="A106" s="525" t="s">
        <v>27</v>
      </c>
      <c r="B106" s="276"/>
      <c r="C106" s="277" t="s">
        <v>137</v>
      </c>
      <c r="D106" s="277"/>
      <c r="E106" s="278"/>
      <c r="F106" s="279"/>
      <c r="G106" s="278"/>
      <c r="H106" s="280">
        <f>H107+H120</f>
        <v>0</v>
      </c>
      <c r="I106" s="281"/>
    </row>
    <row r="107" spans="1:9" ht="15">
      <c r="A107" s="540"/>
      <c r="B107" s="541"/>
      <c r="C107" s="542"/>
      <c r="D107" s="542" t="s">
        <v>2054</v>
      </c>
      <c r="E107" s="543"/>
      <c r="F107" s="544"/>
      <c r="G107" s="543"/>
      <c r="H107" s="545">
        <f>SUM(H108:H119)</f>
        <v>0</v>
      </c>
      <c r="I107" s="546"/>
    </row>
    <row r="108" spans="1:9" ht="12.75">
      <c r="A108" s="528">
        <v>1</v>
      </c>
      <c r="B108" s="529"/>
      <c r="C108" s="529"/>
      <c r="D108" s="548" t="s">
        <v>3067</v>
      </c>
      <c r="E108" s="528" t="s">
        <v>292</v>
      </c>
      <c r="F108" s="549">
        <v>7</v>
      </c>
      <c r="G108" s="89"/>
      <c r="H108" s="532">
        <f t="shared" ref="H108:H119" si="5">ROUND(F108*G108,2)</f>
        <v>0</v>
      </c>
      <c r="I108" s="551"/>
    </row>
    <row r="109" spans="1:9" ht="12.75">
      <c r="A109" s="528">
        <v>2</v>
      </c>
      <c r="B109" s="529"/>
      <c r="C109" s="529"/>
      <c r="D109" s="548" t="s">
        <v>3068</v>
      </c>
      <c r="E109" s="528" t="s">
        <v>292</v>
      </c>
      <c r="F109" s="549">
        <v>7</v>
      </c>
      <c r="G109" s="89"/>
      <c r="H109" s="532">
        <f t="shared" si="5"/>
        <v>0</v>
      </c>
      <c r="I109" s="551"/>
    </row>
    <row r="110" spans="1:9" ht="12.75">
      <c r="A110" s="528">
        <v>3</v>
      </c>
      <c r="B110" s="529"/>
      <c r="C110" s="529"/>
      <c r="D110" s="548" t="s">
        <v>3069</v>
      </c>
      <c r="E110" s="528" t="s">
        <v>621</v>
      </c>
      <c r="F110" s="549">
        <v>1</v>
      </c>
      <c r="G110" s="89"/>
      <c r="H110" s="532">
        <f t="shared" si="5"/>
        <v>0</v>
      </c>
      <c r="I110" s="551"/>
    </row>
    <row r="111" spans="1:9" ht="12.75">
      <c r="A111" s="528">
        <v>4</v>
      </c>
      <c r="B111" s="529"/>
      <c r="C111" s="529"/>
      <c r="D111" s="548" t="s">
        <v>3070</v>
      </c>
      <c r="E111" s="528" t="s">
        <v>621</v>
      </c>
      <c r="F111" s="549">
        <v>1</v>
      </c>
      <c r="G111" s="89"/>
      <c r="H111" s="532">
        <f t="shared" si="5"/>
        <v>0</v>
      </c>
      <c r="I111" s="551"/>
    </row>
    <row r="112" spans="1:9" ht="22.5">
      <c r="A112" s="528">
        <v>5</v>
      </c>
      <c r="B112" s="529"/>
      <c r="C112" s="529"/>
      <c r="D112" s="533" t="s">
        <v>3071</v>
      </c>
      <c r="E112" s="528" t="s">
        <v>621</v>
      </c>
      <c r="F112" s="549">
        <v>6</v>
      </c>
      <c r="G112" s="89"/>
      <c r="H112" s="532">
        <f t="shared" si="5"/>
        <v>0</v>
      </c>
      <c r="I112" s="551"/>
    </row>
    <row r="113" spans="1:9" ht="22.5">
      <c r="A113" s="528">
        <v>6</v>
      </c>
      <c r="B113" s="529"/>
      <c r="C113" s="529"/>
      <c r="D113" s="533" t="s">
        <v>3072</v>
      </c>
      <c r="E113" s="528" t="s">
        <v>621</v>
      </c>
      <c r="F113" s="549">
        <v>4</v>
      </c>
      <c r="G113" s="89"/>
      <c r="H113" s="532">
        <f t="shared" si="5"/>
        <v>0</v>
      </c>
      <c r="I113" s="551"/>
    </row>
    <row r="114" spans="1:9" ht="22.5">
      <c r="A114" s="528">
        <v>7</v>
      </c>
      <c r="B114" s="529"/>
      <c r="C114" s="529"/>
      <c r="D114" s="533" t="s">
        <v>3073</v>
      </c>
      <c r="E114" s="528" t="s">
        <v>621</v>
      </c>
      <c r="F114" s="549">
        <v>17</v>
      </c>
      <c r="G114" s="89"/>
      <c r="H114" s="532">
        <f t="shared" si="5"/>
        <v>0</v>
      </c>
      <c r="I114" s="551"/>
    </row>
    <row r="115" spans="1:9" ht="22.5">
      <c r="A115" s="528">
        <v>8</v>
      </c>
      <c r="B115" s="529"/>
      <c r="C115" s="529"/>
      <c r="D115" s="533" t="s">
        <v>3074</v>
      </c>
      <c r="E115" s="528" t="s">
        <v>621</v>
      </c>
      <c r="F115" s="549">
        <v>58</v>
      </c>
      <c r="G115" s="89"/>
      <c r="H115" s="532">
        <f t="shared" si="5"/>
        <v>0</v>
      </c>
      <c r="I115" s="551"/>
    </row>
    <row r="116" spans="1:9" ht="22.5">
      <c r="A116" s="528">
        <v>9</v>
      </c>
      <c r="B116" s="529"/>
      <c r="C116" s="529"/>
      <c r="D116" s="533" t="s">
        <v>3075</v>
      </c>
      <c r="E116" s="528" t="s">
        <v>621</v>
      </c>
      <c r="F116" s="549">
        <v>19</v>
      </c>
      <c r="G116" s="89"/>
      <c r="H116" s="532">
        <f t="shared" si="5"/>
        <v>0</v>
      </c>
      <c r="I116" s="551"/>
    </row>
    <row r="117" spans="1:9" ht="22.5">
      <c r="A117" s="528">
        <v>10</v>
      </c>
      <c r="B117" s="529"/>
      <c r="C117" s="529"/>
      <c r="D117" s="533" t="s">
        <v>3076</v>
      </c>
      <c r="E117" s="528" t="s">
        <v>621</v>
      </c>
      <c r="F117" s="549">
        <v>1</v>
      </c>
      <c r="G117" s="89"/>
      <c r="H117" s="532">
        <f t="shared" si="5"/>
        <v>0</v>
      </c>
      <c r="I117" s="551"/>
    </row>
    <row r="118" spans="1:9" ht="22.5">
      <c r="A118" s="528">
        <v>11</v>
      </c>
      <c r="B118" s="529"/>
      <c r="C118" s="529"/>
      <c r="D118" s="533" t="s">
        <v>3077</v>
      </c>
      <c r="E118" s="528" t="s">
        <v>621</v>
      </c>
      <c r="F118" s="549">
        <v>16</v>
      </c>
      <c r="G118" s="89"/>
      <c r="H118" s="532">
        <f t="shared" si="5"/>
        <v>0</v>
      </c>
      <c r="I118" s="551"/>
    </row>
    <row r="119" spans="1:9" ht="12.75">
      <c r="A119" s="528">
        <v>12</v>
      </c>
      <c r="B119" s="529"/>
      <c r="C119" s="529"/>
      <c r="D119" s="548" t="s">
        <v>3078</v>
      </c>
      <c r="E119" s="528" t="s">
        <v>2018</v>
      </c>
      <c r="F119" s="549">
        <v>1</v>
      </c>
      <c r="G119" s="89"/>
      <c r="H119" s="532">
        <f t="shared" si="5"/>
        <v>0</v>
      </c>
      <c r="I119" s="551"/>
    </row>
    <row r="120" spans="1:9" ht="15">
      <c r="A120" s="552">
        <v>12</v>
      </c>
      <c r="B120" s="553"/>
      <c r="C120" s="554"/>
      <c r="D120" s="554" t="s">
        <v>1330</v>
      </c>
      <c r="E120" s="555"/>
      <c r="F120" s="556"/>
      <c r="G120" s="555"/>
      <c r="H120" s="557">
        <f>SUM(H121:H123)</f>
        <v>0</v>
      </c>
      <c r="I120" s="558"/>
    </row>
    <row r="121" spans="1:9" ht="12.75">
      <c r="A121" s="528">
        <v>13</v>
      </c>
      <c r="B121" s="529"/>
      <c r="C121" s="529"/>
      <c r="D121" s="548" t="s">
        <v>2055</v>
      </c>
      <c r="E121" s="528" t="s">
        <v>1753</v>
      </c>
      <c r="F121" s="549">
        <v>20</v>
      </c>
      <c r="G121" s="89"/>
      <c r="H121" s="532">
        <f t="shared" ref="H121:H123" si="6">ROUND(F121*G121,2)</f>
        <v>0</v>
      </c>
      <c r="I121" s="551"/>
    </row>
    <row r="122" spans="1:9" ht="12.75">
      <c r="A122" s="528">
        <v>14</v>
      </c>
      <c r="B122" s="529"/>
      <c r="C122" s="529"/>
      <c r="D122" s="530" t="s">
        <v>2046</v>
      </c>
      <c r="E122" s="528" t="s">
        <v>1753</v>
      </c>
      <c r="F122" s="550">
        <v>10</v>
      </c>
      <c r="G122" s="89"/>
      <c r="H122" s="532">
        <f t="shared" si="6"/>
        <v>0</v>
      </c>
      <c r="I122" s="551"/>
    </row>
    <row r="123" spans="1:9" ht="12.75">
      <c r="A123" s="528">
        <v>15</v>
      </c>
      <c r="B123" s="529"/>
      <c r="C123" s="529"/>
      <c r="D123" s="530" t="s">
        <v>2047</v>
      </c>
      <c r="E123" s="528" t="s">
        <v>1753</v>
      </c>
      <c r="F123" s="550">
        <v>20</v>
      </c>
      <c r="G123" s="89"/>
      <c r="H123" s="532">
        <f t="shared" si="6"/>
        <v>0</v>
      </c>
      <c r="I123" s="551"/>
    </row>
    <row r="124" spans="1:9">
      <c r="F124" s="507"/>
      <c r="H124" s="507"/>
    </row>
    <row r="125" spans="1:9" ht="15.75">
      <c r="A125" s="250" t="s">
        <v>125</v>
      </c>
      <c r="B125" s="251"/>
      <c r="C125" s="252"/>
      <c r="D125" s="251"/>
      <c r="E125" s="251"/>
      <c r="F125" s="251"/>
      <c r="G125" s="253"/>
      <c r="H125" s="254"/>
      <c r="I125" s="255"/>
    </row>
    <row r="126" spans="1:9" ht="15.75">
      <c r="A126" s="257" t="s">
        <v>15</v>
      </c>
      <c r="B126" s="258"/>
      <c r="C126" s="258"/>
      <c r="D126" s="258" t="s">
        <v>2287</v>
      </c>
      <c r="E126" s="259"/>
      <c r="F126" s="260"/>
      <c r="G126" s="261"/>
      <c r="H126" s="262"/>
      <c r="I126" s="263"/>
    </row>
    <row r="127" spans="1:9" ht="15.75">
      <c r="A127" s="264" t="s">
        <v>94</v>
      </c>
      <c r="B127" s="265"/>
      <c r="C127" s="265"/>
      <c r="D127" s="524" t="s">
        <v>2291</v>
      </c>
      <c r="E127" s="267"/>
      <c r="F127" s="268"/>
      <c r="G127" s="269"/>
      <c r="H127" s="270"/>
      <c r="I127" s="271"/>
    </row>
    <row r="128" spans="1:9" ht="15.75">
      <c r="A128" s="264" t="s">
        <v>2023</v>
      </c>
      <c r="B128" s="265"/>
      <c r="C128" s="265"/>
      <c r="D128" s="524" t="s">
        <v>2056</v>
      </c>
      <c r="E128" s="267"/>
      <c r="F128" s="268"/>
      <c r="G128" s="269"/>
      <c r="H128" s="270"/>
      <c r="I128" s="271"/>
    </row>
    <row r="129" spans="1:9" ht="30">
      <c r="A129" s="272" t="s">
        <v>126</v>
      </c>
      <c r="B129" s="272" t="s">
        <v>54</v>
      </c>
      <c r="C129" s="272" t="s">
        <v>50</v>
      </c>
      <c r="D129" s="273" t="s">
        <v>51</v>
      </c>
      <c r="E129" s="272" t="s">
        <v>127</v>
      </c>
      <c r="F129" s="272" t="s">
        <v>128</v>
      </c>
      <c r="G129" s="272" t="s">
        <v>3020</v>
      </c>
      <c r="H129" s="274" t="s">
        <v>3021</v>
      </c>
      <c r="I129" s="272" t="s">
        <v>130</v>
      </c>
    </row>
    <row r="130" spans="1:9" ht="18.75">
      <c r="A130" s="525" t="s">
        <v>27</v>
      </c>
      <c r="B130" s="276"/>
      <c r="C130" s="277" t="s">
        <v>137</v>
      </c>
      <c r="D130" s="277"/>
      <c r="E130" s="278"/>
      <c r="F130" s="279"/>
      <c r="G130" s="278"/>
      <c r="H130" s="280">
        <f>H131+H136+H140</f>
        <v>0</v>
      </c>
      <c r="I130" s="281"/>
    </row>
    <row r="131" spans="1:9" ht="15">
      <c r="A131" s="540"/>
      <c r="B131" s="541"/>
      <c r="C131" s="542"/>
      <c r="D131" s="542" t="s">
        <v>2054</v>
      </c>
      <c r="E131" s="543"/>
      <c r="F131" s="544">
        <v>0</v>
      </c>
      <c r="G131" s="543"/>
      <c r="H131" s="545">
        <f>SUM(H132:H135)</f>
        <v>0</v>
      </c>
      <c r="I131" s="546"/>
    </row>
    <row r="132" spans="1:9" ht="22.5">
      <c r="A132" s="528">
        <v>1</v>
      </c>
      <c r="B132" s="529"/>
      <c r="C132" s="529"/>
      <c r="D132" s="533" t="s">
        <v>3080</v>
      </c>
      <c r="E132" s="528" t="s">
        <v>621</v>
      </c>
      <c r="F132" s="547">
        <v>2</v>
      </c>
      <c r="G132" s="89"/>
      <c r="H132" s="532">
        <f t="shared" ref="H132:H135" si="7">ROUND(F132*G132,2)</f>
        <v>0</v>
      </c>
      <c r="I132" s="551"/>
    </row>
    <row r="133" spans="1:9" ht="12.75">
      <c r="A133" s="528">
        <v>2</v>
      </c>
      <c r="B133" s="529"/>
      <c r="C133" s="529"/>
      <c r="D133" s="533" t="s">
        <v>3079</v>
      </c>
      <c r="E133" s="528" t="s">
        <v>621</v>
      </c>
      <c r="F133" s="549">
        <v>3</v>
      </c>
      <c r="G133" s="89"/>
      <c r="H133" s="532">
        <f t="shared" si="7"/>
        <v>0</v>
      </c>
      <c r="I133" s="551"/>
    </row>
    <row r="134" spans="1:9" ht="22.5">
      <c r="A134" s="528">
        <v>3</v>
      </c>
      <c r="B134" s="529"/>
      <c r="C134" s="529"/>
      <c r="D134" s="533" t="s">
        <v>3081</v>
      </c>
      <c r="E134" s="528" t="s">
        <v>621</v>
      </c>
      <c r="F134" s="549">
        <v>5</v>
      </c>
      <c r="G134" s="89"/>
      <c r="H134" s="532">
        <f t="shared" si="7"/>
        <v>0</v>
      </c>
      <c r="I134" s="551"/>
    </row>
    <row r="135" spans="1:9" ht="33.75">
      <c r="A135" s="528">
        <v>4</v>
      </c>
      <c r="B135" s="529"/>
      <c r="C135" s="529"/>
      <c r="D135" s="533" t="s">
        <v>3082</v>
      </c>
      <c r="E135" s="528" t="s">
        <v>621</v>
      </c>
      <c r="F135" s="549">
        <v>5</v>
      </c>
      <c r="G135" s="89"/>
      <c r="H135" s="532">
        <f t="shared" si="7"/>
        <v>0</v>
      </c>
      <c r="I135" s="551"/>
    </row>
    <row r="136" spans="1:9" ht="15">
      <c r="A136" s="552"/>
      <c r="B136" s="553"/>
      <c r="C136" s="554"/>
      <c r="D136" s="554" t="s">
        <v>2057</v>
      </c>
      <c r="E136" s="555"/>
      <c r="F136" s="556">
        <v>0</v>
      </c>
      <c r="G136" s="555"/>
      <c r="H136" s="557">
        <f>SUM(H137:H139)</f>
        <v>0</v>
      </c>
      <c r="I136" s="558"/>
    </row>
    <row r="137" spans="1:9" ht="22.5">
      <c r="A137" s="528">
        <v>5</v>
      </c>
      <c r="B137" s="529"/>
      <c r="C137" s="529"/>
      <c r="D137" s="533" t="s">
        <v>3083</v>
      </c>
      <c r="E137" s="528" t="s">
        <v>621</v>
      </c>
      <c r="F137" s="549">
        <v>2</v>
      </c>
      <c r="G137" s="89"/>
      <c r="H137" s="532">
        <f t="shared" ref="H137:H139" si="8">ROUND(F137*G137,2)</f>
        <v>0</v>
      </c>
      <c r="I137" s="551"/>
    </row>
    <row r="138" spans="1:9" ht="12.75">
      <c r="A138" s="528">
        <v>6</v>
      </c>
      <c r="B138" s="529"/>
      <c r="C138" s="529"/>
      <c r="D138" s="548" t="s">
        <v>3084</v>
      </c>
      <c r="E138" s="528" t="s">
        <v>621</v>
      </c>
      <c r="F138" s="549">
        <v>40</v>
      </c>
      <c r="G138" s="89"/>
      <c r="H138" s="532">
        <f t="shared" si="8"/>
        <v>0</v>
      </c>
      <c r="I138" s="551"/>
    </row>
    <row r="139" spans="1:9" ht="12.75">
      <c r="A139" s="528">
        <v>7</v>
      </c>
      <c r="B139" s="529"/>
      <c r="C139" s="529"/>
      <c r="D139" s="548" t="s">
        <v>3078</v>
      </c>
      <c r="E139" s="528" t="s">
        <v>2018</v>
      </c>
      <c r="F139" s="549">
        <v>1</v>
      </c>
      <c r="G139" s="89"/>
      <c r="H139" s="532">
        <f t="shared" si="8"/>
        <v>0</v>
      </c>
      <c r="I139" s="551"/>
    </row>
    <row r="140" spans="1:9" ht="15">
      <c r="A140" s="552">
        <v>7</v>
      </c>
      <c r="B140" s="553"/>
      <c r="C140" s="554"/>
      <c r="D140" s="554" t="s">
        <v>1330</v>
      </c>
      <c r="E140" s="555"/>
      <c r="F140" s="556">
        <v>0</v>
      </c>
      <c r="G140" s="555"/>
      <c r="H140" s="557">
        <f>SUM(H141:H143)</f>
        <v>0</v>
      </c>
      <c r="I140" s="558"/>
    </row>
    <row r="141" spans="1:9" ht="12.75">
      <c r="A141" s="528">
        <v>8</v>
      </c>
      <c r="B141" s="529"/>
      <c r="C141" s="529"/>
      <c r="D141" s="535" t="s">
        <v>2058</v>
      </c>
      <c r="E141" s="528" t="s">
        <v>1753</v>
      </c>
      <c r="F141" s="550">
        <v>25</v>
      </c>
      <c r="G141" s="89"/>
      <c r="H141" s="532">
        <f t="shared" ref="H141:H143" si="9">ROUND(F141*G141,2)</f>
        <v>0</v>
      </c>
      <c r="I141" s="551"/>
    </row>
    <row r="142" spans="1:9" ht="12.75">
      <c r="A142" s="528">
        <v>9</v>
      </c>
      <c r="B142" s="529"/>
      <c r="C142" s="529"/>
      <c r="D142" s="530" t="s">
        <v>2046</v>
      </c>
      <c r="E142" s="528" t="s">
        <v>1753</v>
      </c>
      <c r="F142" s="550">
        <v>2</v>
      </c>
      <c r="G142" s="89"/>
      <c r="H142" s="532">
        <f t="shared" si="9"/>
        <v>0</v>
      </c>
      <c r="I142" s="551"/>
    </row>
    <row r="143" spans="1:9" ht="12.75">
      <c r="A143" s="528">
        <v>10</v>
      </c>
      <c r="B143" s="529"/>
      <c r="C143" s="529"/>
      <c r="D143" s="530" t="s">
        <v>2047</v>
      </c>
      <c r="E143" s="528" t="s">
        <v>1753</v>
      </c>
      <c r="F143" s="550">
        <v>3</v>
      </c>
      <c r="G143" s="89"/>
      <c r="H143" s="532">
        <f t="shared" si="9"/>
        <v>0</v>
      </c>
      <c r="I143" s="551"/>
    </row>
    <row r="144" spans="1:9" ht="12.75">
      <c r="A144" s="559"/>
      <c r="B144" s="559"/>
      <c r="D144" s="560"/>
      <c r="E144" s="561"/>
      <c r="F144" s="562"/>
      <c r="G144" s="563"/>
      <c r="H144" s="564"/>
    </row>
    <row r="145" spans="1:9" ht="15.75">
      <c r="A145" s="250" t="s">
        <v>125</v>
      </c>
      <c r="B145" s="251"/>
      <c r="C145" s="252"/>
      <c r="D145" s="251"/>
      <c r="E145" s="251"/>
      <c r="F145" s="251"/>
      <c r="G145" s="253"/>
      <c r="H145" s="254"/>
      <c r="I145" s="255"/>
    </row>
    <row r="146" spans="1:9" ht="15.75">
      <c r="A146" s="257" t="s">
        <v>15</v>
      </c>
      <c r="B146" s="258"/>
      <c r="C146" s="258"/>
      <c r="D146" s="258" t="s">
        <v>2287</v>
      </c>
      <c r="E146" s="259"/>
      <c r="F146" s="260"/>
      <c r="G146" s="261"/>
      <c r="H146" s="262"/>
      <c r="I146" s="263"/>
    </row>
    <row r="147" spans="1:9" ht="15.75">
      <c r="A147" s="264" t="s">
        <v>94</v>
      </c>
      <c r="B147" s="265"/>
      <c r="C147" s="265"/>
      <c r="D147" s="524" t="s">
        <v>2291</v>
      </c>
      <c r="E147" s="267"/>
      <c r="F147" s="268"/>
      <c r="G147" s="269"/>
      <c r="H147" s="270"/>
      <c r="I147" s="271"/>
    </row>
    <row r="148" spans="1:9" ht="15.75">
      <c r="A148" s="264" t="s">
        <v>2023</v>
      </c>
      <c r="B148" s="265"/>
      <c r="C148" s="265"/>
      <c r="D148" s="524" t="s">
        <v>2059</v>
      </c>
      <c r="E148" s="267"/>
      <c r="F148" s="268"/>
      <c r="G148" s="269"/>
      <c r="H148" s="270"/>
      <c r="I148" s="271"/>
    </row>
    <row r="149" spans="1:9" ht="30">
      <c r="A149" s="272" t="s">
        <v>126</v>
      </c>
      <c r="B149" s="272" t="s">
        <v>54</v>
      </c>
      <c r="C149" s="272" t="s">
        <v>50</v>
      </c>
      <c r="D149" s="273" t="s">
        <v>51</v>
      </c>
      <c r="E149" s="272" t="s">
        <v>127</v>
      </c>
      <c r="F149" s="272" t="s">
        <v>128</v>
      </c>
      <c r="G149" s="272" t="s">
        <v>3020</v>
      </c>
      <c r="H149" s="274" t="s">
        <v>3021</v>
      </c>
      <c r="I149" s="272" t="s">
        <v>130</v>
      </c>
    </row>
    <row r="150" spans="1:9" ht="18.75">
      <c r="A150" s="525" t="s">
        <v>27</v>
      </c>
      <c r="B150" s="276"/>
      <c r="C150" s="277" t="s">
        <v>137</v>
      </c>
      <c r="D150" s="277"/>
      <c r="E150" s="278"/>
      <c r="F150" s="279"/>
      <c r="G150" s="278"/>
      <c r="H150" s="280">
        <f>H151+H160</f>
        <v>0</v>
      </c>
      <c r="I150" s="281"/>
    </row>
    <row r="151" spans="1:9" ht="15">
      <c r="A151" s="540"/>
      <c r="B151" s="541"/>
      <c r="C151" s="542"/>
      <c r="D151" s="542" t="s">
        <v>2060</v>
      </c>
      <c r="E151" s="543"/>
      <c r="F151" s="544">
        <v>0</v>
      </c>
      <c r="G151" s="543"/>
      <c r="H151" s="545">
        <f>SUM(H152:H159)</f>
        <v>0</v>
      </c>
      <c r="I151" s="546"/>
    </row>
    <row r="152" spans="1:9" ht="12.75">
      <c r="A152" s="528">
        <v>1</v>
      </c>
      <c r="B152" s="528"/>
      <c r="C152" s="529"/>
      <c r="D152" s="548" t="s">
        <v>3085</v>
      </c>
      <c r="E152" s="528" t="s">
        <v>621</v>
      </c>
      <c r="F152" s="549">
        <v>42</v>
      </c>
      <c r="G152" s="89"/>
      <c r="H152" s="532">
        <f t="shared" ref="H152:H159" si="10">ROUND(F152*G152,2)</f>
        <v>0</v>
      </c>
      <c r="I152" s="551"/>
    </row>
    <row r="153" spans="1:9" ht="12.75">
      <c r="A153" s="528">
        <v>2</v>
      </c>
      <c r="B153" s="528"/>
      <c r="C153" s="529"/>
      <c r="D153" s="548" t="s">
        <v>3086</v>
      </c>
      <c r="E153" s="528" t="s">
        <v>621</v>
      </c>
      <c r="F153" s="549">
        <v>3</v>
      </c>
      <c r="G153" s="89"/>
      <c r="H153" s="532">
        <f t="shared" si="10"/>
        <v>0</v>
      </c>
      <c r="I153" s="551"/>
    </row>
    <row r="154" spans="1:9" ht="12.75">
      <c r="A154" s="528">
        <v>3</v>
      </c>
      <c r="B154" s="528"/>
      <c r="C154" s="529"/>
      <c r="D154" s="548" t="s">
        <v>3087</v>
      </c>
      <c r="E154" s="528" t="s">
        <v>621</v>
      </c>
      <c r="F154" s="549">
        <v>28</v>
      </c>
      <c r="G154" s="89"/>
      <c r="H154" s="532">
        <f t="shared" si="10"/>
        <v>0</v>
      </c>
      <c r="I154" s="551"/>
    </row>
    <row r="155" spans="1:9" ht="12.75">
      <c r="A155" s="528">
        <v>4</v>
      </c>
      <c r="B155" s="528"/>
      <c r="C155" s="529"/>
      <c r="D155" s="548" t="s">
        <v>3088</v>
      </c>
      <c r="E155" s="528" t="s">
        <v>621</v>
      </c>
      <c r="F155" s="549">
        <v>3</v>
      </c>
      <c r="G155" s="89"/>
      <c r="H155" s="532">
        <f t="shared" si="10"/>
        <v>0</v>
      </c>
      <c r="I155" s="551"/>
    </row>
    <row r="156" spans="1:9" ht="12.75">
      <c r="A156" s="528">
        <v>5</v>
      </c>
      <c r="B156" s="528"/>
      <c r="C156" s="529"/>
      <c r="D156" s="548" t="s">
        <v>3089</v>
      </c>
      <c r="E156" s="528" t="s">
        <v>621</v>
      </c>
      <c r="F156" s="549">
        <v>3</v>
      </c>
      <c r="G156" s="89"/>
      <c r="H156" s="532">
        <f t="shared" si="10"/>
        <v>0</v>
      </c>
      <c r="I156" s="551"/>
    </row>
    <row r="157" spans="1:9" ht="12.75">
      <c r="A157" s="528">
        <v>6</v>
      </c>
      <c r="B157" s="528"/>
      <c r="C157" s="529"/>
      <c r="D157" s="533" t="s">
        <v>3090</v>
      </c>
      <c r="E157" s="528" t="s">
        <v>621</v>
      </c>
      <c r="F157" s="549">
        <v>5</v>
      </c>
      <c r="G157" s="89"/>
      <c r="H157" s="532">
        <f t="shared" si="10"/>
        <v>0</v>
      </c>
      <c r="I157" s="551"/>
    </row>
    <row r="158" spans="1:9" ht="12.75">
      <c r="A158" s="528">
        <v>7</v>
      </c>
      <c r="B158" s="528"/>
      <c r="C158" s="529"/>
      <c r="D158" s="548" t="s">
        <v>3091</v>
      </c>
      <c r="E158" s="528" t="s">
        <v>621</v>
      </c>
      <c r="F158" s="549">
        <v>3</v>
      </c>
      <c r="G158" s="89"/>
      <c r="H158" s="532">
        <f t="shared" si="10"/>
        <v>0</v>
      </c>
      <c r="I158" s="551"/>
    </row>
    <row r="159" spans="1:9" ht="12.75">
      <c r="A159" s="528">
        <v>8</v>
      </c>
      <c r="B159" s="528"/>
      <c r="C159" s="529"/>
      <c r="D159" s="533" t="s">
        <v>3092</v>
      </c>
      <c r="E159" s="528" t="s">
        <v>621</v>
      </c>
      <c r="F159" s="549">
        <v>3</v>
      </c>
      <c r="G159" s="89"/>
      <c r="H159" s="532">
        <f t="shared" si="10"/>
        <v>0</v>
      </c>
      <c r="I159" s="551"/>
    </row>
    <row r="160" spans="1:9" ht="15">
      <c r="A160" s="552">
        <v>8</v>
      </c>
      <c r="B160" s="553"/>
      <c r="C160" s="554"/>
      <c r="D160" s="554" t="s">
        <v>1330</v>
      </c>
      <c r="E160" s="555"/>
      <c r="F160" s="556">
        <v>0</v>
      </c>
      <c r="G160" s="555"/>
      <c r="H160" s="557">
        <f>SUM(H161:H163)</f>
        <v>0</v>
      </c>
      <c r="I160" s="558"/>
    </row>
    <row r="161" spans="1:9" ht="22.5">
      <c r="A161" s="528">
        <v>9</v>
      </c>
      <c r="B161" s="528"/>
      <c r="C161" s="529"/>
      <c r="D161" s="533" t="s">
        <v>2061</v>
      </c>
      <c r="E161" s="528" t="s">
        <v>2018</v>
      </c>
      <c r="F161" s="549">
        <v>1</v>
      </c>
      <c r="G161" s="89"/>
      <c r="H161" s="532">
        <f t="shared" ref="H161:H163" si="11">ROUND(F161*G161,2)</f>
        <v>0</v>
      </c>
      <c r="I161" s="551"/>
    </row>
    <row r="162" spans="1:9" ht="12.75">
      <c r="A162" s="528">
        <v>10</v>
      </c>
      <c r="B162" s="565"/>
      <c r="C162" s="533"/>
      <c r="D162" s="530" t="s">
        <v>2046</v>
      </c>
      <c r="E162" s="528" t="s">
        <v>1753</v>
      </c>
      <c r="F162" s="550">
        <v>8</v>
      </c>
      <c r="G162" s="89"/>
      <c r="H162" s="532">
        <f t="shared" si="11"/>
        <v>0</v>
      </c>
      <c r="I162" s="551"/>
    </row>
    <row r="163" spans="1:9" ht="12.75">
      <c r="A163" s="528">
        <v>11</v>
      </c>
      <c r="B163" s="566"/>
      <c r="C163" s="567"/>
      <c r="D163" s="530" t="s">
        <v>2047</v>
      </c>
      <c r="E163" s="528" t="s">
        <v>1753</v>
      </c>
      <c r="F163" s="550">
        <v>10</v>
      </c>
      <c r="G163" s="89"/>
      <c r="H163" s="532">
        <f t="shared" si="11"/>
        <v>0</v>
      </c>
      <c r="I163" s="551"/>
    </row>
  </sheetData>
  <sheetProtection algorithmName="SHA-512" hashValue="Lg3s5l7asMec8NT1hWsMsqR0tXNpuZSajlLAKM5lVovMCNOuIUWipFJEwBHC6UNux5GP5igL/ZpYTPhs+FevyQ==" saltValue="RWnaAWplyj1wggQJ7LaIrg==" spinCount="100000" sheet="1" objects="1" scenarios="1"/>
  <mergeCells count="5">
    <mergeCell ref="E6:F6"/>
    <mergeCell ref="E7:F7"/>
    <mergeCell ref="E8:F8"/>
    <mergeCell ref="E9:F9"/>
    <mergeCell ref="E5:F5"/>
  </mergeCells>
  <pageMargins left="0.39374999999999999" right="0.39374999999999999" top="0.39374999999999999" bottom="0.39374999999999999" header="0" footer="0"/>
  <pageSetup paperSize="9" scale="34" fitToHeight="100" orientation="portrait" blackAndWhite="1" r:id="rId1"/>
  <headerFooter>
    <oddFooter>&amp;CStrana &amp;P z &amp;N</oddFooter>
  </headerFooter>
  <rowBreaks count="5" manualBreakCount="5">
    <brk id="10" max="8" man="1"/>
    <brk id="62" max="8" man="1"/>
    <brk id="99" max="8" man="1"/>
    <brk id="123" max="8" man="1"/>
    <brk id="14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I892"/>
  <sheetViews>
    <sheetView showGridLines="0" topLeftCell="A7" workbookViewId="0">
      <selection activeCell="F24" sqref="F24"/>
    </sheetView>
  </sheetViews>
  <sheetFormatPr defaultColWidth="13.5" defaultRowHeight="12.75"/>
  <cols>
    <col min="1" max="1" width="8.5" style="721" customWidth="1"/>
    <col min="2" max="2" width="8.5" style="695" customWidth="1"/>
    <col min="3" max="3" width="11.5" style="696" customWidth="1"/>
    <col min="4" max="4" width="113.5" style="697" customWidth="1"/>
    <col min="5" max="5" width="8.1640625" style="698" customWidth="1"/>
    <col min="6" max="6" width="24" style="694" customWidth="1"/>
    <col min="7" max="7" width="17.5" style="700" customWidth="1"/>
    <col min="8" max="8" width="26.5" style="701" customWidth="1"/>
    <col min="9" max="232" width="13.5" style="574"/>
    <col min="233" max="235" width="8.5" style="574" customWidth="1"/>
    <col min="236" max="236" width="113.5" style="574" customWidth="1"/>
    <col min="237" max="237" width="7" style="574" customWidth="1"/>
    <col min="238" max="239" width="17.5" style="574" customWidth="1"/>
    <col min="240" max="240" width="26.5" style="574" customWidth="1"/>
    <col min="241" max="241" width="21.1640625" style="574" bestFit="1" customWidth="1"/>
    <col min="242" max="242" width="16" style="574" customWidth="1"/>
    <col min="243" max="243" width="17.5" style="574" bestFit="1" customWidth="1"/>
    <col min="244" max="244" width="18" style="574" bestFit="1" customWidth="1"/>
    <col min="245" max="245" width="19" style="574" bestFit="1" customWidth="1"/>
    <col min="246" max="247" width="13.5" style="574"/>
    <col min="248" max="248" width="18.1640625" style="574" bestFit="1" customWidth="1"/>
    <col min="249" max="249" width="15" style="574" customWidth="1"/>
    <col min="250" max="250" width="18" style="574" customWidth="1"/>
    <col min="251" max="251" width="15.1640625" style="574" bestFit="1" customWidth="1"/>
    <col min="252" max="252" width="19" style="574" customWidth="1"/>
    <col min="253" max="253" width="15.1640625" style="574" bestFit="1" customWidth="1"/>
    <col min="254" max="254" width="15.5" style="574" customWidth="1"/>
    <col min="255" max="488" width="13.5" style="574"/>
    <col min="489" max="491" width="8.5" style="574" customWidth="1"/>
    <col min="492" max="492" width="113.5" style="574" customWidth="1"/>
    <col min="493" max="493" width="7" style="574" customWidth="1"/>
    <col min="494" max="495" width="17.5" style="574" customWidth="1"/>
    <col min="496" max="496" width="26.5" style="574" customWidth="1"/>
    <col min="497" max="497" width="21.1640625" style="574" bestFit="1" customWidth="1"/>
    <col min="498" max="498" width="16" style="574" customWidth="1"/>
    <col min="499" max="499" width="17.5" style="574" bestFit="1" customWidth="1"/>
    <col min="500" max="500" width="18" style="574" bestFit="1" customWidth="1"/>
    <col min="501" max="501" width="19" style="574" bestFit="1" customWidth="1"/>
    <col min="502" max="503" width="13.5" style="574"/>
    <col min="504" max="504" width="18.1640625" style="574" bestFit="1" customWidth="1"/>
    <col min="505" max="505" width="15" style="574" customWidth="1"/>
    <col min="506" max="506" width="18" style="574" customWidth="1"/>
    <col min="507" max="507" width="15.1640625" style="574" bestFit="1" customWidth="1"/>
    <col min="508" max="508" width="19" style="574" customWidth="1"/>
    <col min="509" max="509" width="15.1640625" style="574" bestFit="1" customWidth="1"/>
    <col min="510" max="510" width="15.5" style="574" customWidth="1"/>
    <col min="511" max="744" width="13.5" style="574"/>
    <col min="745" max="747" width="8.5" style="574" customWidth="1"/>
    <col min="748" max="748" width="113.5" style="574" customWidth="1"/>
    <col min="749" max="749" width="7" style="574" customWidth="1"/>
    <col min="750" max="751" width="17.5" style="574" customWidth="1"/>
    <col min="752" max="752" width="26.5" style="574" customWidth="1"/>
    <col min="753" max="753" width="21.1640625" style="574" bestFit="1" customWidth="1"/>
    <col min="754" max="754" width="16" style="574" customWidth="1"/>
    <col min="755" max="755" width="17.5" style="574" bestFit="1" customWidth="1"/>
    <col min="756" max="756" width="18" style="574" bestFit="1" customWidth="1"/>
    <col min="757" max="757" width="19" style="574" bestFit="1" customWidth="1"/>
    <col min="758" max="759" width="13.5" style="574"/>
    <col min="760" max="760" width="18.1640625" style="574" bestFit="1" customWidth="1"/>
    <col min="761" max="761" width="15" style="574" customWidth="1"/>
    <col min="762" max="762" width="18" style="574" customWidth="1"/>
    <col min="763" max="763" width="15.1640625" style="574" bestFit="1" customWidth="1"/>
    <col min="764" max="764" width="19" style="574" customWidth="1"/>
    <col min="765" max="765" width="15.1640625" style="574" bestFit="1" customWidth="1"/>
    <col min="766" max="766" width="15.5" style="574" customWidth="1"/>
    <col min="767" max="1000" width="13.5" style="574"/>
    <col min="1001" max="1003" width="8.5" style="574" customWidth="1"/>
    <col min="1004" max="1004" width="113.5" style="574" customWidth="1"/>
    <col min="1005" max="1005" width="7" style="574" customWidth="1"/>
    <col min="1006" max="1007" width="17.5" style="574" customWidth="1"/>
    <col min="1008" max="1008" width="26.5" style="574" customWidth="1"/>
    <col min="1009" max="1009" width="21.1640625" style="574" bestFit="1" customWidth="1"/>
    <col min="1010" max="1010" width="16" style="574" customWidth="1"/>
    <col min="1011" max="1011" width="17.5" style="574" bestFit="1" customWidth="1"/>
    <col min="1012" max="1012" width="18" style="574" bestFit="1" customWidth="1"/>
    <col min="1013" max="1013" width="19" style="574" bestFit="1" customWidth="1"/>
    <col min="1014" max="1015" width="13.5" style="574"/>
    <col min="1016" max="1016" width="18.1640625" style="574" bestFit="1" customWidth="1"/>
    <col min="1017" max="1017" width="15" style="574" customWidth="1"/>
    <col min="1018" max="1018" width="18" style="574" customWidth="1"/>
    <col min="1019" max="1019" width="15.1640625" style="574" bestFit="1" customWidth="1"/>
    <col min="1020" max="1020" width="19" style="574" customWidth="1"/>
    <col min="1021" max="1021" width="15.1640625" style="574" bestFit="1" customWidth="1"/>
    <col min="1022" max="1022" width="15.5" style="574" customWidth="1"/>
    <col min="1023" max="1256" width="13.5" style="574"/>
    <col min="1257" max="1259" width="8.5" style="574" customWidth="1"/>
    <col min="1260" max="1260" width="113.5" style="574" customWidth="1"/>
    <col min="1261" max="1261" width="7" style="574" customWidth="1"/>
    <col min="1262" max="1263" width="17.5" style="574" customWidth="1"/>
    <col min="1264" max="1264" width="26.5" style="574" customWidth="1"/>
    <col min="1265" max="1265" width="21.1640625" style="574" bestFit="1" customWidth="1"/>
    <col min="1266" max="1266" width="16" style="574" customWidth="1"/>
    <col min="1267" max="1267" width="17.5" style="574" bestFit="1" customWidth="1"/>
    <col min="1268" max="1268" width="18" style="574" bestFit="1" customWidth="1"/>
    <col min="1269" max="1269" width="19" style="574" bestFit="1" customWidth="1"/>
    <col min="1270" max="1271" width="13.5" style="574"/>
    <col min="1272" max="1272" width="18.1640625" style="574" bestFit="1" customWidth="1"/>
    <col min="1273" max="1273" width="15" style="574" customWidth="1"/>
    <col min="1274" max="1274" width="18" style="574" customWidth="1"/>
    <col min="1275" max="1275" width="15.1640625" style="574" bestFit="1" customWidth="1"/>
    <col min="1276" max="1276" width="19" style="574" customWidth="1"/>
    <col min="1277" max="1277" width="15.1640625" style="574" bestFit="1" customWidth="1"/>
    <col min="1278" max="1278" width="15.5" style="574" customWidth="1"/>
    <col min="1279" max="1512" width="13.5" style="574"/>
    <col min="1513" max="1515" width="8.5" style="574" customWidth="1"/>
    <col min="1516" max="1516" width="113.5" style="574" customWidth="1"/>
    <col min="1517" max="1517" width="7" style="574" customWidth="1"/>
    <col min="1518" max="1519" width="17.5" style="574" customWidth="1"/>
    <col min="1520" max="1520" width="26.5" style="574" customWidth="1"/>
    <col min="1521" max="1521" width="21.1640625" style="574" bestFit="1" customWidth="1"/>
    <col min="1522" max="1522" width="16" style="574" customWidth="1"/>
    <col min="1523" max="1523" width="17.5" style="574" bestFit="1" customWidth="1"/>
    <col min="1524" max="1524" width="18" style="574" bestFit="1" customWidth="1"/>
    <col min="1525" max="1525" width="19" style="574" bestFit="1" customWidth="1"/>
    <col min="1526" max="1527" width="13.5" style="574"/>
    <col min="1528" max="1528" width="18.1640625" style="574" bestFit="1" customWidth="1"/>
    <col min="1529" max="1529" width="15" style="574" customWidth="1"/>
    <col min="1530" max="1530" width="18" style="574" customWidth="1"/>
    <col min="1531" max="1531" width="15.1640625" style="574" bestFit="1" customWidth="1"/>
    <col min="1532" max="1532" width="19" style="574" customWidth="1"/>
    <col min="1533" max="1533" width="15.1640625" style="574" bestFit="1" customWidth="1"/>
    <col min="1534" max="1534" width="15.5" style="574" customWidth="1"/>
    <col min="1535" max="1768" width="13.5" style="574"/>
    <col min="1769" max="1771" width="8.5" style="574" customWidth="1"/>
    <col min="1772" max="1772" width="113.5" style="574" customWidth="1"/>
    <col min="1773" max="1773" width="7" style="574" customWidth="1"/>
    <col min="1774" max="1775" width="17.5" style="574" customWidth="1"/>
    <col min="1776" max="1776" width="26.5" style="574" customWidth="1"/>
    <col min="1777" max="1777" width="21.1640625" style="574" bestFit="1" customWidth="1"/>
    <col min="1778" max="1778" width="16" style="574" customWidth="1"/>
    <col min="1779" max="1779" width="17.5" style="574" bestFit="1" customWidth="1"/>
    <col min="1780" max="1780" width="18" style="574" bestFit="1" customWidth="1"/>
    <col min="1781" max="1781" width="19" style="574" bestFit="1" customWidth="1"/>
    <col min="1782" max="1783" width="13.5" style="574"/>
    <col min="1784" max="1784" width="18.1640625" style="574" bestFit="1" customWidth="1"/>
    <col min="1785" max="1785" width="15" style="574" customWidth="1"/>
    <col min="1786" max="1786" width="18" style="574" customWidth="1"/>
    <col min="1787" max="1787" width="15.1640625" style="574" bestFit="1" customWidth="1"/>
    <col min="1788" max="1788" width="19" style="574" customWidth="1"/>
    <col min="1789" max="1789" width="15.1640625" style="574" bestFit="1" customWidth="1"/>
    <col min="1790" max="1790" width="15.5" style="574" customWidth="1"/>
    <col min="1791" max="2024" width="13.5" style="574"/>
    <col min="2025" max="2027" width="8.5" style="574" customWidth="1"/>
    <col min="2028" max="2028" width="113.5" style="574" customWidth="1"/>
    <col min="2029" max="2029" width="7" style="574" customWidth="1"/>
    <col min="2030" max="2031" width="17.5" style="574" customWidth="1"/>
    <col min="2032" max="2032" width="26.5" style="574" customWidth="1"/>
    <col min="2033" max="2033" width="21.1640625" style="574" bestFit="1" customWidth="1"/>
    <col min="2034" max="2034" width="16" style="574" customWidth="1"/>
    <col min="2035" max="2035" width="17.5" style="574" bestFit="1" customWidth="1"/>
    <col min="2036" max="2036" width="18" style="574" bestFit="1" customWidth="1"/>
    <col min="2037" max="2037" width="19" style="574" bestFit="1" customWidth="1"/>
    <col min="2038" max="2039" width="13.5" style="574"/>
    <col min="2040" max="2040" width="18.1640625" style="574" bestFit="1" customWidth="1"/>
    <col min="2041" max="2041" width="15" style="574" customWidth="1"/>
    <col min="2042" max="2042" width="18" style="574" customWidth="1"/>
    <col min="2043" max="2043" width="15.1640625" style="574" bestFit="1" customWidth="1"/>
    <col min="2044" max="2044" width="19" style="574" customWidth="1"/>
    <col min="2045" max="2045" width="15.1640625" style="574" bestFit="1" customWidth="1"/>
    <col min="2046" max="2046" width="15.5" style="574" customWidth="1"/>
    <col min="2047" max="2280" width="13.5" style="574"/>
    <col min="2281" max="2283" width="8.5" style="574" customWidth="1"/>
    <col min="2284" max="2284" width="113.5" style="574" customWidth="1"/>
    <col min="2285" max="2285" width="7" style="574" customWidth="1"/>
    <col min="2286" max="2287" width="17.5" style="574" customWidth="1"/>
    <col min="2288" max="2288" width="26.5" style="574" customWidth="1"/>
    <col min="2289" max="2289" width="21.1640625" style="574" bestFit="1" customWidth="1"/>
    <col min="2290" max="2290" width="16" style="574" customWidth="1"/>
    <col min="2291" max="2291" width="17.5" style="574" bestFit="1" customWidth="1"/>
    <col min="2292" max="2292" width="18" style="574" bestFit="1" customWidth="1"/>
    <col min="2293" max="2293" width="19" style="574" bestFit="1" customWidth="1"/>
    <col min="2294" max="2295" width="13.5" style="574"/>
    <col min="2296" max="2296" width="18.1640625" style="574" bestFit="1" customWidth="1"/>
    <col min="2297" max="2297" width="15" style="574" customWidth="1"/>
    <col min="2298" max="2298" width="18" style="574" customWidth="1"/>
    <col min="2299" max="2299" width="15.1640625" style="574" bestFit="1" customWidth="1"/>
    <col min="2300" max="2300" width="19" style="574" customWidth="1"/>
    <col min="2301" max="2301" width="15.1640625" style="574" bestFit="1" customWidth="1"/>
    <col min="2302" max="2302" width="15.5" style="574" customWidth="1"/>
    <col min="2303" max="2536" width="13.5" style="574"/>
    <col min="2537" max="2539" width="8.5" style="574" customWidth="1"/>
    <col min="2540" max="2540" width="113.5" style="574" customWidth="1"/>
    <col min="2541" max="2541" width="7" style="574" customWidth="1"/>
    <col min="2542" max="2543" width="17.5" style="574" customWidth="1"/>
    <col min="2544" max="2544" width="26.5" style="574" customWidth="1"/>
    <col min="2545" max="2545" width="21.1640625" style="574" bestFit="1" customWidth="1"/>
    <col min="2546" max="2546" width="16" style="574" customWidth="1"/>
    <col min="2547" max="2547" width="17.5" style="574" bestFit="1" customWidth="1"/>
    <col min="2548" max="2548" width="18" style="574" bestFit="1" customWidth="1"/>
    <col min="2549" max="2549" width="19" style="574" bestFit="1" customWidth="1"/>
    <col min="2550" max="2551" width="13.5" style="574"/>
    <col min="2552" max="2552" width="18.1640625" style="574" bestFit="1" customWidth="1"/>
    <col min="2553" max="2553" width="15" style="574" customWidth="1"/>
    <col min="2554" max="2554" width="18" style="574" customWidth="1"/>
    <col min="2555" max="2555" width="15.1640625" style="574" bestFit="1" customWidth="1"/>
    <col min="2556" max="2556" width="19" style="574" customWidth="1"/>
    <col min="2557" max="2557" width="15.1640625" style="574" bestFit="1" customWidth="1"/>
    <col min="2558" max="2558" width="15.5" style="574" customWidth="1"/>
    <col min="2559" max="2792" width="13.5" style="574"/>
    <col min="2793" max="2795" width="8.5" style="574" customWidth="1"/>
    <col min="2796" max="2796" width="113.5" style="574" customWidth="1"/>
    <col min="2797" max="2797" width="7" style="574" customWidth="1"/>
    <col min="2798" max="2799" width="17.5" style="574" customWidth="1"/>
    <col min="2800" max="2800" width="26.5" style="574" customWidth="1"/>
    <col min="2801" max="2801" width="21.1640625" style="574" bestFit="1" customWidth="1"/>
    <col min="2802" max="2802" width="16" style="574" customWidth="1"/>
    <col min="2803" max="2803" width="17.5" style="574" bestFit="1" customWidth="1"/>
    <col min="2804" max="2804" width="18" style="574" bestFit="1" customWidth="1"/>
    <col min="2805" max="2805" width="19" style="574" bestFit="1" customWidth="1"/>
    <col min="2806" max="2807" width="13.5" style="574"/>
    <col min="2808" max="2808" width="18.1640625" style="574" bestFit="1" customWidth="1"/>
    <col min="2809" max="2809" width="15" style="574" customWidth="1"/>
    <col min="2810" max="2810" width="18" style="574" customWidth="1"/>
    <col min="2811" max="2811" width="15.1640625" style="574" bestFit="1" customWidth="1"/>
    <col min="2812" max="2812" width="19" style="574" customWidth="1"/>
    <col min="2813" max="2813" width="15.1640625" style="574" bestFit="1" customWidth="1"/>
    <col min="2814" max="2814" width="15.5" style="574" customWidth="1"/>
    <col min="2815" max="3048" width="13.5" style="574"/>
    <col min="3049" max="3051" width="8.5" style="574" customWidth="1"/>
    <col min="3052" max="3052" width="113.5" style="574" customWidth="1"/>
    <col min="3053" max="3053" width="7" style="574" customWidth="1"/>
    <col min="3054" max="3055" width="17.5" style="574" customWidth="1"/>
    <col min="3056" max="3056" width="26.5" style="574" customWidth="1"/>
    <col min="3057" max="3057" width="21.1640625" style="574" bestFit="1" customWidth="1"/>
    <col min="3058" max="3058" width="16" style="574" customWidth="1"/>
    <col min="3059" max="3059" width="17.5" style="574" bestFit="1" customWidth="1"/>
    <col min="3060" max="3060" width="18" style="574" bestFit="1" customWidth="1"/>
    <col min="3061" max="3061" width="19" style="574" bestFit="1" customWidth="1"/>
    <col min="3062" max="3063" width="13.5" style="574"/>
    <col min="3064" max="3064" width="18.1640625" style="574" bestFit="1" customWidth="1"/>
    <col min="3065" max="3065" width="15" style="574" customWidth="1"/>
    <col min="3066" max="3066" width="18" style="574" customWidth="1"/>
    <col min="3067" max="3067" width="15.1640625" style="574" bestFit="1" customWidth="1"/>
    <col min="3068" max="3068" width="19" style="574" customWidth="1"/>
    <col min="3069" max="3069" width="15.1640625" style="574" bestFit="1" customWidth="1"/>
    <col min="3070" max="3070" width="15.5" style="574" customWidth="1"/>
    <col min="3071" max="3304" width="13.5" style="574"/>
    <col min="3305" max="3307" width="8.5" style="574" customWidth="1"/>
    <col min="3308" max="3308" width="113.5" style="574" customWidth="1"/>
    <col min="3309" max="3309" width="7" style="574" customWidth="1"/>
    <col min="3310" max="3311" width="17.5" style="574" customWidth="1"/>
    <col min="3312" max="3312" width="26.5" style="574" customWidth="1"/>
    <col min="3313" max="3313" width="21.1640625" style="574" bestFit="1" customWidth="1"/>
    <col min="3314" max="3314" width="16" style="574" customWidth="1"/>
    <col min="3315" max="3315" width="17.5" style="574" bestFit="1" customWidth="1"/>
    <col min="3316" max="3316" width="18" style="574" bestFit="1" customWidth="1"/>
    <col min="3317" max="3317" width="19" style="574" bestFit="1" customWidth="1"/>
    <col min="3318" max="3319" width="13.5" style="574"/>
    <col min="3320" max="3320" width="18.1640625" style="574" bestFit="1" customWidth="1"/>
    <col min="3321" max="3321" width="15" style="574" customWidth="1"/>
    <col min="3322" max="3322" width="18" style="574" customWidth="1"/>
    <col min="3323" max="3323" width="15.1640625" style="574" bestFit="1" customWidth="1"/>
    <col min="3324" max="3324" width="19" style="574" customWidth="1"/>
    <col min="3325" max="3325" width="15.1640625" style="574" bestFit="1" customWidth="1"/>
    <col min="3326" max="3326" width="15.5" style="574" customWidth="1"/>
    <col min="3327" max="3560" width="13.5" style="574"/>
    <col min="3561" max="3563" width="8.5" style="574" customWidth="1"/>
    <col min="3564" max="3564" width="113.5" style="574" customWidth="1"/>
    <col min="3565" max="3565" width="7" style="574" customWidth="1"/>
    <col min="3566" max="3567" width="17.5" style="574" customWidth="1"/>
    <col min="3568" max="3568" width="26.5" style="574" customWidth="1"/>
    <col min="3569" max="3569" width="21.1640625" style="574" bestFit="1" customWidth="1"/>
    <col min="3570" max="3570" width="16" style="574" customWidth="1"/>
    <col min="3571" max="3571" width="17.5" style="574" bestFit="1" customWidth="1"/>
    <col min="3572" max="3572" width="18" style="574" bestFit="1" customWidth="1"/>
    <col min="3573" max="3573" width="19" style="574" bestFit="1" customWidth="1"/>
    <col min="3574" max="3575" width="13.5" style="574"/>
    <col min="3576" max="3576" width="18.1640625" style="574" bestFit="1" customWidth="1"/>
    <col min="3577" max="3577" width="15" style="574" customWidth="1"/>
    <col min="3578" max="3578" width="18" style="574" customWidth="1"/>
    <col min="3579" max="3579" width="15.1640625" style="574" bestFit="1" customWidth="1"/>
    <col min="3580" max="3580" width="19" style="574" customWidth="1"/>
    <col min="3581" max="3581" width="15.1640625" style="574" bestFit="1" customWidth="1"/>
    <col min="3582" max="3582" width="15.5" style="574" customWidth="1"/>
    <col min="3583" max="3816" width="13.5" style="574"/>
    <col min="3817" max="3819" width="8.5" style="574" customWidth="1"/>
    <col min="3820" max="3820" width="113.5" style="574" customWidth="1"/>
    <col min="3821" max="3821" width="7" style="574" customWidth="1"/>
    <col min="3822" max="3823" width="17.5" style="574" customWidth="1"/>
    <col min="3824" max="3824" width="26.5" style="574" customWidth="1"/>
    <col min="3825" max="3825" width="21.1640625" style="574" bestFit="1" customWidth="1"/>
    <col min="3826" max="3826" width="16" style="574" customWidth="1"/>
    <col min="3827" max="3827" width="17.5" style="574" bestFit="1" customWidth="1"/>
    <col min="3828" max="3828" width="18" style="574" bestFit="1" customWidth="1"/>
    <col min="3829" max="3829" width="19" style="574" bestFit="1" customWidth="1"/>
    <col min="3830" max="3831" width="13.5" style="574"/>
    <col min="3832" max="3832" width="18.1640625" style="574" bestFit="1" customWidth="1"/>
    <col min="3833" max="3833" width="15" style="574" customWidth="1"/>
    <col min="3834" max="3834" width="18" style="574" customWidth="1"/>
    <col min="3835" max="3835" width="15.1640625" style="574" bestFit="1" customWidth="1"/>
    <col min="3836" max="3836" width="19" style="574" customWidth="1"/>
    <col min="3837" max="3837" width="15.1640625" style="574" bestFit="1" customWidth="1"/>
    <col min="3838" max="3838" width="15.5" style="574" customWidth="1"/>
    <col min="3839" max="4072" width="13.5" style="574"/>
    <col min="4073" max="4075" width="8.5" style="574" customWidth="1"/>
    <col min="4076" max="4076" width="113.5" style="574" customWidth="1"/>
    <col min="4077" max="4077" width="7" style="574" customWidth="1"/>
    <col min="4078" max="4079" width="17.5" style="574" customWidth="1"/>
    <col min="4080" max="4080" width="26.5" style="574" customWidth="1"/>
    <col min="4081" max="4081" width="21.1640625" style="574" bestFit="1" customWidth="1"/>
    <col min="4082" max="4082" width="16" style="574" customWidth="1"/>
    <col min="4083" max="4083" width="17.5" style="574" bestFit="1" customWidth="1"/>
    <col min="4084" max="4084" width="18" style="574" bestFit="1" customWidth="1"/>
    <col min="4085" max="4085" width="19" style="574" bestFit="1" customWidth="1"/>
    <col min="4086" max="4087" width="13.5" style="574"/>
    <col min="4088" max="4088" width="18.1640625" style="574" bestFit="1" customWidth="1"/>
    <col min="4089" max="4089" width="15" style="574" customWidth="1"/>
    <col min="4090" max="4090" width="18" style="574" customWidth="1"/>
    <col min="4091" max="4091" width="15.1640625" style="574" bestFit="1" customWidth="1"/>
    <col min="4092" max="4092" width="19" style="574" customWidth="1"/>
    <col min="4093" max="4093" width="15.1640625" style="574" bestFit="1" customWidth="1"/>
    <col min="4094" max="4094" width="15.5" style="574" customWidth="1"/>
    <col min="4095" max="4328" width="13.5" style="574"/>
    <col min="4329" max="4331" width="8.5" style="574" customWidth="1"/>
    <col min="4332" max="4332" width="113.5" style="574" customWidth="1"/>
    <col min="4333" max="4333" width="7" style="574" customWidth="1"/>
    <col min="4334" max="4335" width="17.5" style="574" customWidth="1"/>
    <col min="4336" max="4336" width="26.5" style="574" customWidth="1"/>
    <col min="4337" max="4337" width="21.1640625" style="574" bestFit="1" customWidth="1"/>
    <col min="4338" max="4338" width="16" style="574" customWidth="1"/>
    <col min="4339" max="4339" width="17.5" style="574" bestFit="1" customWidth="1"/>
    <col min="4340" max="4340" width="18" style="574" bestFit="1" customWidth="1"/>
    <col min="4341" max="4341" width="19" style="574" bestFit="1" customWidth="1"/>
    <col min="4342" max="4343" width="13.5" style="574"/>
    <col min="4344" max="4344" width="18.1640625" style="574" bestFit="1" customWidth="1"/>
    <col min="4345" max="4345" width="15" style="574" customWidth="1"/>
    <col min="4346" max="4346" width="18" style="574" customWidth="1"/>
    <col min="4347" max="4347" width="15.1640625" style="574" bestFit="1" customWidth="1"/>
    <col min="4348" max="4348" width="19" style="574" customWidth="1"/>
    <col min="4349" max="4349" width="15.1640625" style="574" bestFit="1" customWidth="1"/>
    <col min="4350" max="4350" width="15.5" style="574" customWidth="1"/>
    <col min="4351" max="4584" width="13.5" style="574"/>
    <col min="4585" max="4587" width="8.5" style="574" customWidth="1"/>
    <col min="4588" max="4588" width="113.5" style="574" customWidth="1"/>
    <col min="4589" max="4589" width="7" style="574" customWidth="1"/>
    <col min="4590" max="4591" width="17.5" style="574" customWidth="1"/>
    <col min="4592" max="4592" width="26.5" style="574" customWidth="1"/>
    <col min="4593" max="4593" width="21.1640625" style="574" bestFit="1" customWidth="1"/>
    <col min="4594" max="4594" width="16" style="574" customWidth="1"/>
    <col min="4595" max="4595" width="17.5" style="574" bestFit="1" customWidth="1"/>
    <col min="4596" max="4596" width="18" style="574" bestFit="1" customWidth="1"/>
    <col min="4597" max="4597" width="19" style="574" bestFit="1" customWidth="1"/>
    <col min="4598" max="4599" width="13.5" style="574"/>
    <col min="4600" max="4600" width="18.1640625" style="574" bestFit="1" customWidth="1"/>
    <col min="4601" max="4601" width="15" style="574" customWidth="1"/>
    <col min="4602" max="4602" width="18" style="574" customWidth="1"/>
    <col min="4603" max="4603" width="15.1640625" style="574" bestFit="1" customWidth="1"/>
    <col min="4604" max="4604" width="19" style="574" customWidth="1"/>
    <col min="4605" max="4605" width="15.1640625" style="574" bestFit="1" customWidth="1"/>
    <col min="4606" max="4606" width="15.5" style="574" customWidth="1"/>
    <col min="4607" max="4840" width="13.5" style="574"/>
    <col min="4841" max="4843" width="8.5" style="574" customWidth="1"/>
    <col min="4844" max="4844" width="113.5" style="574" customWidth="1"/>
    <col min="4845" max="4845" width="7" style="574" customWidth="1"/>
    <col min="4846" max="4847" width="17.5" style="574" customWidth="1"/>
    <col min="4848" max="4848" width="26.5" style="574" customWidth="1"/>
    <col min="4849" max="4849" width="21.1640625" style="574" bestFit="1" customWidth="1"/>
    <col min="4850" max="4850" width="16" style="574" customWidth="1"/>
    <col min="4851" max="4851" width="17.5" style="574" bestFit="1" customWidth="1"/>
    <col min="4852" max="4852" width="18" style="574" bestFit="1" customWidth="1"/>
    <col min="4853" max="4853" width="19" style="574" bestFit="1" customWidth="1"/>
    <col min="4854" max="4855" width="13.5" style="574"/>
    <col min="4856" max="4856" width="18.1640625" style="574" bestFit="1" customWidth="1"/>
    <col min="4857" max="4857" width="15" style="574" customWidth="1"/>
    <col min="4858" max="4858" width="18" style="574" customWidth="1"/>
    <col min="4859" max="4859" width="15.1640625" style="574" bestFit="1" customWidth="1"/>
    <col min="4860" max="4860" width="19" style="574" customWidth="1"/>
    <col min="4861" max="4861" width="15.1640625" style="574" bestFit="1" customWidth="1"/>
    <col min="4862" max="4862" width="15.5" style="574" customWidth="1"/>
    <col min="4863" max="5096" width="13.5" style="574"/>
    <col min="5097" max="5099" width="8.5" style="574" customWidth="1"/>
    <col min="5100" max="5100" width="113.5" style="574" customWidth="1"/>
    <col min="5101" max="5101" width="7" style="574" customWidth="1"/>
    <col min="5102" max="5103" width="17.5" style="574" customWidth="1"/>
    <col min="5104" max="5104" width="26.5" style="574" customWidth="1"/>
    <col min="5105" max="5105" width="21.1640625" style="574" bestFit="1" customWidth="1"/>
    <col min="5106" max="5106" width="16" style="574" customWidth="1"/>
    <col min="5107" max="5107" width="17.5" style="574" bestFit="1" customWidth="1"/>
    <col min="5108" max="5108" width="18" style="574" bestFit="1" customWidth="1"/>
    <col min="5109" max="5109" width="19" style="574" bestFit="1" customWidth="1"/>
    <col min="5110" max="5111" width="13.5" style="574"/>
    <col min="5112" max="5112" width="18.1640625" style="574" bestFit="1" customWidth="1"/>
    <col min="5113" max="5113" width="15" style="574" customWidth="1"/>
    <col min="5114" max="5114" width="18" style="574" customWidth="1"/>
    <col min="5115" max="5115" width="15.1640625" style="574" bestFit="1" customWidth="1"/>
    <col min="5116" max="5116" width="19" style="574" customWidth="1"/>
    <col min="5117" max="5117" width="15.1640625" style="574" bestFit="1" customWidth="1"/>
    <col min="5118" max="5118" width="15.5" style="574" customWidth="1"/>
    <col min="5119" max="5352" width="13.5" style="574"/>
    <col min="5353" max="5355" width="8.5" style="574" customWidth="1"/>
    <col min="5356" max="5356" width="113.5" style="574" customWidth="1"/>
    <col min="5357" max="5357" width="7" style="574" customWidth="1"/>
    <col min="5358" max="5359" width="17.5" style="574" customWidth="1"/>
    <col min="5360" max="5360" width="26.5" style="574" customWidth="1"/>
    <col min="5361" max="5361" width="21.1640625" style="574" bestFit="1" customWidth="1"/>
    <col min="5362" max="5362" width="16" style="574" customWidth="1"/>
    <col min="5363" max="5363" width="17.5" style="574" bestFit="1" customWidth="1"/>
    <col min="5364" max="5364" width="18" style="574" bestFit="1" customWidth="1"/>
    <col min="5365" max="5365" width="19" style="574" bestFit="1" customWidth="1"/>
    <col min="5366" max="5367" width="13.5" style="574"/>
    <col min="5368" max="5368" width="18.1640625" style="574" bestFit="1" customWidth="1"/>
    <col min="5369" max="5369" width="15" style="574" customWidth="1"/>
    <col min="5370" max="5370" width="18" style="574" customWidth="1"/>
    <col min="5371" max="5371" width="15.1640625" style="574" bestFit="1" customWidth="1"/>
    <col min="5372" max="5372" width="19" style="574" customWidth="1"/>
    <col min="5373" max="5373" width="15.1640625" style="574" bestFit="1" customWidth="1"/>
    <col min="5374" max="5374" width="15.5" style="574" customWidth="1"/>
    <col min="5375" max="5608" width="13.5" style="574"/>
    <col min="5609" max="5611" width="8.5" style="574" customWidth="1"/>
    <col min="5612" max="5612" width="113.5" style="574" customWidth="1"/>
    <col min="5613" max="5613" width="7" style="574" customWidth="1"/>
    <col min="5614" max="5615" width="17.5" style="574" customWidth="1"/>
    <col min="5616" max="5616" width="26.5" style="574" customWidth="1"/>
    <col min="5617" max="5617" width="21.1640625" style="574" bestFit="1" customWidth="1"/>
    <col min="5618" max="5618" width="16" style="574" customWidth="1"/>
    <col min="5619" max="5619" width="17.5" style="574" bestFit="1" customWidth="1"/>
    <col min="5620" max="5620" width="18" style="574" bestFit="1" customWidth="1"/>
    <col min="5621" max="5621" width="19" style="574" bestFit="1" customWidth="1"/>
    <col min="5622" max="5623" width="13.5" style="574"/>
    <col min="5624" max="5624" width="18.1640625" style="574" bestFit="1" customWidth="1"/>
    <col min="5625" max="5625" width="15" style="574" customWidth="1"/>
    <col min="5626" max="5626" width="18" style="574" customWidth="1"/>
    <col min="5627" max="5627" width="15.1640625" style="574" bestFit="1" customWidth="1"/>
    <col min="5628" max="5628" width="19" style="574" customWidth="1"/>
    <col min="5629" max="5629" width="15.1640625" style="574" bestFit="1" customWidth="1"/>
    <col min="5630" max="5630" width="15.5" style="574" customWidth="1"/>
    <col min="5631" max="5864" width="13.5" style="574"/>
    <col min="5865" max="5867" width="8.5" style="574" customWidth="1"/>
    <col min="5868" max="5868" width="113.5" style="574" customWidth="1"/>
    <col min="5869" max="5869" width="7" style="574" customWidth="1"/>
    <col min="5870" max="5871" width="17.5" style="574" customWidth="1"/>
    <col min="5872" max="5872" width="26.5" style="574" customWidth="1"/>
    <col min="5873" max="5873" width="21.1640625" style="574" bestFit="1" customWidth="1"/>
    <col min="5874" max="5874" width="16" style="574" customWidth="1"/>
    <col min="5875" max="5875" width="17.5" style="574" bestFit="1" customWidth="1"/>
    <col min="5876" max="5876" width="18" style="574" bestFit="1" customWidth="1"/>
    <col min="5877" max="5877" width="19" style="574" bestFit="1" customWidth="1"/>
    <col min="5878" max="5879" width="13.5" style="574"/>
    <col min="5880" max="5880" width="18.1640625" style="574" bestFit="1" customWidth="1"/>
    <col min="5881" max="5881" width="15" style="574" customWidth="1"/>
    <col min="5882" max="5882" width="18" style="574" customWidth="1"/>
    <col min="5883" max="5883" width="15.1640625" style="574" bestFit="1" customWidth="1"/>
    <col min="5884" max="5884" width="19" style="574" customWidth="1"/>
    <col min="5885" max="5885" width="15.1640625" style="574" bestFit="1" customWidth="1"/>
    <col min="5886" max="5886" width="15.5" style="574" customWidth="1"/>
    <col min="5887" max="6120" width="13.5" style="574"/>
    <col min="6121" max="6123" width="8.5" style="574" customWidth="1"/>
    <col min="6124" max="6124" width="113.5" style="574" customWidth="1"/>
    <col min="6125" max="6125" width="7" style="574" customWidth="1"/>
    <col min="6126" max="6127" width="17.5" style="574" customWidth="1"/>
    <col min="6128" max="6128" width="26.5" style="574" customWidth="1"/>
    <col min="6129" max="6129" width="21.1640625" style="574" bestFit="1" customWidth="1"/>
    <col min="6130" max="6130" width="16" style="574" customWidth="1"/>
    <col min="6131" max="6131" width="17.5" style="574" bestFit="1" customWidth="1"/>
    <col min="6132" max="6132" width="18" style="574" bestFit="1" customWidth="1"/>
    <col min="6133" max="6133" width="19" style="574" bestFit="1" customWidth="1"/>
    <col min="6134" max="6135" width="13.5" style="574"/>
    <col min="6136" max="6136" width="18.1640625" style="574" bestFit="1" customWidth="1"/>
    <col min="6137" max="6137" width="15" style="574" customWidth="1"/>
    <col min="6138" max="6138" width="18" style="574" customWidth="1"/>
    <col min="6139" max="6139" width="15.1640625" style="574" bestFit="1" customWidth="1"/>
    <col min="6140" max="6140" width="19" style="574" customWidth="1"/>
    <col min="6141" max="6141" width="15.1640625" style="574" bestFit="1" customWidth="1"/>
    <col min="6142" max="6142" width="15.5" style="574" customWidth="1"/>
    <col min="6143" max="6376" width="13.5" style="574"/>
    <col min="6377" max="6379" width="8.5" style="574" customWidth="1"/>
    <col min="6380" max="6380" width="113.5" style="574" customWidth="1"/>
    <col min="6381" max="6381" width="7" style="574" customWidth="1"/>
    <col min="6382" max="6383" width="17.5" style="574" customWidth="1"/>
    <col min="6384" max="6384" width="26.5" style="574" customWidth="1"/>
    <col min="6385" max="6385" width="21.1640625" style="574" bestFit="1" customWidth="1"/>
    <col min="6386" max="6386" width="16" style="574" customWidth="1"/>
    <col min="6387" max="6387" width="17.5" style="574" bestFit="1" customWidth="1"/>
    <col min="6388" max="6388" width="18" style="574" bestFit="1" customWidth="1"/>
    <col min="6389" max="6389" width="19" style="574" bestFit="1" customWidth="1"/>
    <col min="6390" max="6391" width="13.5" style="574"/>
    <col min="6392" max="6392" width="18.1640625" style="574" bestFit="1" customWidth="1"/>
    <col min="6393" max="6393" width="15" style="574" customWidth="1"/>
    <col min="6394" max="6394" width="18" style="574" customWidth="1"/>
    <col min="6395" max="6395" width="15.1640625" style="574" bestFit="1" customWidth="1"/>
    <col min="6396" max="6396" width="19" style="574" customWidth="1"/>
    <col min="6397" max="6397" width="15.1640625" style="574" bestFit="1" customWidth="1"/>
    <col min="6398" max="6398" width="15.5" style="574" customWidth="1"/>
    <col min="6399" max="6632" width="13.5" style="574"/>
    <col min="6633" max="6635" width="8.5" style="574" customWidth="1"/>
    <col min="6636" max="6636" width="113.5" style="574" customWidth="1"/>
    <col min="6637" max="6637" width="7" style="574" customWidth="1"/>
    <col min="6638" max="6639" width="17.5" style="574" customWidth="1"/>
    <col min="6640" max="6640" width="26.5" style="574" customWidth="1"/>
    <col min="6641" max="6641" width="21.1640625" style="574" bestFit="1" customWidth="1"/>
    <col min="6642" max="6642" width="16" style="574" customWidth="1"/>
    <col min="6643" max="6643" width="17.5" style="574" bestFit="1" customWidth="1"/>
    <col min="6644" max="6644" width="18" style="574" bestFit="1" customWidth="1"/>
    <col min="6645" max="6645" width="19" style="574" bestFit="1" customWidth="1"/>
    <col min="6646" max="6647" width="13.5" style="574"/>
    <col min="6648" max="6648" width="18.1640625" style="574" bestFit="1" customWidth="1"/>
    <col min="6649" max="6649" width="15" style="574" customWidth="1"/>
    <col min="6650" max="6650" width="18" style="574" customWidth="1"/>
    <col min="6651" max="6651" width="15.1640625" style="574" bestFit="1" customWidth="1"/>
    <col min="6652" max="6652" width="19" style="574" customWidth="1"/>
    <col min="6653" max="6653" width="15.1640625" style="574" bestFit="1" customWidth="1"/>
    <col min="6654" max="6654" width="15.5" style="574" customWidth="1"/>
    <col min="6655" max="6888" width="13.5" style="574"/>
    <col min="6889" max="6891" width="8.5" style="574" customWidth="1"/>
    <col min="6892" max="6892" width="113.5" style="574" customWidth="1"/>
    <col min="6893" max="6893" width="7" style="574" customWidth="1"/>
    <col min="6894" max="6895" width="17.5" style="574" customWidth="1"/>
    <col min="6896" max="6896" width="26.5" style="574" customWidth="1"/>
    <col min="6897" max="6897" width="21.1640625" style="574" bestFit="1" customWidth="1"/>
    <col min="6898" max="6898" width="16" style="574" customWidth="1"/>
    <col min="6899" max="6899" width="17.5" style="574" bestFit="1" customWidth="1"/>
    <col min="6900" max="6900" width="18" style="574" bestFit="1" customWidth="1"/>
    <col min="6901" max="6901" width="19" style="574" bestFit="1" customWidth="1"/>
    <col min="6902" max="6903" width="13.5" style="574"/>
    <col min="6904" max="6904" width="18.1640625" style="574" bestFit="1" customWidth="1"/>
    <col min="6905" max="6905" width="15" style="574" customWidth="1"/>
    <col min="6906" max="6906" width="18" style="574" customWidth="1"/>
    <col min="6907" max="6907" width="15.1640625" style="574" bestFit="1" customWidth="1"/>
    <col min="6908" max="6908" width="19" style="574" customWidth="1"/>
    <col min="6909" max="6909" width="15.1640625" style="574" bestFit="1" customWidth="1"/>
    <col min="6910" max="6910" width="15.5" style="574" customWidth="1"/>
    <col min="6911" max="7144" width="13.5" style="574"/>
    <col min="7145" max="7147" width="8.5" style="574" customWidth="1"/>
    <col min="7148" max="7148" width="113.5" style="574" customWidth="1"/>
    <col min="7149" max="7149" width="7" style="574" customWidth="1"/>
    <col min="7150" max="7151" width="17.5" style="574" customWidth="1"/>
    <col min="7152" max="7152" width="26.5" style="574" customWidth="1"/>
    <col min="7153" max="7153" width="21.1640625" style="574" bestFit="1" customWidth="1"/>
    <col min="7154" max="7154" width="16" style="574" customWidth="1"/>
    <col min="7155" max="7155" width="17.5" style="574" bestFit="1" customWidth="1"/>
    <col min="7156" max="7156" width="18" style="574" bestFit="1" customWidth="1"/>
    <col min="7157" max="7157" width="19" style="574" bestFit="1" customWidth="1"/>
    <col min="7158" max="7159" width="13.5" style="574"/>
    <col min="7160" max="7160" width="18.1640625" style="574" bestFit="1" customWidth="1"/>
    <col min="7161" max="7161" width="15" style="574" customWidth="1"/>
    <col min="7162" max="7162" width="18" style="574" customWidth="1"/>
    <col min="7163" max="7163" width="15.1640625" style="574" bestFit="1" customWidth="1"/>
    <col min="7164" max="7164" width="19" style="574" customWidth="1"/>
    <col min="7165" max="7165" width="15.1640625" style="574" bestFit="1" customWidth="1"/>
    <col min="7166" max="7166" width="15.5" style="574" customWidth="1"/>
    <col min="7167" max="7400" width="13.5" style="574"/>
    <col min="7401" max="7403" width="8.5" style="574" customWidth="1"/>
    <col min="7404" max="7404" width="113.5" style="574" customWidth="1"/>
    <col min="7405" max="7405" width="7" style="574" customWidth="1"/>
    <col min="7406" max="7407" width="17.5" style="574" customWidth="1"/>
    <col min="7408" max="7408" width="26.5" style="574" customWidth="1"/>
    <col min="7409" max="7409" width="21.1640625" style="574" bestFit="1" customWidth="1"/>
    <col min="7410" max="7410" width="16" style="574" customWidth="1"/>
    <col min="7411" max="7411" width="17.5" style="574" bestFit="1" customWidth="1"/>
    <col min="7412" max="7412" width="18" style="574" bestFit="1" customWidth="1"/>
    <col min="7413" max="7413" width="19" style="574" bestFit="1" customWidth="1"/>
    <col min="7414" max="7415" width="13.5" style="574"/>
    <col min="7416" max="7416" width="18.1640625" style="574" bestFit="1" customWidth="1"/>
    <col min="7417" max="7417" width="15" style="574" customWidth="1"/>
    <col min="7418" max="7418" width="18" style="574" customWidth="1"/>
    <col min="7419" max="7419" width="15.1640625" style="574" bestFit="1" customWidth="1"/>
    <col min="7420" max="7420" width="19" style="574" customWidth="1"/>
    <col min="7421" max="7421" width="15.1640625" style="574" bestFit="1" customWidth="1"/>
    <col min="7422" max="7422" width="15.5" style="574" customWidth="1"/>
    <col min="7423" max="7656" width="13.5" style="574"/>
    <col min="7657" max="7659" width="8.5" style="574" customWidth="1"/>
    <col min="7660" max="7660" width="113.5" style="574" customWidth="1"/>
    <col min="7661" max="7661" width="7" style="574" customWidth="1"/>
    <col min="7662" max="7663" width="17.5" style="574" customWidth="1"/>
    <col min="7664" max="7664" width="26.5" style="574" customWidth="1"/>
    <col min="7665" max="7665" width="21.1640625" style="574" bestFit="1" customWidth="1"/>
    <col min="7666" max="7666" width="16" style="574" customWidth="1"/>
    <col min="7667" max="7667" width="17.5" style="574" bestFit="1" customWidth="1"/>
    <col min="7668" max="7668" width="18" style="574" bestFit="1" customWidth="1"/>
    <col min="7669" max="7669" width="19" style="574" bestFit="1" customWidth="1"/>
    <col min="7670" max="7671" width="13.5" style="574"/>
    <col min="7672" max="7672" width="18.1640625" style="574" bestFit="1" customWidth="1"/>
    <col min="7673" max="7673" width="15" style="574" customWidth="1"/>
    <col min="7674" max="7674" width="18" style="574" customWidth="1"/>
    <col min="7675" max="7675" width="15.1640625" style="574" bestFit="1" customWidth="1"/>
    <col min="7676" max="7676" width="19" style="574" customWidth="1"/>
    <col min="7677" max="7677" width="15.1640625" style="574" bestFit="1" customWidth="1"/>
    <col min="7678" max="7678" width="15.5" style="574" customWidth="1"/>
    <col min="7679" max="7912" width="13.5" style="574"/>
    <col min="7913" max="7915" width="8.5" style="574" customWidth="1"/>
    <col min="7916" max="7916" width="113.5" style="574" customWidth="1"/>
    <col min="7917" max="7917" width="7" style="574" customWidth="1"/>
    <col min="7918" max="7919" width="17.5" style="574" customWidth="1"/>
    <col min="7920" max="7920" width="26.5" style="574" customWidth="1"/>
    <col min="7921" max="7921" width="21.1640625" style="574" bestFit="1" customWidth="1"/>
    <col min="7922" max="7922" width="16" style="574" customWidth="1"/>
    <col min="7923" max="7923" width="17.5" style="574" bestFit="1" customWidth="1"/>
    <col min="7924" max="7924" width="18" style="574" bestFit="1" customWidth="1"/>
    <col min="7925" max="7925" width="19" style="574" bestFit="1" customWidth="1"/>
    <col min="7926" max="7927" width="13.5" style="574"/>
    <col min="7928" max="7928" width="18.1640625" style="574" bestFit="1" customWidth="1"/>
    <col min="7929" max="7929" width="15" style="574" customWidth="1"/>
    <col min="7930" max="7930" width="18" style="574" customWidth="1"/>
    <col min="7931" max="7931" width="15.1640625" style="574" bestFit="1" customWidth="1"/>
    <col min="7932" max="7932" width="19" style="574" customWidth="1"/>
    <col min="7933" max="7933" width="15.1640625" style="574" bestFit="1" customWidth="1"/>
    <col min="7934" max="7934" width="15.5" style="574" customWidth="1"/>
    <col min="7935" max="8168" width="13.5" style="574"/>
    <col min="8169" max="8171" width="8.5" style="574" customWidth="1"/>
    <col min="8172" max="8172" width="113.5" style="574" customWidth="1"/>
    <col min="8173" max="8173" width="7" style="574" customWidth="1"/>
    <col min="8174" max="8175" width="17.5" style="574" customWidth="1"/>
    <col min="8176" max="8176" width="26.5" style="574" customWidth="1"/>
    <col min="8177" max="8177" width="21.1640625" style="574" bestFit="1" customWidth="1"/>
    <col min="8178" max="8178" width="16" style="574" customWidth="1"/>
    <col min="8179" max="8179" width="17.5" style="574" bestFit="1" customWidth="1"/>
    <col min="8180" max="8180" width="18" style="574" bestFit="1" customWidth="1"/>
    <col min="8181" max="8181" width="19" style="574" bestFit="1" customWidth="1"/>
    <col min="8182" max="8183" width="13.5" style="574"/>
    <col min="8184" max="8184" width="18.1640625" style="574" bestFit="1" customWidth="1"/>
    <col min="8185" max="8185" width="15" style="574" customWidth="1"/>
    <col min="8186" max="8186" width="18" style="574" customWidth="1"/>
    <col min="8187" max="8187" width="15.1640625" style="574" bestFit="1" customWidth="1"/>
    <col min="8188" max="8188" width="19" style="574" customWidth="1"/>
    <col min="8189" max="8189" width="15.1640625" style="574" bestFit="1" customWidth="1"/>
    <col min="8190" max="8190" width="15.5" style="574" customWidth="1"/>
    <col min="8191" max="8424" width="13.5" style="574"/>
    <col min="8425" max="8427" width="8.5" style="574" customWidth="1"/>
    <col min="8428" max="8428" width="113.5" style="574" customWidth="1"/>
    <col min="8429" max="8429" width="7" style="574" customWidth="1"/>
    <col min="8430" max="8431" width="17.5" style="574" customWidth="1"/>
    <col min="8432" max="8432" width="26.5" style="574" customWidth="1"/>
    <col min="8433" max="8433" width="21.1640625" style="574" bestFit="1" customWidth="1"/>
    <col min="8434" max="8434" width="16" style="574" customWidth="1"/>
    <col min="8435" max="8435" width="17.5" style="574" bestFit="1" customWidth="1"/>
    <col min="8436" max="8436" width="18" style="574" bestFit="1" customWidth="1"/>
    <col min="8437" max="8437" width="19" style="574" bestFit="1" customWidth="1"/>
    <col min="8438" max="8439" width="13.5" style="574"/>
    <col min="8440" max="8440" width="18.1640625" style="574" bestFit="1" customWidth="1"/>
    <col min="8441" max="8441" width="15" style="574" customWidth="1"/>
    <col min="8442" max="8442" width="18" style="574" customWidth="1"/>
    <col min="8443" max="8443" width="15.1640625" style="574" bestFit="1" customWidth="1"/>
    <col min="8444" max="8444" width="19" style="574" customWidth="1"/>
    <col min="8445" max="8445" width="15.1640625" style="574" bestFit="1" customWidth="1"/>
    <col min="8446" max="8446" width="15.5" style="574" customWidth="1"/>
    <col min="8447" max="8680" width="13.5" style="574"/>
    <col min="8681" max="8683" width="8.5" style="574" customWidth="1"/>
    <col min="8684" max="8684" width="113.5" style="574" customWidth="1"/>
    <col min="8685" max="8685" width="7" style="574" customWidth="1"/>
    <col min="8686" max="8687" width="17.5" style="574" customWidth="1"/>
    <col min="8688" max="8688" width="26.5" style="574" customWidth="1"/>
    <col min="8689" max="8689" width="21.1640625" style="574" bestFit="1" customWidth="1"/>
    <col min="8690" max="8690" width="16" style="574" customWidth="1"/>
    <col min="8691" max="8691" width="17.5" style="574" bestFit="1" customWidth="1"/>
    <col min="8692" max="8692" width="18" style="574" bestFit="1" customWidth="1"/>
    <col min="8693" max="8693" width="19" style="574" bestFit="1" customWidth="1"/>
    <col min="8694" max="8695" width="13.5" style="574"/>
    <col min="8696" max="8696" width="18.1640625" style="574" bestFit="1" customWidth="1"/>
    <col min="8697" max="8697" width="15" style="574" customWidth="1"/>
    <col min="8698" max="8698" width="18" style="574" customWidth="1"/>
    <col min="8699" max="8699" width="15.1640625" style="574" bestFit="1" customWidth="1"/>
    <col min="8700" max="8700" width="19" style="574" customWidth="1"/>
    <col min="8701" max="8701" width="15.1640625" style="574" bestFit="1" customWidth="1"/>
    <col min="8702" max="8702" width="15.5" style="574" customWidth="1"/>
    <col min="8703" max="8936" width="13.5" style="574"/>
    <col min="8937" max="8939" width="8.5" style="574" customWidth="1"/>
    <col min="8940" max="8940" width="113.5" style="574" customWidth="1"/>
    <col min="8941" max="8941" width="7" style="574" customWidth="1"/>
    <col min="8942" max="8943" width="17.5" style="574" customWidth="1"/>
    <col min="8944" max="8944" width="26.5" style="574" customWidth="1"/>
    <col min="8945" max="8945" width="21.1640625" style="574" bestFit="1" customWidth="1"/>
    <col min="8946" max="8946" width="16" style="574" customWidth="1"/>
    <col min="8947" max="8947" width="17.5" style="574" bestFit="1" customWidth="1"/>
    <col min="8948" max="8948" width="18" style="574" bestFit="1" customWidth="1"/>
    <col min="8949" max="8949" width="19" style="574" bestFit="1" customWidth="1"/>
    <col min="8950" max="8951" width="13.5" style="574"/>
    <col min="8952" max="8952" width="18.1640625" style="574" bestFit="1" customWidth="1"/>
    <col min="8953" max="8953" width="15" style="574" customWidth="1"/>
    <col min="8954" max="8954" width="18" style="574" customWidth="1"/>
    <col min="8955" max="8955" width="15.1640625" style="574" bestFit="1" customWidth="1"/>
    <col min="8956" max="8956" width="19" style="574" customWidth="1"/>
    <col min="8957" max="8957" width="15.1640625" style="574" bestFit="1" customWidth="1"/>
    <col min="8958" max="8958" width="15.5" style="574" customWidth="1"/>
    <col min="8959" max="9192" width="13.5" style="574"/>
    <col min="9193" max="9195" width="8.5" style="574" customWidth="1"/>
    <col min="9196" max="9196" width="113.5" style="574" customWidth="1"/>
    <col min="9197" max="9197" width="7" style="574" customWidth="1"/>
    <col min="9198" max="9199" width="17.5" style="574" customWidth="1"/>
    <col min="9200" max="9200" width="26.5" style="574" customWidth="1"/>
    <col min="9201" max="9201" width="21.1640625" style="574" bestFit="1" customWidth="1"/>
    <col min="9202" max="9202" width="16" style="574" customWidth="1"/>
    <col min="9203" max="9203" width="17.5" style="574" bestFit="1" customWidth="1"/>
    <col min="9204" max="9204" width="18" style="574" bestFit="1" customWidth="1"/>
    <col min="9205" max="9205" width="19" style="574" bestFit="1" customWidth="1"/>
    <col min="9206" max="9207" width="13.5" style="574"/>
    <col min="9208" max="9208" width="18.1640625" style="574" bestFit="1" customWidth="1"/>
    <col min="9209" max="9209" width="15" style="574" customWidth="1"/>
    <col min="9210" max="9210" width="18" style="574" customWidth="1"/>
    <col min="9211" max="9211" width="15.1640625" style="574" bestFit="1" customWidth="1"/>
    <col min="9212" max="9212" width="19" style="574" customWidth="1"/>
    <col min="9213" max="9213" width="15.1640625" style="574" bestFit="1" customWidth="1"/>
    <col min="9214" max="9214" width="15.5" style="574" customWidth="1"/>
    <col min="9215" max="9448" width="13.5" style="574"/>
    <col min="9449" max="9451" width="8.5" style="574" customWidth="1"/>
    <col min="9452" max="9452" width="113.5" style="574" customWidth="1"/>
    <col min="9453" max="9453" width="7" style="574" customWidth="1"/>
    <col min="9454" max="9455" width="17.5" style="574" customWidth="1"/>
    <col min="9456" max="9456" width="26.5" style="574" customWidth="1"/>
    <col min="9457" max="9457" width="21.1640625" style="574" bestFit="1" customWidth="1"/>
    <col min="9458" max="9458" width="16" style="574" customWidth="1"/>
    <col min="9459" max="9459" width="17.5" style="574" bestFit="1" customWidth="1"/>
    <col min="9460" max="9460" width="18" style="574" bestFit="1" customWidth="1"/>
    <col min="9461" max="9461" width="19" style="574" bestFit="1" customWidth="1"/>
    <col min="9462" max="9463" width="13.5" style="574"/>
    <col min="9464" max="9464" width="18.1640625" style="574" bestFit="1" customWidth="1"/>
    <col min="9465" max="9465" width="15" style="574" customWidth="1"/>
    <col min="9466" max="9466" width="18" style="574" customWidth="1"/>
    <col min="9467" max="9467" width="15.1640625" style="574" bestFit="1" customWidth="1"/>
    <col min="9468" max="9468" width="19" style="574" customWidth="1"/>
    <col min="9469" max="9469" width="15.1640625" style="574" bestFit="1" customWidth="1"/>
    <col min="9470" max="9470" width="15.5" style="574" customWidth="1"/>
    <col min="9471" max="9704" width="13.5" style="574"/>
    <col min="9705" max="9707" width="8.5" style="574" customWidth="1"/>
    <col min="9708" max="9708" width="113.5" style="574" customWidth="1"/>
    <col min="9709" max="9709" width="7" style="574" customWidth="1"/>
    <col min="9710" max="9711" width="17.5" style="574" customWidth="1"/>
    <col min="9712" max="9712" width="26.5" style="574" customWidth="1"/>
    <col min="9713" max="9713" width="21.1640625" style="574" bestFit="1" customWidth="1"/>
    <col min="9714" max="9714" width="16" style="574" customWidth="1"/>
    <col min="9715" max="9715" width="17.5" style="574" bestFit="1" customWidth="1"/>
    <col min="9716" max="9716" width="18" style="574" bestFit="1" customWidth="1"/>
    <col min="9717" max="9717" width="19" style="574" bestFit="1" customWidth="1"/>
    <col min="9718" max="9719" width="13.5" style="574"/>
    <col min="9720" max="9720" width="18.1640625" style="574" bestFit="1" customWidth="1"/>
    <col min="9721" max="9721" width="15" style="574" customWidth="1"/>
    <col min="9722" max="9722" width="18" style="574" customWidth="1"/>
    <col min="9723" max="9723" width="15.1640625" style="574" bestFit="1" customWidth="1"/>
    <col min="9724" max="9724" width="19" style="574" customWidth="1"/>
    <col min="9725" max="9725" width="15.1640625" style="574" bestFit="1" customWidth="1"/>
    <col min="9726" max="9726" width="15.5" style="574" customWidth="1"/>
    <col min="9727" max="9960" width="13.5" style="574"/>
    <col min="9961" max="9963" width="8.5" style="574" customWidth="1"/>
    <col min="9964" max="9964" width="113.5" style="574" customWidth="1"/>
    <col min="9965" max="9965" width="7" style="574" customWidth="1"/>
    <col min="9966" max="9967" width="17.5" style="574" customWidth="1"/>
    <col min="9968" max="9968" width="26.5" style="574" customWidth="1"/>
    <col min="9969" max="9969" width="21.1640625" style="574" bestFit="1" customWidth="1"/>
    <col min="9970" max="9970" width="16" style="574" customWidth="1"/>
    <col min="9971" max="9971" width="17.5" style="574" bestFit="1" customWidth="1"/>
    <col min="9972" max="9972" width="18" style="574" bestFit="1" customWidth="1"/>
    <col min="9973" max="9973" width="19" style="574" bestFit="1" customWidth="1"/>
    <col min="9974" max="9975" width="13.5" style="574"/>
    <col min="9976" max="9976" width="18.1640625" style="574" bestFit="1" customWidth="1"/>
    <col min="9977" max="9977" width="15" style="574" customWidth="1"/>
    <col min="9978" max="9978" width="18" style="574" customWidth="1"/>
    <col min="9979" max="9979" width="15.1640625" style="574" bestFit="1" customWidth="1"/>
    <col min="9980" max="9980" width="19" style="574" customWidth="1"/>
    <col min="9981" max="9981" width="15.1640625" style="574" bestFit="1" customWidth="1"/>
    <col min="9982" max="9982" width="15.5" style="574" customWidth="1"/>
    <col min="9983" max="10216" width="13.5" style="574"/>
    <col min="10217" max="10219" width="8.5" style="574" customWidth="1"/>
    <col min="10220" max="10220" width="113.5" style="574" customWidth="1"/>
    <col min="10221" max="10221" width="7" style="574" customWidth="1"/>
    <col min="10222" max="10223" width="17.5" style="574" customWidth="1"/>
    <col min="10224" max="10224" width="26.5" style="574" customWidth="1"/>
    <col min="10225" max="10225" width="21.1640625" style="574" bestFit="1" customWidth="1"/>
    <col min="10226" max="10226" width="16" style="574" customWidth="1"/>
    <col min="10227" max="10227" width="17.5" style="574" bestFit="1" customWidth="1"/>
    <col min="10228" max="10228" width="18" style="574" bestFit="1" customWidth="1"/>
    <col min="10229" max="10229" width="19" style="574" bestFit="1" customWidth="1"/>
    <col min="10230" max="10231" width="13.5" style="574"/>
    <col min="10232" max="10232" width="18.1640625" style="574" bestFit="1" customWidth="1"/>
    <col min="10233" max="10233" width="15" style="574" customWidth="1"/>
    <col min="10234" max="10234" width="18" style="574" customWidth="1"/>
    <col min="10235" max="10235" width="15.1640625" style="574" bestFit="1" customWidth="1"/>
    <col min="10236" max="10236" width="19" style="574" customWidth="1"/>
    <col min="10237" max="10237" width="15.1640625" style="574" bestFit="1" customWidth="1"/>
    <col min="10238" max="10238" width="15.5" style="574" customWidth="1"/>
    <col min="10239" max="10472" width="13.5" style="574"/>
    <col min="10473" max="10475" width="8.5" style="574" customWidth="1"/>
    <col min="10476" max="10476" width="113.5" style="574" customWidth="1"/>
    <col min="10477" max="10477" width="7" style="574" customWidth="1"/>
    <col min="10478" max="10479" width="17.5" style="574" customWidth="1"/>
    <col min="10480" max="10480" width="26.5" style="574" customWidth="1"/>
    <col min="10481" max="10481" width="21.1640625" style="574" bestFit="1" customWidth="1"/>
    <col min="10482" max="10482" width="16" style="574" customWidth="1"/>
    <col min="10483" max="10483" width="17.5" style="574" bestFit="1" customWidth="1"/>
    <col min="10484" max="10484" width="18" style="574" bestFit="1" customWidth="1"/>
    <col min="10485" max="10485" width="19" style="574" bestFit="1" customWidth="1"/>
    <col min="10486" max="10487" width="13.5" style="574"/>
    <col min="10488" max="10488" width="18.1640625" style="574" bestFit="1" customWidth="1"/>
    <col min="10489" max="10489" width="15" style="574" customWidth="1"/>
    <col min="10490" max="10490" width="18" style="574" customWidth="1"/>
    <col min="10491" max="10491" width="15.1640625" style="574" bestFit="1" customWidth="1"/>
    <col min="10492" max="10492" width="19" style="574" customWidth="1"/>
    <col min="10493" max="10493" width="15.1640625" style="574" bestFit="1" customWidth="1"/>
    <col min="10494" max="10494" width="15.5" style="574" customWidth="1"/>
    <col min="10495" max="10728" width="13.5" style="574"/>
    <col min="10729" max="10731" width="8.5" style="574" customWidth="1"/>
    <col min="10732" max="10732" width="113.5" style="574" customWidth="1"/>
    <col min="10733" max="10733" width="7" style="574" customWidth="1"/>
    <col min="10734" max="10735" width="17.5" style="574" customWidth="1"/>
    <col min="10736" max="10736" width="26.5" style="574" customWidth="1"/>
    <col min="10737" max="10737" width="21.1640625" style="574" bestFit="1" customWidth="1"/>
    <col min="10738" max="10738" width="16" style="574" customWidth="1"/>
    <col min="10739" max="10739" width="17.5" style="574" bestFit="1" customWidth="1"/>
    <col min="10740" max="10740" width="18" style="574" bestFit="1" customWidth="1"/>
    <col min="10741" max="10741" width="19" style="574" bestFit="1" customWidth="1"/>
    <col min="10742" max="10743" width="13.5" style="574"/>
    <col min="10744" max="10744" width="18.1640625" style="574" bestFit="1" customWidth="1"/>
    <col min="10745" max="10745" width="15" style="574" customWidth="1"/>
    <col min="10746" max="10746" width="18" style="574" customWidth="1"/>
    <col min="10747" max="10747" width="15.1640625" style="574" bestFit="1" customWidth="1"/>
    <col min="10748" max="10748" width="19" style="574" customWidth="1"/>
    <col min="10749" max="10749" width="15.1640625" style="574" bestFit="1" customWidth="1"/>
    <col min="10750" max="10750" width="15.5" style="574" customWidth="1"/>
    <col min="10751" max="10984" width="13.5" style="574"/>
    <col min="10985" max="10987" width="8.5" style="574" customWidth="1"/>
    <col min="10988" max="10988" width="113.5" style="574" customWidth="1"/>
    <col min="10989" max="10989" width="7" style="574" customWidth="1"/>
    <col min="10990" max="10991" width="17.5" style="574" customWidth="1"/>
    <col min="10992" max="10992" width="26.5" style="574" customWidth="1"/>
    <col min="10993" max="10993" width="21.1640625" style="574" bestFit="1" customWidth="1"/>
    <col min="10994" max="10994" width="16" style="574" customWidth="1"/>
    <col min="10995" max="10995" width="17.5" style="574" bestFit="1" customWidth="1"/>
    <col min="10996" max="10996" width="18" style="574" bestFit="1" customWidth="1"/>
    <col min="10997" max="10997" width="19" style="574" bestFit="1" customWidth="1"/>
    <col min="10998" max="10999" width="13.5" style="574"/>
    <col min="11000" max="11000" width="18.1640625" style="574" bestFit="1" customWidth="1"/>
    <col min="11001" max="11001" width="15" style="574" customWidth="1"/>
    <col min="11002" max="11002" width="18" style="574" customWidth="1"/>
    <col min="11003" max="11003" width="15.1640625" style="574" bestFit="1" customWidth="1"/>
    <col min="11004" max="11004" width="19" style="574" customWidth="1"/>
    <col min="11005" max="11005" width="15.1640625" style="574" bestFit="1" customWidth="1"/>
    <col min="11006" max="11006" width="15.5" style="574" customWidth="1"/>
    <col min="11007" max="11240" width="13.5" style="574"/>
    <col min="11241" max="11243" width="8.5" style="574" customWidth="1"/>
    <col min="11244" max="11244" width="113.5" style="574" customWidth="1"/>
    <col min="11245" max="11245" width="7" style="574" customWidth="1"/>
    <col min="11246" max="11247" width="17.5" style="574" customWidth="1"/>
    <col min="11248" max="11248" width="26.5" style="574" customWidth="1"/>
    <col min="11249" max="11249" width="21.1640625" style="574" bestFit="1" customWidth="1"/>
    <col min="11250" max="11250" width="16" style="574" customWidth="1"/>
    <col min="11251" max="11251" width="17.5" style="574" bestFit="1" customWidth="1"/>
    <col min="11252" max="11252" width="18" style="574" bestFit="1" customWidth="1"/>
    <col min="11253" max="11253" width="19" style="574" bestFit="1" customWidth="1"/>
    <col min="11254" max="11255" width="13.5" style="574"/>
    <col min="11256" max="11256" width="18.1640625" style="574" bestFit="1" customWidth="1"/>
    <col min="11257" max="11257" width="15" style="574" customWidth="1"/>
    <col min="11258" max="11258" width="18" style="574" customWidth="1"/>
    <col min="11259" max="11259" width="15.1640625" style="574" bestFit="1" customWidth="1"/>
    <col min="11260" max="11260" width="19" style="574" customWidth="1"/>
    <col min="11261" max="11261" width="15.1640625" style="574" bestFit="1" customWidth="1"/>
    <col min="11262" max="11262" width="15.5" style="574" customWidth="1"/>
    <col min="11263" max="11496" width="13.5" style="574"/>
    <col min="11497" max="11499" width="8.5" style="574" customWidth="1"/>
    <col min="11500" max="11500" width="113.5" style="574" customWidth="1"/>
    <col min="11501" max="11501" width="7" style="574" customWidth="1"/>
    <col min="11502" max="11503" width="17.5" style="574" customWidth="1"/>
    <col min="11504" max="11504" width="26.5" style="574" customWidth="1"/>
    <col min="11505" max="11505" width="21.1640625" style="574" bestFit="1" customWidth="1"/>
    <col min="11506" max="11506" width="16" style="574" customWidth="1"/>
    <col min="11507" max="11507" width="17.5" style="574" bestFit="1" customWidth="1"/>
    <col min="11508" max="11508" width="18" style="574" bestFit="1" customWidth="1"/>
    <col min="11509" max="11509" width="19" style="574" bestFit="1" customWidth="1"/>
    <col min="11510" max="11511" width="13.5" style="574"/>
    <col min="11512" max="11512" width="18.1640625" style="574" bestFit="1" customWidth="1"/>
    <col min="11513" max="11513" width="15" style="574" customWidth="1"/>
    <col min="11514" max="11514" width="18" style="574" customWidth="1"/>
    <col min="11515" max="11515" width="15.1640625" style="574" bestFit="1" customWidth="1"/>
    <col min="11516" max="11516" width="19" style="574" customWidth="1"/>
    <col min="11517" max="11517" width="15.1640625" style="574" bestFit="1" customWidth="1"/>
    <col min="11518" max="11518" width="15.5" style="574" customWidth="1"/>
    <col min="11519" max="11752" width="13.5" style="574"/>
    <col min="11753" max="11755" width="8.5" style="574" customWidth="1"/>
    <col min="11756" max="11756" width="113.5" style="574" customWidth="1"/>
    <col min="11757" max="11757" width="7" style="574" customWidth="1"/>
    <col min="11758" max="11759" width="17.5" style="574" customWidth="1"/>
    <col min="11760" max="11760" width="26.5" style="574" customWidth="1"/>
    <col min="11761" max="11761" width="21.1640625" style="574" bestFit="1" customWidth="1"/>
    <col min="11762" max="11762" width="16" style="574" customWidth="1"/>
    <col min="11763" max="11763" width="17.5" style="574" bestFit="1" customWidth="1"/>
    <col min="11764" max="11764" width="18" style="574" bestFit="1" customWidth="1"/>
    <col min="11765" max="11765" width="19" style="574" bestFit="1" customWidth="1"/>
    <col min="11766" max="11767" width="13.5" style="574"/>
    <col min="11768" max="11768" width="18.1640625" style="574" bestFit="1" customWidth="1"/>
    <col min="11769" max="11769" width="15" style="574" customWidth="1"/>
    <col min="11770" max="11770" width="18" style="574" customWidth="1"/>
    <col min="11771" max="11771" width="15.1640625" style="574" bestFit="1" customWidth="1"/>
    <col min="11772" max="11772" width="19" style="574" customWidth="1"/>
    <col min="11773" max="11773" width="15.1640625" style="574" bestFit="1" customWidth="1"/>
    <col min="11774" max="11774" width="15.5" style="574" customWidth="1"/>
    <col min="11775" max="12008" width="13.5" style="574"/>
    <col min="12009" max="12011" width="8.5" style="574" customWidth="1"/>
    <col min="12012" max="12012" width="113.5" style="574" customWidth="1"/>
    <col min="12013" max="12013" width="7" style="574" customWidth="1"/>
    <col min="12014" max="12015" width="17.5" style="574" customWidth="1"/>
    <col min="12016" max="12016" width="26.5" style="574" customWidth="1"/>
    <col min="12017" max="12017" width="21.1640625" style="574" bestFit="1" customWidth="1"/>
    <col min="12018" max="12018" width="16" style="574" customWidth="1"/>
    <col min="12019" max="12019" width="17.5" style="574" bestFit="1" customWidth="1"/>
    <col min="12020" max="12020" width="18" style="574" bestFit="1" customWidth="1"/>
    <col min="12021" max="12021" width="19" style="574" bestFit="1" customWidth="1"/>
    <col min="12022" max="12023" width="13.5" style="574"/>
    <col min="12024" max="12024" width="18.1640625" style="574" bestFit="1" customWidth="1"/>
    <col min="12025" max="12025" width="15" style="574" customWidth="1"/>
    <col min="12026" max="12026" width="18" style="574" customWidth="1"/>
    <col min="12027" max="12027" width="15.1640625" style="574" bestFit="1" customWidth="1"/>
    <col min="12028" max="12028" width="19" style="574" customWidth="1"/>
    <col min="12029" max="12029" width="15.1640625" style="574" bestFit="1" customWidth="1"/>
    <col min="12030" max="12030" width="15.5" style="574" customWidth="1"/>
    <col min="12031" max="12264" width="13.5" style="574"/>
    <col min="12265" max="12267" width="8.5" style="574" customWidth="1"/>
    <col min="12268" max="12268" width="113.5" style="574" customWidth="1"/>
    <col min="12269" max="12269" width="7" style="574" customWidth="1"/>
    <col min="12270" max="12271" width="17.5" style="574" customWidth="1"/>
    <col min="12272" max="12272" width="26.5" style="574" customWidth="1"/>
    <col min="12273" max="12273" width="21.1640625" style="574" bestFit="1" customWidth="1"/>
    <col min="12274" max="12274" width="16" style="574" customWidth="1"/>
    <col min="12275" max="12275" width="17.5" style="574" bestFit="1" customWidth="1"/>
    <col min="12276" max="12276" width="18" style="574" bestFit="1" customWidth="1"/>
    <col min="12277" max="12277" width="19" style="574" bestFit="1" customWidth="1"/>
    <col min="12278" max="12279" width="13.5" style="574"/>
    <col min="12280" max="12280" width="18.1640625" style="574" bestFit="1" customWidth="1"/>
    <col min="12281" max="12281" width="15" style="574" customWidth="1"/>
    <col min="12282" max="12282" width="18" style="574" customWidth="1"/>
    <col min="12283" max="12283" width="15.1640625" style="574" bestFit="1" customWidth="1"/>
    <col min="12284" max="12284" width="19" style="574" customWidth="1"/>
    <col min="12285" max="12285" width="15.1640625" style="574" bestFit="1" customWidth="1"/>
    <col min="12286" max="12286" width="15.5" style="574" customWidth="1"/>
    <col min="12287" max="12520" width="13.5" style="574"/>
    <col min="12521" max="12523" width="8.5" style="574" customWidth="1"/>
    <col min="12524" max="12524" width="113.5" style="574" customWidth="1"/>
    <col min="12525" max="12525" width="7" style="574" customWidth="1"/>
    <col min="12526" max="12527" width="17.5" style="574" customWidth="1"/>
    <col min="12528" max="12528" width="26.5" style="574" customWidth="1"/>
    <col min="12529" max="12529" width="21.1640625" style="574" bestFit="1" customWidth="1"/>
    <col min="12530" max="12530" width="16" style="574" customWidth="1"/>
    <col min="12531" max="12531" width="17.5" style="574" bestFit="1" customWidth="1"/>
    <col min="12532" max="12532" width="18" style="574" bestFit="1" customWidth="1"/>
    <col min="12533" max="12533" width="19" style="574" bestFit="1" customWidth="1"/>
    <col min="12534" max="12535" width="13.5" style="574"/>
    <col min="12536" max="12536" width="18.1640625" style="574" bestFit="1" customWidth="1"/>
    <col min="12537" max="12537" width="15" style="574" customWidth="1"/>
    <col min="12538" max="12538" width="18" style="574" customWidth="1"/>
    <col min="12539" max="12539" width="15.1640625" style="574" bestFit="1" customWidth="1"/>
    <col min="12540" max="12540" width="19" style="574" customWidth="1"/>
    <col min="12541" max="12541" width="15.1640625" style="574" bestFit="1" customWidth="1"/>
    <col min="12542" max="12542" width="15.5" style="574" customWidth="1"/>
    <col min="12543" max="12776" width="13.5" style="574"/>
    <col min="12777" max="12779" width="8.5" style="574" customWidth="1"/>
    <col min="12780" max="12780" width="113.5" style="574" customWidth="1"/>
    <col min="12781" max="12781" width="7" style="574" customWidth="1"/>
    <col min="12782" max="12783" width="17.5" style="574" customWidth="1"/>
    <col min="12784" max="12784" width="26.5" style="574" customWidth="1"/>
    <col min="12785" max="12785" width="21.1640625" style="574" bestFit="1" customWidth="1"/>
    <col min="12786" max="12786" width="16" style="574" customWidth="1"/>
    <col min="12787" max="12787" width="17.5" style="574" bestFit="1" customWidth="1"/>
    <col min="12788" max="12788" width="18" style="574" bestFit="1" customWidth="1"/>
    <col min="12789" max="12789" width="19" style="574" bestFit="1" customWidth="1"/>
    <col min="12790" max="12791" width="13.5" style="574"/>
    <col min="12792" max="12792" width="18.1640625" style="574" bestFit="1" customWidth="1"/>
    <col min="12793" max="12793" width="15" style="574" customWidth="1"/>
    <col min="12794" max="12794" width="18" style="574" customWidth="1"/>
    <col min="12795" max="12795" width="15.1640625" style="574" bestFit="1" customWidth="1"/>
    <col min="12796" max="12796" width="19" style="574" customWidth="1"/>
    <col min="12797" max="12797" width="15.1640625" style="574" bestFit="1" customWidth="1"/>
    <col min="12798" max="12798" width="15.5" style="574" customWidth="1"/>
    <col min="12799" max="13032" width="13.5" style="574"/>
    <col min="13033" max="13035" width="8.5" style="574" customWidth="1"/>
    <col min="13036" max="13036" width="113.5" style="574" customWidth="1"/>
    <col min="13037" max="13037" width="7" style="574" customWidth="1"/>
    <col min="13038" max="13039" width="17.5" style="574" customWidth="1"/>
    <col min="13040" max="13040" width="26.5" style="574" customWidth="1"/>
    <col min="13041" max="13041" width="21.1640625" style="574" bestFit="1" customWidth="1"/>
    <col min="13042" max="13042" width="16" style="574" customWidth="1"/>
    <col min="13043" max="13043" width="17.5" style="574" bestFit="1" customWidth="1"/>
    <col min="13044" max="13044" width="18" style="574" bestFit="1" customWidth="1"/>
    <col min="13045" max="13045" width="19" style="574" bestFit="1" customWidth="1"/>
    <col min="13046" max="13047" width="13.5" style="574"/>
    <col min="13048" max="13048" width="18.1640625" style="574" bestFit="1" customWidth="1"/>
    <col min="13049" max="13049" width="15" style="574" customWidth="1"/>
    <col min="13050" max="13050" width="18" style="574" customWidth="1"/>
    <col min="13051" max="13051" width="15.1640625" style="574" bestFit="1" customWidth="1"/>
    <col min="13052" max="13052" width="19" style="574" customWidth="1"/>
    <col min="13053" max="13053" width="15.1640625" style="574" bestFit="1" customWidth="1"/>
    <col min="13054" max="13054" width="15.5" style="574" customWidth="1"/>
    <col min="13055" max="13288" width="13.5" style="574"/>
    <col min="13289" max="13291" width="8.5" style="574" customWidth="1"/>
    <col min="13292" max="13292" width="113.5" style="574" customWidth="1"/>
    <col min="13293" max="13293" width="7" style="574" customWidth="1"/>
    <col min="13294" max="13295" width="17.5" style="574" customWidth="1"/>
    <col min="13296" max="13296" width="26.5" style="574" customWidth="1"/>
    <col min="13297" max="13297" width="21.1640625" style="574" bestFit="1" customWidth="1"/>
    <col min="13298" max="13298" width="16" style="574" customWidth="1"/>
    <col min="13299" max="13299" width="17.5" style="574" bestFit="1" customWidth="1"/>
    <col min="13300" max="13300" width="18" style="574" bestFit="1" customWidth="1"/>
    <col min="13301" max="13301" width="19" style="574" bestFit="1" customWidth="1"/>
    <col min="13302" max="13303" width="13.5" style="574"/>
    <col min="13304" max="13304" width="18.1640625" style="574" bestFit="1" customWidth="1"/>
    <col min="13305" max="13305" width="15" style="574" customWidth="1"/>
    <col min="13306" max="13306" width="18" style="574" customWidth="1"/>
    <col min="13307" max="13307" width="15.1640625" style="574" bestFit="1" customWidth="1"/>
    <col min="13308" max="13308" width="19" style="574" customWidth="1"/>
    <col min="13309" max="13309" width="15.1640625" style="574" bestFit="1" customWidth="1"/>
    <col min="13310" max="13310" width="15.5" style="574" customWidth="1"/>
    <col min="13311" max="13544" width="13.5" style="574"/>
    <col min="13545" max="13547" width="8.5" style="574" customWidth="1"/>
    <col min="13548" max="13548" width="113.5" style="574" customWidth="1"/>
    <col min="13549" max="13549" width="7" style="574" customWidth="1"/>
    <col min="13550" max="13551" width="17.5" style="574" customWidth="1"/>
    <col min="13552" max="13552" width="26.5" style="574" customWidth="1"/>
    <col min="13553" max="13553" width="21.1640625" style="574" bestFit="1" customWidth="1"/>
    <col min="13554" max="13554" width="16" style="574" customWidth="1"/>
    <col min="13555" max="13555" width="17.5" style="574" bestFit="1" customWidth="1"/>
    <col min="13556" max="13556" width="18" style="574" bestFit="1" customWidth="1"/>
    <col min="13557" max="13557" width="19" style="574" bestFit="1" customWidth="1"/>
    <col min="13558" max="13559" width="13.5" style="574"/>
    <col min="13560" max="13560" width="18.1640625" style="574" bestFit="1" customWidth="1"/>
    <col min="13561" max="13561" width="15" style="574" customWidth="1"/>
    <col min="13562" max="13562" width="18" style="574" customWidth="1"/>
    <col min="13563" max="13563" width="15.1640625" style="574" bestFit="1" customWidth="1"/>
    <col min="13564" max="13564" width="19" style="574" customWidth="1"/>
    <col min="13565" max="13565" width="15.1640625" style="574" bestFit="1" customWidth="1"/>
    <col min="13566" max="13566" width="15.5" style="574" customWidth="1"/>
    <col min="13567" max="13800" width="13.5" style="574"/>
    <col min="13801" max="13803" width="8.5" style="574" customWidth="1"/>
    <col min="13804" max="13804" width="113.5" style="574" customWidth="1"/>
    <col min="13805" max="13805" width="7" style="574" customWidth="1"/>
    <col min="13806" max="13807" width="17.5" style="574" customWidth="1"/>
    <col min="13808" max="13808" width="26.5" style="574" customWidth="1"/>
    <col min="13809" max="13809" width="21.1640625" style="574" bestFit="1" customWidth="1"/>
    <col min="13810" max="13810" width="16" style="574" customWidth="1"/>
    <col min="13811" max="13811" width="17.5" style="574" bestFit="1" customWidth="1"/>
    <col min="13812" max="13812" width="18" style="574" bestFit="1" customWidth="1"/>
    <col min="13813" max="13813" width="19" style="574" bestFit="1" customWidth="1"/>
    <col min="13814" max="13815" width="13.5" style="574"/>
    <col min="13816" max="13816" width="18.1640625" style="574" bestFit="1" customWidth="1"/>
    <col min="13817" max="13817" width="15" style="574" customWidth="1"/>
    <col min="13818" max="13818" width="18" style="574" customWidth="1"/>
    <col min="13819" max="13819" width="15.1640625" style="574" bestFit="1" customWidth="1"/>
    <col min="13820" max="13820" width="19" style="574" customWidth="1"/>
    <col min="13821" max="13821" width="15.1640625" style="574" bestFit="1" customWidth="1"/>
    <col min="13822" max="13822" width="15.5" style="574" customWidth="1"/>
    <col min="13823" max="14056" width="13.5" style="574"/>
    <col min="14057" max="14059" width="8.5" style="574" customWidth="1"/>
    <col min="14060" max="14060" width="113.5" style="574" customWidth="1"/>
    <col min="14061" max="14061" width="7" style="574" customWidth="1"/>
    <col min="14062" max="14063" width="17.5" style="574" customWidth="1"/>
    <col min="14064" max="14064" width="26.5" style="574" customWidth="1"/>
    <col min="14065" max="14065" width="21.1640625" style="574" bestFit="1" customWidth="1"/>
    <col min="14066" max="14066" width="16" style="574" customWidth="1"/>
    <col min="14067" max="14067" width="17.5" style="574" bestFit="1" customWidth="1"/>
    <col min="14068" max="14068" width="18" style="574" bestFit="1" customWidth="1"/>
    <col min="14069" max="14069" width="19" style="574" bestFit="1" customWidth="1"/>
    <col min="14070" max="14071" width="13.5" style="574"/>
    <col min="14072" max="14072" width="18.1640625" style="574" bestFit="1" customWidth="1"/>
    <col min="14073" max="14073" width="15" style="574" customWidth="1"/>
    <col min="14074" max="14074" width="18" style="574" customWidth="1"/>
    <col min="14075" max="14075" width="15.1640625" style="574" bestFit="1" customWidth="1"/>
    <col min="14076" max="14076" width="19" style="574" customWidth="1"/>
    <col min="14077" max="14077" width="15.1640625" style="574" bestFit="1" customWidth="1"/>
    <col min="14078" max="14078" width="15.5" style="574" customWidth="1"/>
    <col min="14079" max="14312" width="13.5" style="574"/>
    <col min="14313" max="14315" width="8.5" style="574" customWidth="1"/>
    <col min="14316" max="14316" width="113.5" style="574" customWidth="1"/>
    <col min="14317" max="14317" width="7" style="574" customWidth="1"/>
    <col min="14318" max="14319" width="17.5" style="574" customWidth="1"/>
    <col min="14320" max="14320" width="26.5" style="574" customWidth="1"/>
    <col min="14321" max="14321" width="21.1640625" style="574" bestFit="1" customWidth="1"/>
    <col min="14322" max="14322" width="16" style="574" customWidth="1"/>
    <col min="14323" max="14323" width="17.5" style="574" bestFit="1" customWidth="1"/>
    <col min="14324" max="14324" width="18" style="574" bestFit="1" customWidth="1"/>
    <col min="14325" max="14325" width="19" style="574" bestFit="1" customWidth="1"/>
    <col min="14326" max="14327" width="13.5" style="574"/>
    <col min="14328" max="14328" width="18.1640625" style="574" bestFit="1" customWidth="1"/>
    <col min="14329" max="14329" width="15" style="574" customWidth="1"/>
    <col min="14330" max="14330" width="18" style="574" customWidth="1"/>
    <col min="14331" max="14331" width="15.1640625" style="574" bestFit="1" customWidth="1"/>
    <col min="14332" max="14332" width="19" style="574" customWidth="1"/>
    <col min="14333" max="14333" width="15.1640625" style="574" bestFit="1" customWidth="1"/>
    <col min="14334" max="14334" width="15.5" style="574" customWidth="1"/>
    <col min="14335" max="14568" width="13.5" style="574"/>
    <col min="14569" max="14571" width="8.5" style="574" customWidth="1"/>
    <col min="14572" max="14572" width="113.5" style="574" customWidth="1"/>
    <col min="14573" max="14573" width="7" style="574" customWidth="1"/>
    <col min="14574" max="14575" width="17.5" style="574" customWidth="1"/>
    <col min="14576" max="14576" width="26.5" style="574" customWidth="1"/>
    <col min="14577" max="14577" width="21.1640625" style="574" bestFit="1" customWidth="1"/>
    <col min="14578" max="14578" width="16" style="574" customWidth="1"/>
    <col min="14579" max="14579" width="17.5" style="574" bestFit="1" customWidth="1"/>
    <col min="14580" max="14580" width="18" style="574" bestFit="1" customWidth="1"/>
    <col min="14581" max="14581" width="19" style="574" bestFit="1" customWidth="1"/>
    <col min="14582" max="14583" width="13.5" style="574"/>
    <col min="14584" max="14584" width="18.1640625" style="574" bestFit="1" customWidth="1"/>
    <col min="14585" max="14585" width="15" style="574" customWidth="1"/>
    <col min="14586" max="14586" width="18" style="574" customWidth="1"/>
    <col min="14587" max="14587" width="15.1640625" style="574" bestFit="1" customWidth="1"/>
    <col min="14588" max="14588" width="19" style="574" customWidth="1"/>
    <col min="14589" max="14589" width="15.1640625" style="574" bestFit="1" customWidth="1"/>
    <col min="14590" max="14590" width="15.5" style="574" customWidth="1"/>
    <col min="14591" max="14824" width="13.5" style="574"/>
    <col min="14825" max="14827" width="8.5" style="574" customWidth="1"/>
    <col min="14828" max="14828" width="113.5" style="574" customWidth="1"/>
    <col min="14829" max="14829" width="7" style="574" customWidth="1"/>
    <col min="14830" max="14831" width="17.5" style="574" customWidth="1"/>
    <col min="14832" max="14832" width="26.5" style="574" customWidth="1"/>
    <col min="14833" max="14833" width="21.1640625" style="574" bestFit="1" customWidth="1"/>
    <col min="14834" max="14834" width="16" style="574" customWidth="1"/>
    <col min="14835" max="14835" width="17.5" style="574" bestFit="1" customWidth="1"/>
    <col min="14836" max="14836" width="18" style="574" bestFit="1" customWidth="1"/>
    <col min="14837" max="14837" width="19" style="574" bestFit="1" customWidth="1"/>
    <col min="14838" max="14839" width="13.5" style="574"/>
    <col min="14840" max="14840" width="18.1640625" style="574" bestFit="1" customWidth="1"/>
    <col min="14841" max="14841" width="15" style="574" customWidth="1"/>
    <col min="14842" max="14842" width="18" style="574" customWidth="1"/>
    <col min="14843" max="14843" width="15.1640625" style="574" bestFit="1" customWidth="1"/>
    <col min="14844" max="14844" width="19" style="574" customWidth="1"/>
    <col min="14845" max="14845" width="15.1640625" style="574" bestFit="1" customWidth="1"/>
    <col min="14846" max="14846" width="15.5" style="574" customWidth="1"/>
    <col min="14847" max="15080" width="13.5" style="574"/>
    <col min="15081" max="15083" width="8.5" style="574" customWidth="1"/>
    <col min="15084" max="15084" width="113.5" style="574" customWidth="1"/>
    <col min="15085" max="15085" width="7" style="574" customWidth="1"/>
    <col min="15086" max="15087" width="17.5" style="574" customWidth="1"/>
    <col min="15088" max="15088" width="26.5" style="574" customWidth="1"/>
    <col min="15089" max="15089" width="21.1640625" style="574" bestFit="1" customWidth="1"/>
    <col min="15090" max="15090" width="16" style="574" customWidth="1"/>
    <col min="15091" max="15091" width="17.5" style="574" bestFit="1" customWidth="1"/>
    <col min="15092" max="15092" width="18" style="574" bestFit="1" customWidth="1"/>
    <col min="15093" max="15093" width="19" style="574" bestFit="1" customWidth="1"/>
    <col min="15094" max="15095" width="13.5" style="574"/>
    <col min="15096" max="15096" width="18.1640625" style="574" bestFit="1" customWidth="1"/>
    <col min="15097" max="15097" width="15" style="574" customWidth="1"/>
    <col min="15098" max="15098" width="18" style="574" customWidth="1"/>
    <col min="15099" max="15099" width="15.1640625" style="574" bestFit="1" customWidth="1"/>
    <col min="15100" max="15100" width="19" style="574" customWidth="1"/>
    <col min="15101" max="15101" width="15.1640625" style="574" bestFit="1" customWidth="1"/>
    <col min="15102" max="15102" width="15.5" style="574" customWidth="1"/>
    <col min="15103" max="15336" width="13.5" style="574"/>
    <col min="15337" max="15339" width="8.5" style="574" customWidth="1"/>
    <col min="15340" max="15340" width="113.5" style="574" customWidth="1"/>
    <col min="15341" max="15341" width="7" style="574" customWidth="1"/>
    <col min="15342" max="15343" width="17.5" style="574" customWidth="1"/>
    <col min="15344" max="15344" width="26.5" style="574" customWidth="1"/>
    <col min="15345" max="15345" width="21.1640625" style="574" bestFit="1" customWidth="1"/>
    <col min="15346" max="15346" width="16" style="574" customWidth="1"/>
    <col min="15347" max="15347" width="17.5" style="574" bestFit="1" customWidth="1"/>
    <col min="15348" max="15348" width="18" style="574" bestFit="1" customWidth="1"/>
    <col min="15349" max="15349" width="19" style="574" bestFit="1" customWidth="1"/>
    <col min="15350" max="15351" width="13.5" style="574"/>
    <col min="15352" max="15352" width="18.1640625" style="574" bestFit="1" customWidth="1"/>
    <col min="15353" max="15353" width="15" style="574" customWidth="1"/>
    <col min="15354" max="15354" width="18" style="574" customWidth="1"/>
    <col min="15355" max="15355" width="15.1640625" style="574" bestFit="1" customWidth="1"/>
    <col min="15356" max="15356" width="19" style="574" customWidth="1"/>
    <col min="15357" max="15357" width="15.1640625" style="574" bestFit="1" customWidth="1"/>
    <col min="15358" max="15358" width="15.5" style="574" customWidth="1"/>
    <col min="15359" max="15592" width="13.5" style="574"/>
    <col min="15593" max="15595" width="8.5" style="574" customWidth="1"/>
    <col min="15596" max="15596" width="113.5" style="574" customWidth="1"/>
    <col min="15597" max="15597" width="7" style="574" customWidth="1"/>
    <col min="15598" max="15599" width="17.5" style="574" customWidth="1"/>
    <col min="15600" max="15600" width="26.5" style="574" customWidth="1"/>
    <col min="15601" max="15601" width="21.1640625" style="574" bestFit="1" customWidth="1"/>
    <col min="15602" max="15602" width="16" style="574" customWidth="1"/>
    <col min="15603" max="15603" width="17.5" style="574" bestFit="1" customWidth="1"/>
    <col min="15604" max="15604" width="18" style="574" bestFit="1" customWidth="1"/>
    <col min="15605" max="15605" width="19" style="574" bestFit="1" customWidth="1"/>
    <col min="15606" max="15607" width="13.5" style="574"/>
    <col min="15608" max="15608" width="18.1640625" style="574" bestFit="1" customWidth="1"/>
    <col min="15609" max="15609" width="15" style="574" customWidth="1"/>
    <col min="15610" max="15610" width="18" style="574" customWidth="1"/>
    <col min="15611" max="15611" width="15.1640625" style="574" bestFit="1" customWidth="1"/>
    <col min="15612" max="15612" width="19" style="574" customWidth="1"/>
    <col min="15613" max="15613" width="15.1640625" style="574" bestFit="1" customWidth="1"/>
    <col min="15614" max="15614" width="15.5" style="574" customWidth="1"/>
    <col min="15615" max="15848" width="13.5" style="574"/>
    <col min="15849" max="15851" width="8.5" style="574" customWidth="1"/>
    <col min="15852" max="15852" width="113.5" style="574" customWidth="1"/>
    <col min="15853" max="15853" width="7" style="574" customWidth="1"/>
    <col min="15854" max="15855" width="17.5" style="574" customWidth="1"/>
    <col min="15856" max="15856" width="26.5" style="574" customWidth="1"/>
    <col min="15857" max="15857" width="21.1640625" style="574" bestFit="1" customWidth="1"/>
    <col min="15858" max="15858" width="16" style="574" customWidth="1"/>
    <col min="15859" max="15859" width="17.5" style="574" bestFit="1" customWidth="1"/>
    <col min="15860" max="15860" width="18" style="574" bestFit="1" customWidth="1"/>
    <col min="15861" max="15861" width="19" style="574" bestFit="1" customWidth="1"/>
    <col min="15862" max="15863" width="13.5" style="574"/>
    <col min="15864" max="15864" width="18.1640625" style="574" bestFit="1" customWidth="1"/>
    <col min="15865" max="15865" width="15" style="574" customWidth="1"/>
    <col min="15866" max="15866" width="18" style="574" customWidth="1"/>
    <col min="15867" max="15867" width="15.1640625" style="574" bestFit="1" customWidth="1"/>
    <col min="15868" max="15868" width="19" style="574" customWidth="1"/>
    <col min="15869" max="15869" width="15.1640625" style="574" bestFit="1" customWidth="1"/>
    <col min="15870" max="15870" width="15.5" style="574" customWidth="1"/>
    <col min="15871" max="16104" width="13.5" style="574"/>
    <col min="16105" max="16107" width="8.5" style="574" customWidth="1"/>
    <col min="16108" max="16108" width="113.5" style="574" customWidth="1"/>
    <col min="16109" max="16109" width="7" style="574" customWidth="1"/>
    <col min="16110" max="16111" width="17.5" style="574" customWidth="1"/>
    <col min="16112" max="16112" width="26.5" style="574" customWidth="1"/>
    <col min="16113" max="16113" width="21.1640625" style="574" bestFit="1" customWidth="1"/>
    <col min="16114" max="16114" width="16" style="574" customWidth="1"/>
    <col min="16115" max="16115" width="17.5" style="574" bestFit="1" customWidth="1"/>
    <col min="16116" max="16116" width="18" style="574" bestFit="1" customWidth="1"/>
    <col min="16117" max="16117" width="19" style="574" bestFit="1" customWidth="1"/>
    <col min="16118" max="16119" width="13.5" style="574"/>
    <col min="16120" max="16120" width="18.1640625" style="574" bestFit="1" customWidth="1"/>
    <col min="16121" max="16121" width="15" style="574" customWidth="1"/>
    <col min="16122" max="16122" width="18" style="574" customWidth="1"/>
    <col min="16123" max="16123" width="15.1640625" style="574" bestFit="1" customWidth="1"/>
    <col min="16124" max="16124" width="19" style="574" customWidth="1"/>
    <col min="16125" max="16125" width="15.1640625" style="574" bestFit="1" customWidth="1"/>
    <col min="16126" max="16126" width="15.5" style="574" customWidth="1"/>
    <col min="16127" max="16384" width="13.5" style="574"/>
  </cols>
  <sheetData>
    <row r="1" spans="1:9" ht="26.25" customHeight="1" thickBot="1">
      <c r="A1" s="568" t="s">
        <v>2062</v>
      </c>
      <c r="B1" s="569"/>
      <c r="C1" s="570"/>
      <c r="D1" s="568"/>
      <c r="E1" s="571"/>
      <c r="F1" s="572"/>
      <c r="G1" s="571"/>
      <c r="H1" s="573"/>
    </row>
    <row r="2" spans="1:9" s="575" customFormat="1" ht="63" customHeight="1" thickBot="1">
      <c r="B2" s="1310" t="s">
        <v>2261</v>
      </c>
      <c r="C2" s="1311"/>
      <c r="D2" s="1311"/>
      <c r="E2" s="1311"/>
      <c r="F2" s="1312"/>
    </row>
    <row r="3" spans="1:9" s="575" customFormat="1" ht="33" customHeight="1" thickBot="1">
      <c r="B3" s="1310" t="str">
        <f>'Část 01_Rekap'!K6</f>
        <v>"PdF/UPOL – Rekonstrukce prostor děkanátu v objektu Žižkovo nám. 5“</v>
      </c>
      <c r="C3" s="1311"/>
      <c r="D3" s="1311"/>
      <c r="E3" s="1311"/>
      <c r="F3" s="1312"/>
    </row>
    <row r="4" spans="1:9" s="575" customFormat="1" ht="33" customHeight="1" thickBot="1">
      <c r="B4" s="576" t="s">
        <v>2262</v>
      </c>
      <c r="C4" s="577"/>
      <c r="D4" s="577"/>
      <c r="E4" s="577" t="s">
        <v>2263</v>
      </c>
      <c r="F4" s="578"/>
    </row>
    <row r="5" spans="1:9" s="575" customFormat="1" ht="33" customHeight="1" thickBot="1">
      <c r="B5" s="579" t="s">
        <v>2264</v>
      </c>
      <c r="C5" s="580"/>
      <c r="D5" s="580"/>
      <c r="E5" s="580"/>
      <c r="F5" s="581"/>
    </row>
    <row r="6" spans="1:9" s="575" customFormat="1" ht="24.95" customHeight="1" thickBot="1">
      <c r="B6" s="582"/>
      <c r="C6" s="583" t="s">
        <v>2265</v>
      </c>
      <c r="D6" s="584"/>
      <c r="E6" s="584"/>
      <c r="F6" s="585" t="s">
        <v>1722</v>
      </c>
    </row>
    <row r="7" spans="1:9" s="586" customFormat="1" ht="20.100000000000001" customHeight="1">
      <c r="B7" s="587"/>
      <c r="C7" s="588"/>
      <c r="D7" s="589"/>
      <c r="E7" s="589"/>
      <c r="F7" s="590"/>
    </row>
    <row r="8" spans="1:9" s="591" customFormat="1" ht="20.100000000000001" customHeight="1">
      <c r="B8" s="592" t="s">
        <v>2266</v>
      </c>
      <c r="C8" s="593" t="s">
        <v>2267</v>
      </c>
      <c r="D8" s="594"/>
      <c r="E8" s="595"/>
      <c r="F8" s="596">
        <f>H21</f>
        <v>0</v>
      </c>
      <c r="G8" s="586"/>
      <c r="H8" s="586"/>
      <c r="I8" s="586"/>
    </row>
    <row r="9" spans="1:9" s="586" customFormat="1" ht="20.100000000000001" customHeight="1">
      <c r="B9" s="597" t="s">
        <v>2268</v>
      </c>
      <c r="C9" s="588" t="s">
        <v>2269</v>
      </c>
      <c r="D9" s="589"/>
      <c r="E9" s="589"/>
      <c r="F9" s="596">
        <f>H189</f>
        <v>0</v>
      </c>
    </row>
    <row r="10" spans="1:9" s="586" customFormat="1" ht="20.100000000000001" customHeight="1">
      <c r="B10" s="597" t="s">
        <v>2270</v>
      </c>
      <c r="C10" s="588" t="s">
        <v>2271</v>
      </c>
      <c r="D10" s="589"/>
      <c r="E10" s="589"/>
      <c r="F10" s="596">
        <f>H271</f>
        <v>0</v>
      </c>
    </row>
    <row r="11" spans="1:9" s="591" customFormat="1" ht="20.100000000000001" customHeight="1">
      <c r="B11" s="598" t="s">
        <v>2272</v>
      </c>
      <c r="C11" s="599" t="s">
        <v>2273</v>
      </c>
      <c r="D11" s="589"/>
      <c r="E11" s="589"/>
      <c r="F11" s="600">
        <f>H344</f>
        <v>0</v>
      </c>
      <c r="G11" s="586"/>
      <c r="H11" s="586"/>
      <c r="I11" s="586"/>
    </row>
    <row r="12" spans="1:9" s="601" customFormat="1" ht="20.100000000000001" customHeight="1" thickBot="1">
      <c r="B12" s="602"/>
      <c r="C12" s="603"/>
      <c r="D12" s="604"/>
      <c r="E12" s="604"/>
      <c r="F12" s="605"/>
    </row>
    <row r="13" spans="1:9" s="586" customFormat="1" ht="24.95" customHeight="1" thickBot="1">
      <c r="B13" s="1313" t="s">
        <v>2274</v>
      </c>
      <c r="C13" s="1314"/>
      <c r="D13" s="606"/>
      <c r="E13" s="606"/>
      <c r="F13" s="607">
        <f>SUM(F8:F12)</f>
        <v>0</v>
      </c>
    </row>
    <row r="14" spans="1:9" s="586" customFormat="1" ht="24.95" customHeight="1" thickBot="1">
      <c r="B14" s="608" t="s">
        <v>2275</v>
      </c>
      <c r="C14" s="609"/>
      <c r="D14" s="610"/>
      <c r="E14" s="610"/>
      <c r="F14" s="611">
        <f>F13*0.21</f>
        <v>0</v>
      </c>
    </row>
    <row r="15" spans="1:9" s="586" customFormat="1" ht="24.95" customHeight="1" thickBot="1">
      <c r="B15" s="1315" t="s">
        <v>2276</v>
      </c>
      <c r="C15" s="1316"/>
      <c r="D15" s="612"/>
      <c r="E15" s="612"/>
      <c r="F15" s="613">
        <f>F13+F14</f>
        <v>0</v>
      </c>
    </row>
    <row r="16" spans="1:9" s="575" customFormat="1" ht="12.75" customHeight="1">
      <c r="B16"/>
      <c r="C16"/>
      <c r="D16"/>
      <c r="E16"/>
      <c r="F16"/>
    </row>
    <row r="17" spans="1:8" s="575" customFormat="1" ht="15" customHeight="1" thickBot="1">
      <c r="B17"/>
      <c r="C17"/>
      <c r="D17"/>
      <c r="F17" s="614" t="s">
        <v>2277</v>
      </c>
    </row>
    <row r="18" spans="1:8" ht="30" customHeight="1" thickBot="1">
      <c r="A18" s="615" t="s">
        <v>126</v>
      </c>
      <c r="B18" s="616" t="s">
        <v>54</v>
      </c>
      <c r="C18" s="617" t="s">
        <v>50</v>
      </c>
      <c r="D18" s="618" t="s">
        <v>51</v>
      </c>
      <c r="E18" s="619" t="s">
        <v>127</v>
      </c>
      <c r="F18" s="620" t="s">
        <v>128</v>
      </c>
      <c r="G18" s="621" t="s">
        <v>2063</v>
      </c>
      <c r="H18" s="622" t="s">
        <v>2064</v>
      </c>
    </row>
    <row r="19" spans="1:8" ht="20.100000000000001" customHeight="1" thickBot="1">
      <c r="A19" s="623">
        <v>1</v>
      </c>
      <c r="B19" s="623">
        <v>2</v>
      </c>
      <c r="C19" s="624" t="s">
        <v>141</v>
      </c>
      <c r="D19" s="623">
        <v>4</v>
      </c>
      <c r="E19" s="623">
        <v>5</v>
      </c>
      <c r="F19" s="623">
        <v>6</v>
      </c>
      <c r="G19" s="623">
        <v>7</v>
      </c>
      <c r="H19" s="623">
        <v>8</v>
      </c>
    </row>
    <row r="20" spans="1:8" ht="20.100000000000001" customHeight="1">
      <c r="A20" s="625"/>
      <c r="B20" s="626"/>
      <c r="C20" s="627"/>
      <c r="D20" s="625"/>
      <c r="E20" s="628"/>
      <c r="F20" s="629"/>
      <c r="G20" s="625"/>
      <c r="H20" s="630"/>
    </row>
    <row r="21" spans="1:8" ht="20.100000000000001" customHeight="1">
      <c r="A21" s="631" t="s">
        <v>137</v>
      </c>
      <c r="B21" s="632"/>
      <c r="C21" s="633"/>
      <c r="D21" s="634"/>
      <c r="E21" s="632"/>
      <c r="F21" s="635"/>
      <c r="G21" s="636"/>
      <c r="H21" s="637">
        <f>H22</f>
        <v>0</v>
      </c>
    </row>
    <row r="22" spans="1:8" ht="20.100000000000001" customHeight="1">
      <c r="A22" s="638"/>
      <c r="B22" s="639" t="s">
        <v>2065</v>
      </c>
      <c r="C22" s="639" t="s">
        <v>2066</v>
      </c>
      <c r="D22" s="640" t="s">
        <v>2067</v>
      </c>
      <c r="E22" s="639"/>
      <c r="F22" s="641"/>
      <c r="G22" s="642"/>
      <c r="H22" s="642">
        <f>SUM(H23:H181)</f>
        <v>0</v>
      </c>
    </row>
    <row r="23" spans="1:8" ht="15" customHeight="1">
      <c r="A23" s="643">
        <f>MAX(A20)+1</f>
        <v>1</v>
      </c>
      <c r="B23" s="644" t="s">
        <v>143</v>
      </c>
      <c r="C23" s="645"/>
      <c r="D23" s="646" t="s">
        <v>2068</v>
      </c>
      <c r="E23" s="647" t="s">
        <v>621</v>
      </c>
      <c r="F23" s="648">
        <v>1</v>
      </c>
      <c r="G23" s="55"/>
      <c r="H23" s="649">
        <f>F23*G23</f>
        <v>0</v>
      </c>
    </row>
    <row r="24" spans="1:8" ht="15" customHeight="1">
      <c r="A24" s="650">
        <f>MAX(A23)+1</f>
        <v>2</v>
      </c>
      <c r="B24" s="651" t="s">
        <v>289</v>
      </c>
      <c r="C24" s="652"/>
      <c r="D24" s="653" t="s">
        <v>2069</v>
      </c>
      <c r="E24" s="651" t="s">
        <v>621</v>
      </c>
      <c r="F24" s="654">
        <v>1</v>
      </c>
      <c r="G24" s="56"/>
      <c r="H24" s="655">
        <f>F24*G24</f>
        <v>0</v>
      </c>
    </row>
    <row r="25" spans="1:8" ht="15" customHeight="1">
      <c r="A25" s="656"/>
      <c r="B25" s="657" t="s">
        <v>2070</v>
      </c>
      <c r="C25" s="658"/>
      <c r="D25" s="659" t="s">
        <v>2071</v>
      </c>
      <c r="E25" s="660"/>
      <c r="F25" s="661"/>
      <c r="G25" s="662"/>
      <c r="H25" s="663"/>
    </row>
    <row r="26" spans="1:8" ht="15" customHeight="1">
      <c r="A26" s="664"/>
      <c r="B26" s="657" t="s">
        <v>2070</v>
      </c>
      <c r="C26" s="665"/>
      <c r="D26" s="659" t="s">
        <v>1865</v>
      </c>
      <c r="E26" s="666"/>
      <c r="F26" s="667"/>
      <c r="G26" s="668"/>
      <c r="H26" s="669"/>
    </row>
    <row r="27" spans="1:8" ht="15" customHeight="1">
      <c r="A27" s="643">
        <f>MAX(A24)+1</f>
        <v>3</v>
      </c>
      <c r="B27" s="644" t="s">
        <v>143</v>
      </c>
      <c r="C27" s="670"/>
      <c r="D27" s="646" t="s">
        <v>2072</v>
      </c>
      <c r="E27" s="644" t="s">
        <v>621</v>
      </c>
      <c r="F27" s="648">
        <v>1</v>
      </c>
      <c r="G27" s="57"/>
      <c r="H27" s="671">
        <f>F27*G27</f>
        <v>0</v>
      </c>
    </row>
    <row r="28" spans="1:8" ht="15" customHeight="1">
      <c r="A28" s="650">
        <f>MAX(A27)+1</f>
        <v>4</v>
      </c>
      <c r="B28" s="651" t="s">
        <v>289</v>
      </c>
      <c r="C28" s="670"/>
      <c r="D28" s="653" t="s">
        <v>2073</v>
      </c>
      <c r="E28" s="651" t="s">
        <v>621</v>
      </c>
      <c r="F28" s="654">
        <v>1</v>
      </c>
      <c r="G28" s="56"/>
      <c r="H28" s="655">
        <f>G28*F28</f>
        <v>0</v>
      </c>
    </row>
    <row r="29" spans="1:8" ht="15" customHeight="1">
      <c r="A29" s="656"/>
      <c r="B29" s="657" t="s">
        <v>2070</v>
      </c>
      <c r="C29" s="658"/>
      <c r="D29" s="659" t="s">
        <v>2071</v>
      </c>
      <c r="E29" s="660"/>
      <c r="F29" s="661"/>
      <c r="G29" s="662"/>
      <c r="H29" s="663"/>
    </row>
    <row r="30" spans="1:8" ht="15" customHeight="1">
      <c r="A30" s="664"/>
      <c r="B30" s="657" t="s">
        <v>2070</v>
      </c>
      <c r="C30" s="665"/>
      <c r="D30" s="659" t="s">
        <v>1865</v>
      </c>
      <c r="E30" s="666"/>
      <c r="F30" s="667"/>
      <c r="G30" s="668"/>
      <c r="H30" s="669"/>
    </row>
    <row r="31" spans="1:8" ht="15" customHeight="1">
      <c r="A31" s="643">
        <f>MAX(A28)+1</f>
        <v>5</v>
      </c>
      <c r="B31" s="644" t="s">
        <v>143</v>
      </c>
      <c r="C31" s="645"/>
      <c r="D31" s="672" t="s">
        <v>2074</v>
      </c>
      <c r="E31" s="644" t="s">
        <v>621</v>
      </c>
      <c r="F31" s="648">
        <v>16</v>
      </c>
      <c r="G31" s="57"/>
      <c r="H31" s="671">
        <f>F31*G31</f>
        <v>0</v>
      </c>
    </row>
    <row r="32" spans="1:8" ht="15" customHeight="1">
      <c r="A32" s="650">
        <f>MAX(A31)+1</f>
        <v>6</v>
      </c>
      <c r="B32" s="651" t="s">
        <v>289</v>
      </c>
      <c r="C32" s="673"/>
      <c r="D32" s="653" t="s">
        <v>2075</v>
      </c>
      <c r="E32" s="651" t="s">
        <v>621</v>
      </c>
      <c r="F32" s="654">
        <v>16</v>
      </c>
      <c r="G32" s="56"/>
      <c r="H32" s="655">
        <f>G32*F32</f>
        <v>0</v>
      </c>
    </row>
    <row r="33" spans="1:8" ht="15" customHeight="1">
      <c r="A33" s="656"/>
      <c r="B33" s="657" t="s">
        <v>2070</v>
      </c>
      <c r="C33" s="658"/>
      <c r="D33" s="659" t="s">
        <v>2071</v>
      </c>
      <c r="E33" s="660"/>
      <c r="F33" s="661"/>
      <c r="G33" s="662"/>
      <c r="H33" s="663"/>
    </row>
    <row r="34" spans="1:8" ht="15" customHeight="1">
      <c r="A34" s="664"/>
      <c r="B34" s="657" t="s">
        <v>2070</v>
      </c>
      <c r="C34" s="665"/>
      <c r="D34" s="659" t="s">
        <v>2076</v>
      </c>
      <c r="E34" s="666"/>
      <c r="F34" s="667"/>
      <c r="G34" s="668"/>
      <c r="H34" s="669"/>
    </row>
    <row r="35" spans="1:8" ht="15" customHeight="1">
      <c r="A35" s="643">
        <f>MAX(A32)+1</f>
        <v>7</v>
      </c>
      <c r="B35" s="644" t="s">
        <v>143</v>
      </c>
      <c r="C35" s="645"/>
      <c r="D35" s="672" t="s">
        <v>2077</v>
      </c>
      <c r="E35" s="644" t="s">
        <v>621</v>
      </c>
      <c r="F35" s="648">
        <v>1</v>
      </c>
      <c r="G35" s="57"/>
      <c r="H35" s="671">
        <f>F35*G35</f>
        <v>0</v>
      </c>
    </row>
    <row r="36" spans="1:8" ht="15" customHeight="1">
      <c r="A36" s="650">
        <f>MAX(A35)+1</f>
        <v>8</v>
      </c>
      <c r="B36" s="651" t="s">
        <v>289</v>
      </c>
      <c r="C36" s="673"/>
      <c r="D36" s="653" t="s">
        <v>2078</v>
      </c>
      <c r="E36" s="651" t="s">
        <v>621</v>
      </c>
      <c r="F36" s="654">
        <v>1</v>
      </c>
      <c r="G36" s="56"/>
      <c r="H36" s="655">
        <f>G36*F36</f>
        <v>0</v>
      </c>
    </row>
    <row r="37" spans="1:8" ht="15" customHeight="1">
      <c r="A37" s="656"/>
      <c r="B37" s="657" t="s">
        <v>2070</v>
      </c>
      <c r="C37" s="658"/>
      <c r="D37" s="659" t="s">
        <v>2071</v>
      </c>
      <c r="E37" s="660"/>
      <c r="F37" s="661"/>
      <c r="G37" s="662"/>
      <c r="H37" s="663"/>
    </row>
    <row r="38" spans="1:8" ht="15" customHeight="1">
      <c r="A38" s="664"/>
      <c r="B38" s="657" t="s">
        <v>2070</v>
      </c>
      <c r="C38" s="665"/>
      <c r="D38" s="659" t="s">
        <v>1865</v>
      </c>
      <c r="E38" s="666"/>
      <c r="F38" s="667"/>
      <c r="G38" s="668"/>
      <c r="H38" s="669"/>
    </row>
    <row r="39" spans="1:8" ht="15" customHeight="1">
      <c r="A39" s="643">
        <f>MAX(A36)+1</f>
        <v>9</v>
      </c>
      <c r="B39" s="644" t="s">
        <v>143</v>
      </c>
      <c r="C39" s="645"/>
      <c r="D39" s="672" t="s">
        <v>2079</v>
      </c>
      <c r="E39" s="644" t="s">
        <v>621</v>
      </c>
      <c r="F39" s="648">
        <v>12</v>
      </c>
      <c r="G39" s="57"/>
      <c r="H39" s="671">
        <f>F39*G39</f>
        <v>0</v>
      </c>
    </row>
    <row r="40" spans="1:8" ht="15" customHeight="1">
      <c r="A40" s="650">
        <f>MAX(A39)+1</f>
        <v>10</v>
      </c>
      <c r="B40" s="651" t="s">
        <v>289</v>
      </c>
      <c r="C40" s="673"/>
      <c r="D40" s="653" t="s">
        <v>2080</v>
      </c>
      <c r="E40" s="651" t="s">
        <v>621</v>
      </c>
      <c r="F40" s="654">
        <v>12</v>
      </c>
      <c r="G40" s="56"/>
      <c r="H40" s="655">
        <f>F40*G40</f>
        <v>0</v>
      </c>
    </row>
    <row r="41" spans="1:8" ht="15" customHeight="1">
      <c r="A41" s="656"/>
      <c r="B41" s="657" t="s">
        <v>2070</v>
      </c>
      <c r="C41" s="658"/>
      <c r="D41" s="659" t="s">
        <v>2071</v>
      </c>
      <c r="E41" s="660"/>
      <c r="F41" s="661"/>
      <c r="G41" s="662"/>
      <c r="H41" s="663"/>
    </row>
    <row r="42" spans="1:8" ht="15" customHeight="1">
      <c r="A42" s="664"/>
      <c r="B42" s="657" t="s">
        <v>2070</v>
      </c>
      <c r="C42" s="665"/>
      <c r="D42" s="659" t="s">
        <v>2081</v>
      </c>
      <c r="E42" s="666"/>
      <c r="F42" s="667"/>
      <c r="G42" s="668"/>
      <c r="H42" s="669"/>
    </row>
    <row r="43" spans="1:8" ht="15" customHeight="1">
      <c r="A43" s="643">
        <f>MAX(A40)+1</f>
        <v>11</v>
      </c>
      <c r="B43" s="644" t="s">
        <v>143</v>
      </c>
      <c r="C43" s="645"/>
      <c r="D43" s="672" t="s">
        <v>2082</v>
      </c>
      <c r="E43" s="644" t="s">
        <v>621</v>
      </c>
      <c r="F43" s="648">
        <v>2</v>
      </c>
      <c r="G43" s="57"/>
      <c r="H43" s="671">
        <f>F43*G43</f>
        <v>0</v>
      </c>
    </row>
    <row r="44" spans="1:8" ht="15" customHeight="1">
      <c r="A44" s="650">
        <f>MAX(A43)+1</f>
        <v>12</v>
      </c>
      <c r="B44" s="651" t="s">
        <v>289</v>
      </c>
      <c r="C44" s="673"/>
      <c r="D44" s="653" t="s">
        <v>2083</v>
      </c>
      <c r="E44" s="651" t="s">
        <v>621</v>
      </c>
      <c r="F44" s="654">
        <v>2</v>
      </c>
      <c r="G44" s="56"/>
      <c r="H44" s="655">
        <f>F44*G44</f>
        <v>0</v>
      </c>
    </row>
    <row r="45" spans="1:8" ht="15" customHeight="1">
      <c r="A45" s="656"/>
      <c r="B45" s="657" t="s">
        <v>2070</v>
      </c>
      <c r="C45" s="658"/>
      <c r="D45" s="659" t="s">
        <v>2071</v>
      </c>
      <c r="E45" s="660"/>
      <c r="F45" s="661"/>
      <c r="G45" s="662"/>
      <c r="H45" s="663"/>
    </row>
    <row r="46" spans="1:8" ht="15" customHeight="1">
      <c r="A46" s="664"/>
      <c r="B46" s="657" t="s">
        <v>2070</v>
      </c>
      <c r="C46" s="665"/>
      <c r="D46" s="659" t="s">
        <v>2084</v>
      </c>
      <c r="E46" s="666"/>
      <c r="F46" s="667"/>
      <c r="G46" s="668"/>
      <c r="H46" s="669"/>
    </row>
    <row r="47" spans="1:8" ht="15" customHeight="1">
      <c r="A47" s="643">
        <f>MAX(A44)+1</f>
        <v>13</v>
      </c>
      <c r="B47" s="644" t="s">
        <v>143</v>
      </c>
      <c r="C47" s="645"/>
      <c r="D47" s="672" t="s">
        <v>2085</v>
      </c>
      <c r="E47" s="644" t="s">
        <v>621</v>
      </c>
      <c r="F47" s="674">
        <v>1</v>
      </c>
      <c r="G47" s="57"/>
      <c r="H47" s="671">
        <f>F47*G47</f>
        <v>0</v>
      </c>
    </row>
    <row r="48" spans="1:8" ht="15" customHeight="1">
      <c r="A48" s="650">
        <f>MAX(A47)+1</f>
        <v>14</v>
      </c>
      <c r="B48" s="651" t="s">
        <v>289</v>
      </c>
      <c r="C48" s="673"/>
      <c r="D48" s="653" t="s">
        <v>2086</v>
      </c>
      <c r="E48" s="651" t="s">
        <v>621</v>
      </c>
      <c r="F48" s="654">
        <v>1</v>
      </c>
      <c r="G48" s="56"/>
      <c r="H48" s="655">
        <f>F48*G48</f>
        <v>0</v>
      </c>
    </row>
    <row r="49" spans="1:8" ht="15" customHeight="1">
      <c r="A49" s="656"/>
      <c r="B49" s="657" t="s">
        <v>2070</v>
      </c>
      <c r="C49" s="658"/>
      <c r="D49" s="659" t="s">
        <v>2071</v>
      </c>
      <c r="E49" s="660"/>
      <c r="F49" s="661"/>
      <c r="G49" s="662"/>
      <c r="H49" s="663"/>
    </row>
    <row r="50" spans="1:8" ht="15" customHeight="1">
      <c r="A50" s="664"/>
      <c r="B50" s="657" t="s">
        <v>2070</v>
      </c>
      <c r="C50" s="665"/>
      <c r="D50" s="659" t="s">
        <v>1865</v>
      </c>
      <c r="E50" s="666"/>
      <c r="F50" s="667"/>
      <c r="G50" s="668"/>
      <c r="H50" s="669"/>
    </row>
    <row r="51" spans="1:8" ht="15" customHeight="1">
      <c r="A51" s="643">
        <f>MAX(A48)+1</f>
        <v>15</v>
      </c>
      <c r="B51" s="644" t="s">
        <v>143</v>
      </c>
      <c r="C51" s="645"/>
      <c r="D51" s="672" t="s">
        <v>2087</v>
      </c>
      <c r="E51" s="644" t="s">
        <v>621</v>
      </c>
      <c r="F51" s="674">
        <v>1</v>
      </c>
      <c r="G51" s="57"/>
      <c r="H51" s="671">
        <f>F51*G51</f>
        <v>0</v>
      </c>
    </row>
    <row r="52" spans="1:8" ht="15" customHeight="1">
      <c r="A52" s="650">
        <f>MAX(A51)+1</f>
        <v>16</v>
      </c>
      <c r="B52" s="651" t="s">
        <v>289</v>
      </c>
      <c r="C52" s="673"/>
      <c r="D52" s="653" t="s">
        <v>2088</v>
      </c>
      <c r="E52" s="651" t="s">
        <v>621</v>
      </c>
      <c r="F52" s="654">
        <v>1</v>
      </c>
      <c r="G52" s="56"/>
      <c r="H52" s="655">
        <f>F52*G52</f>
        <v>0</v>
      </c>
    </row>
    <row r="53" spans="1:8" ht="15" customHeight="1">
      <c r="A53" s="656"/>
      <c r="B53" s="657" t="s">
        <v>2070</v>
      </c>
      <c r="C53" s="658"/>
      <c r="D53" s="659" t="s">
        <v>2071</v>
      </c>
      <c r="E53" s="660"/>
      <c r="F53" s="661"/>
      <c r="G53" s="662"/>
      <c r="H53" s="663"/>
    </row>
    <row r="54" spans="1:8" ht="15" customHeight="1">
      <c r="A54" s="664"/>
      <c r="B54" s="657" t="s">
        <v>2070</v>
      </c>
      <c r="C54" s="665"/>
      <c r="D54" s="659" t="s">
        <v>1865</v>
      </c>
      <c r="E54" s="666"/>
      <c r="F54" s="667"/>
      <c r="G54" s="668"/>
      <c r="H54" s="669"/>
    </row>
    <row r="55" spans="1:8" ht="15" customHeight="1">
      <c r="A55" s="643">
        <f>MAX(A52)+1</f>
        <v>17</v>
      </c>
      <c r="B55" s="644" t="s">
        <v>143</v>
      </c>
      <c r="C55" s="645"/>
      <c r="D55" s="672" t="s">
        <v>2089</v>
      </c>
      <c r="E55" s="644" t="s">
        <v>621</v>
      </c>
      <c r="F55" s="674">
        <v>33</v>
      </c>
      <c r="G55" s="57"/>
      <c r="H55" s="671">
        <f>F55*G55</f>
        <v>0</v>
      </c>
    </row>
    <row r="56" spans="1:8" ht="15" customHeight="1">
      <c r="A56" s="650">
        <f>MAX(A55)+1</f>
        <v>18</v>
      </c>
      <c r="B56" s="651" t="s">
        <v>289</v>
      </c>
      <c r="C56" s="673"/>
      <c r="D56" s="653" t="s">
        <v>2090</v>
      </c>
      <c r="E56" s="651" t="s">
        <v>621</v>
      </c>
      <c r="F56" s="654">
        <v>33</v>
      </c>
      <c r="G56" s="56"/>
      <c r="H56" s="655">
        <f>F56*G56</f>
        <v>0</v>
      </c>
    </row>
    <row r="57" spans="1:8" ht="15" customHeight="1">
      <c r="A57" s="656"/>
      <c r="B57" s="657" t="s">
        <v>2070</v>
      </c>
      <c r="C57" s="658"/>
      <c r="D57" s="659" t="s">
        <v>2071</v>
      </c>
      <c r="E57" s="660"/>
      <c r="F57" s="661"/>
      <c r="G57" s="662"/>
      <c r="H57" s="663"/>
    </row>
    <row r="58" spans="1:8" ht="15" customHeight="1">
      <c r="A58" s="664"/>
      <c r="B58" s="657" t="s">
        <v>2070</v>
      </c>
      <c r="C58" s="665"/>
      <c r="D58" s="675">
        <v>33</v>
      </c>
      <c r="E58" s="666"/>
      <c r="F58" s="667"/>
      <c r="G58" s="668"/>
      <c r="H58" s="669"/>
    </row>
    <row r="59" spans="1:8" ht="15" customHeight="1">
      <c r="A59" s="643">
        <f>MAX(A56)+1</f>
        <v>19</v>
      </c>
      <c r="B59" s="644" t="s">
        <v>143</v>
      </c>
      <c r="C59" s="645"/>
      <c r="D59" s="672" t="s">
        <v>2091</v>
      </c>
      <c r="E59" s="644" t="s">
        <v>621</v>
      </c>
      <c r="F59" s="674">
        <v>96</v>
      </c>
      <c r="G59" s="57"/>
      <c r="H59" s="671">
        <f>F59*G59</f>
        <v>0</v>
      </c>
    </row>
    <row r="60" spans="1:8" ht="15" customHeight="1">
      <c r="A60" s="650">
        <f>MAX(A59)+1</f>
        <v>20</v>
      </c>
      <c r="B60" s="651" t="s">
        <v>289</v>
      </c>
      <c r="C60" s="673"/>
      <c r="D60" s="653" t="s">
        <v>2092</v>
      </c>
      <c r="E60" s="651" t="s">
        <v>621</v>
      </c>
      <c r="F60" s="654">
        <v>96</v>
      </c>
      <c r="G60" s="56"/>
      <c r="H60" s="655">
        <f>F60*G60</f>
        <v>0</v>
      </c>
    </row>
    <row r="61" spans="1:8" ht="15" customHeight="1">
      <c r="A61" s="656"/>
      <c r="B61" s="657" t="s">
        <v>2070</v>
      </c>
      <c r="C61" s="658"/>
      <c r="D61" s="659" t="s">
        <v>2071</v>
      </c>
      <c r="E61" s="660"/>
      <c r="F61" s="661"/>
      <c r="G61" s="662"/>
      <c r="H61" s="663"/>
    </row>
    <row r="62" spans="1:8" ht="15" customHeight="1">
      <c r="A62" s="664"/>
      <c r="B62" s="657" t="s">
        <v>2070</v>
      </c>
      <c r="C62" s="665"/>
      <c r="D62" s="659" t="s">
        <v>2093</v>
      </c>
      <c r="E62" s="666"/>
      <c r="F62" s="667"/>
      <c r="G62" s="668"/>
      <c r="H62" s="669"/>
    </row>
    <row r="63" spans="1:8" ht="15" customHeight="1">
      <c r="A63" s="650" t="e">
        <f>MAX(#REF!)+1</f>
        <v>#REF!</v>
      </c>
      <c r="B63" s="651" t="s">
        <v>289</v>
      </c>
      <c r="C63" s="673"/>
      <c r="D63" s="653" t="s">
        <v>2094</v>
      </c>
      <c r="E63" s="651" t="s">
        <v>621</v>
      </c>
      <c r="F63" s="654">
        <v>145</v>
      </c>
      <c r="G63" s="56"/>
      <c r="H63" s="655">
        <f>F63*G63</f>
        <v>0</v>
      </c>
    </row>
    <row r="64" spans="1:8" ht="15" customHeight="1">
      <c r="A64" s="656"/>
      <c r="B64" s="657" t="s">
        <v>2070</v>
      </c>
      <c r="C64" s="658"/>
      <c r="D64" s="659" t="s">
        <v>2071</v>
      </c>
      <c r="E64" s="660"/>
      <c r="F64" s="661"/>
      <c r="G64" s="662"/>
      <c r="H64" s="663"/>
    </row>
    <row r="65" spans="1:9" ht="15" customHeight="1">
      <c r="A65" s="664"/>
      <c r="B65" s="657" t="s">
        <v>2070</v>
      </c>
      <c r="C65" s="665"/>
      <c r="D65" s="659" t="s">
        <v>2095</v>
      </c>
      <c r="E65" s="666"/>
      <c r="F65" s="667"/>
      <c r="G65" s="668"/>
      <c r="H65" s="669"/>
    </row>
    <row r="66" spans="1:9" ht="15" customHeight="1">
      <c r="A66" s="643" t="e">
        <f>MAX(A63)+1</f>
        <v>#REF!</v>
      </c>
      <c r="B66" s="644" t="s">
        <v>143</v>
      </c>
      <c r="C66" s="645"/>
      <c r="D66" s="672" t="s">
        <v>2096</v>
      </c>
      <c r="E66" s="644" t="s">
        <v>621</v>
      </c>
      <c r="F66" s="674">
        <v>1</v>
      </c>
      <c r="G66" s="676"/>
      <c r="H66" s="671">
        <f>F66*G66</f>
        <v>0</v>
      </c>
    </row>
    <row r="67" spans="1:9" ht="15" customHeight="1">
      <c r="A67" s="650" t="e">
        <f>MAX(A66)+1</f>
        <v>#REF!</v>
      </c>
      <c r="B67" s="651" t="s">
        <v>289</v>
      </c>
      <c r="C67" s="673"/>
      <c r="D67" s="653" t="s">
        <v>2097</v>
      </c>
      <c r="E67" s="651" t="s">
        <v>621</v>
      </c>
      <c r="F67" s="654">
        <v>1</v>
      </c>
      <c r="G67" s="677"/>
      <c r="H67" s="655">
        <f>F67*G67</f>
        <v>0</v>
      </c>
    </row>
    <row r="68" spans="1:9" ht="15" customHeight="1">
      <c r="A68" s="656"/>
      <c r="B68" s="657" t="s">
        <v>2070</v>
      </c>
      <c r="C68" s="658"/>
      <c r="D68" s="659" t="s">
        <v>2071</v>
      </c>
      <c r="E68" s="660"/>
      <c r="F68" s="661"/>
      <c r="G68" s="662"/>
      <c r="H68" s="663"/>
    </row>
    <row r="69" spans="1:9" ht="15" customHeight="1">
      <c r="A69" s="656"/>
      <c r="B69" s="657" t="s">
        <v>2070</v>
      </c>
      <c r="C69" s="658"/>
      <c r="D69" s="659" t="s">
        <v>1865</v>
      </c>
      <c r="E69" s="660"/>
      <c r="F69" s="661"/>
      <c r="G69" s="662"/>
      <c r="H69" s="663"/>
    </row>
    <row r="70" spans="1:9" ht="15" customHeight="1">
      <c r="A70" s="678" t="e">
        <f>MAX(A67)+1</f>
        <v>#REF!</v>
      </c>
      <c r="B70" s="644" t="s">
        <v>143</v>
      </c>
      <c r="C70" s="645"/>
      <c r="D70" s="672" t="s">
        <v>2098</v>
      </c>
      <c r="E70" s="644" t="s">
        <v>621</v>
      </c>
      <c r="F70" s="674">
        <v>2</v>
      </c>
      <c r="G70" s="58"/>
      <c r="H70" s="679">
        <f>F70*G70</f>
        <v>0</v>
      </c>
      <c r="I70" s="680"/>
    </row>
    <row r="71" spans="1:9" ht="15" customHeight="1">
      <c r="A71" s="681" t="e">
        <f>MAX(A70)+1</f>
        <v>#REF!</v>
      </c>
      <c r="B71" s="651" t="s">
        <v>289</v>
      </c>
      <c r="C71" s="673"/>
      <c r="D71" s="653" t="s">
        <v>2099</v>
      </c>
      <c r="E71" s="651" t="s">
        <v>621</v>
      </c>
      <c r="F71" s="654">
        <v>2</v>
      </c>
      <c r="G71" s="59"/>
      <c r="H71" s="682">
        <f>F71*G71</f>
        <v>0</v>
      </c>
      <c r="I71" s="683"/>
    </row>
    <row r="72" spans="1:9" ht="33.75">
      <c r="A72" s="678"/>
      <c r="B72" s="684" t="s">
        <v>150</v>
      </c>
      <c r="C72" s="645"/>
      <c r="D72" s="685" t="s">
        <v>2100</v>
      </c>
      <c r="E72" s="644"/>
      <c r="F72" s="674"/>
      <c r="G72" s="686"/>
      <c r="H72" s="679"/>
      <c r="I72" s="680"/>
    </row>
    <row r="73" spans="1:9" ht="15" customHeight="1">
      <c r="A73" s="687"/>
      <c r="B73" s="657" t="s">
        <v>2070</v>
      </c>
      <c r="C73" s="658"/>
      <c r="D73" s="659" t="s">
        <v>2101</v>
      </c>
      <c r="E73" s="660"/>
      <c r="F73" s="661"/>
      <c r="G73" s="688"/>
      <c r="H73" s="689"/>
    </row>
    <row r="74" spans="1:9" ht="15" customHeight="1">
      <c r="A74" s="690"/>
      <c r="B74" s="657"/>
      <c r="C74" s="665"/>
      <c r="D74" s="675" t="s">
        <v>1879</v>
      </c>
      <c r="E74" s="666"/>
      <c r="F74" s="667"/>
      <c r="G74" s="691"/>
      <c r="H74" s="692"/>
    </row>
    <row r="75" spans="1:9" ht="15" customHeight="1">
      <c r="A75" s="678" t="e">
        <f>MAX(A71)+1</f>
        <v>#REF!</v>
      </c>
      <c r="B75" s="644" t="s">
        <v>143</v>
      </c>
      <c r="C75" s="645"/>
      <c r="D75" s="672" t="s">
        <v>2098</v>
      </c>
      <c r="E75" s="644" t="s">
        <v>621</v>
      </c>
      <c r="F75" s="674">
        <v>2</v>
      </c>
      <c r="G75" s="58"/>
      <c r="H75" s="679">
        <f>F75*G75</f>
        <v>0</v>
      </c>
      <c r="I75" s="680"/>
    </row>
    <row r="76" spans="1:9" ht="15" customHeight="1">
      <c r="A76" s="681" t="e">
        <f>MAX(A75)+1</f>
        <v>#REF!</v>
      </c>
      <c r="B76" s="651" t="s">
        <v>289</v>
      </c>
      <c r="C76" s="673"/>
      <c r="D76" s="653" t="s">
        <v>2099</v>
      </c>
      <c r="E76" s="651" t="s">
        <v>621</v>
      </c>
      <c r="F76" s="654">
        <v>2</v>
      </c>
      <c r="G76" s="59"/>
      <c r="H76" s="682">
        <f>F76*G76</f>
        <v>0</v>
      </c>
      <c r="I76" s="683"/>
    </row>
    <row r="77" spans="1:9" ht="33.75">
      <c r="A77" s="678"/>
      <c r="B77" s="684" t="s">
        <v>150</v>
      </c>
      <c r="C77" s="645"/>
      <c r="D77" s="685" t="s">
        <v>2102</v>
      </c>
      <c r="E77" s="644"/>
      <c r="F77" s="674"/>
      <c r="G77" s="686"/>
      <c r="H77" s="679"/>
      <c r="I77" s="680"/>
    </row>
    <row r="78" spans="1:9" ht="15" customHeight="1">
      <c r="A78" s="687"/>
      <c r="B78" s="657" t="s">
        <v>2070</v>
      </c>
      <c r="C78" s="658"/>
      <c r="D78" s="659" t="s">
        <v>2101</v>
      </c>
      <c r="E78" s="660"/>
      <c r="F78" s="661"/>
      <c r="G78" s="688"/>
      <c r="H78" s="689"/>
    </row>
    <row r="79" spans="1:9" ht="15" customHeight="1">
      <c r="A79" s="690"/>
      <c r="B79" s="657"/>
      <c r="C79" s="665"/>
      <c r="D79" s="675" t="s">
        <v>1879</v>
      </c>
      <c r="E79" s="666"/>
      <c r="F79" s="667"/>
      <c r="G79" s="691"/>
      <c r="H79" s="692"/>
    </row>
    <row r="80" spans="1:9" ht="15" customHeight="1">
      <c r="A80" s="643" t="e">
        <f>MAX(A76)+1</f>
        <v>#REF!</v>
      </c>
      <c r="B80" s="644" t="s">
        <v>143</v>
      </c>
      <c r="C80" s="645"/>
      <c r="D80" s="672" t="s">
        <v>2103</v>
      </c>
      <c r="E80" s="644" t="s">
        <v>621</v>
      </c>
      <c r="F80" s="674">
        <v>100</v>
      </c>
      <c r="G80" s="57"/>
      <c r="H80" s="671">
        <f>F80*G80</f>
        <v>0</v>
      </c>
    </row>
    <row r="81" spans="1:8" ht="15" customHeight="1">
      <c r="A81" s="650" t="e">
        <f>MAX(A80)+1</f>
        <v>#REF!</v>
      </c>
      <c r="B81" s="651" t="s">
        <v>289</v>
      </c>
      <c r="C81" s="673"/>
      <c r="D81" s="653" t="s">
        <v>2104</v>
      </c>
      <c r="E81" s="651" t="s">
        <v>621</v>
      </c>
      <c r="F81" s="654">
        <v>100</v>
      </c>
      <c r="G81" s="56"/>
      <c r="H81" s="655">
        <f>F81*G81</f>
        <v>0</v>
      </c>
    </row>
    <row r="82" spans="1:8" ht="15" customHeight="1">
      <c r="A82" s="656"/>
      <c r="B82" s="657" t="s">
        <v>2070</v>
      </c>
      <c r="C82" s="658"/>
      <c r="D82" s="659" t="s">
        <v>2101</v>
      </c>
      <c r="E82" s="660"/>
      <c r="F82" s="661"/>
      <c r="G82" s="662"/>
      <c r="H82" s="663"/>
    </row>
    <row r="83" spans="1:8" ht="15" customHeight="1">
      <c r="A83" s="664"/>
      <c r="B83" s="657" t="s">
        <v>2070</v>
      </c>
      <c r="C83" s="665"/>
      <c r="D83" s="659" t="s">
        <v>2105</v>
      </c>
      <c r="E83" s="666"/>
      <c r="F83" s="667"/>
      <c r="G83" s="668"/>
      <c r="H83" s="669"/>
    </row>
    <row r="84" spans="1:8" ht="15" customHeight="1">
      <c r="A84" s="643" t="e">
        <f>MAX(A81)+1</f>
        <v>#REF!</v>
      </c>
      <c r="B84" s="644" t="s">
        <v>143</v>
      </c>
      <c r="C84" s="645"/>
      <c r="D84" s="672" t="s">
        <v>2106</v>
      </c>
      <c r="E84" s="644" t="s">
        <v>621</v>
      </c>
      <c r="F84" s="674">
        <v>3</v>
      </c>
      <c r="G84" s="57"/>
      <c r="H84" s="671">
        <f>F84*G84</f>
        <v>0</v>
      </c>
    </row>
    <row r="85" spans="1:8" ht="15" customHeight="1">
      <c r="A85" s="650" t="e">
        <f>MAX(A84)+1</f>
        <v>#REF!</v>
      </c>
      <c r="B85" s="651" t="s">
        <v>289</v>
      </c>
      <c r="C85" s="673"/>
      <c r="D85" s="653" t="s">
        <v>2107</v>
      </c>
      <c r="E85" s="651" t="s">
        <v>621</v>
      </c>
      <c r="F85" s="654">
        <v>3</v>
      </c>
      <c r="G85" s="56"/>
      <c r="H85" s="655">
        <f>F85*G85</f>
        <v>0</v>
      </c>
    </row>
    <row r="86" spans="1:8" ht="15" customHeight="1">
      <c r="A86" s="656"/>
      <c r="B86" s="657" t="s">
        <v>2070</v>
      </c>
      <c r="C86" s="658"/>
      <c r="D86" s="659" t="s">
        <v>2101</v>
      </c>
      <c r="E86" s="660"/>
      <c r="F86" s="661"/>
      <c r="G86" s="662"/>
      <c r="H86" s="663"/>
    </row>
    <row r="87" spans="1:8" ht="15" customHeight="1">
      <c r="A87" s="664"/>
      <c r="B87" s="657" t="s">
        <v>2070</v>
      </c>
      <c r="C87" s="665"/>
      <c r="D87" s="659" t="s">
        <v>2108</v>
      </c>
      <c r="E87" s="666"/>
      <c r="F87" s="667"/>
      <c r="G87" s="668"/>
      <c r="H87" s="669"/>
    </row>
    <row r="88" spans="1:8" ht="15" customHeight="1">
      <c r="A88" s="643" t="e">
        <f>MAX(A85)+1</f>
        <v>#REF!</v>
      </c>
      <c r="B88" s="644" t="s">
        <v>143</v>
      </c>
      <c r="C88" s="645"/>
      <c r="D88" s="672" t="s">
        <v>2109</v>
      </c>
      <c r="E88" s="644" t="s">
        <v>621</v>
      </c>
      <c r="F88" s="674">
        <v>7</v>
      </c>
      <c r="G88" s="57"/>
      <c r="H88" s="671">
        <f>F88*G88</f>
        <v>0</v>
      </c>
    </row>
    <row r="89" spans="1:8" ht="15" customHeight="1">
      <c r="A89" s="650" t="e">
        <f>MAX(A88)+1</f>
        <v>#REF!</v>
      </c>
      <c r="B89" s="651" t="s">
        <v>289</v>
      </c>
      <c r="C89" s="673"/>
      <c r="D89" s="653" t="s">
        <v>2110</v>
      </c>
      <c r="E89" s="651" t="s">
        <v>621</v>
      </c>
      <c r="F89" s="654">
        <v>7</v>
      </c>
      <c r="G89" s="56"/>
      <c r="H89" s="655">
        <f>F89*G89</f>
        <v>0</v>
      </c>
    </row>
    <row r="90" spans="1:8" ht="15" customHeight="1">
      <c r="A90" s="656"/>
      <c r="B90" s="657" t="s">
        <v>2070</v>
      </c>
      <c r="C90" s="658"/>
      <c r="D90" s="659" t="s">
        <v>2101</v>
      </c>
      <c r="E90" s="660"/>
      <c r="F90" s="661"/>
      <c r="G90" s="662"/>
      <c r="H90" s="663"/>
    </row>
    <row r="91" spans="1:8" ht="15" customHeight="1">
      <c r="A91" s="664"/>
      <c r="B91" s="657" t="s">
        <v>2070</v>
      </c>
      <c r="C91" s="665"/>
      <c r="D91" s="659" t="s">
        <v>1903</v>
      </c>
      <c r="E91" s="666"/>
      <c r="F91" s="667"/>
      <c r="G91" s="668"/>
      <c r="H91" s="669"/>
    </row>
    <row r="92" spans="1:8" ht="15" customHeight="1">
      <c r="A92" s="643" t="e">
        <f>MAX(A89)+1</f>
        <v>#REF!</v>
      </c>
      <c r="B92" s="644" t="s">
        <v>143</v>
      </c>
      <c r="C92" s="645"/>
      <c r="D92" s="672" t="s">
        <v>2111</v>
      </c>
      <c r="E92" s="644" t="s">
        <v>621</v>
      </c>
      <c r="F92" s="674">
        <v>14</v>
      </c>
      <c r="G92" s="57"/>
      <c r="H92" s="671">
        <f>F92*G92</f>
        <v>0</v>
      </c>
    </row>
    <row r="93" spans="1:8" ht="15" customHeight="1">
      <c r="A93" s="650" t="e">
        <f>MAX(A92)+1</f>
        <v>#REF!</v>
      </c>
      <c r="B93" s="651" t="s">
        <v>289</v>
      </c>
      <c r="C93" s="673"/>
      <c r="D93" s="653" t="s">
        <v>2112</v>
      </c>
      <c r="E93" s="651" t="s">
        <v>621</v>
      </c>
      <c r="F93" s="654">
        <v>14</v>
      </c>
      <c r="G93" s="56"/>
      <c r="H93" s="655">
        <f>F93*G93</f>
        <v>0</v>
      </c>
    </row>
    <row r="94" spans="1:8" ht="15" customHeight="1">
      <c r="A94" s="656"/>
      <c r="B94" s="657" t="s">
        <v>2070</v>
      </c>
      <c r="C94" s="658"/>
      <c r="D94" s="659" t="s">
        <v>2101</v>
      </c>
      <c r="E94" s="660"/>
      <c r="F94" s="661"/>
      <c r="G94" s="662"/>
      <c r="H94" s="663"/>
    </row>
    <row r="95" spans="1:8" ht="15" customHeight="1">
      <c r="A95" s="664"/>
      <c r="B95" s="657" t="s">
        <v>2070</v>
      </c>
      <c r="C95" s="665"/>
      <c r="D95" s="659" t="s">
        <v>2113</v>
      </c>
      <c r="E95" s="666"/>
      <c r="F95" s="667"/>
      <c r="G95" s="668"/>
      <c r="H95" s="669"/>
    </row>
    <row r="96" spans="1:8" ht="15" customHeight="1">
      <c r="A96" s="643" t="e">
        <f>MAX(A93)+1</f>
        <v>#REF!</v>
      </c>
      <c r="B96" s="644" t="s">
        <v>143</v>
      </c>
      <c r="C96" s="645"/>
      <c r="D96" s="672" t="s">
        <v>2114</v>
      </c>
      <c r="E96" s="644" t="s">
        <v>621</v>
      </c>
      <c r="F96" s="674">
        <v>7</v>
      </c>
      <c r="G96" s="57"/>
      <c r="H96" s="671">
        <f>F96*G96</f>
        <v>0</v>
      </c>
    </row>
    <row r="97" spans="1:8" ht="15" customHeight="1">
      <c r="A97" s="650" t="e">
        <f>MAX(A96)+1</f>
        <v>#REF!</v>
      </c>
      <c r="B97" s="651" t="s">
        <v>289</v>
      </c>
      <c r="C97" s="673"/>
      <c r="D97" s="653" t="s">
        <v>2115</v>
      </c>
      <c r="E97" s="651" t="s">
        <v>621</v>
      </c>
      <c r="F97" s="654">
        <v>7</v>
      </c>
      <c r="G97" s="56"/>
      <c r="H97" s="655">
        <f>F97*G97</f>
        <v>0</v>
      </c>
    </row>
    <row r="98" spans="1:8" ht="15" customHeight="1">
      <c r="A98" s="656"/>
      <c r="B98" s="657" t="s">
        <v>2070</v>
      </c>
      <c r="C98" s="658"/>
      <c r="D98" s="659" t="s">
        <v>2101</v>
      </c>
      <c r="E98" s="660"/>
      <c r="F98" s="661"/>
      <c r="G98" s="662"/>
      <c r="H98" s="663"/>
    </row>
    <row r="99" spans="1:8" ht="15" customHeight="1">
      <c r="A99" s="664"/>
      <c r="B99" s="657" t="s">
        <v>2070</v>
      </c>
      <c r="C99" s="665"/>
      <c r="D99" s="659" t="s">
        <v>2116</v>
      </c>
      <c r="E99" s="666"/>
      <c r="F99" s="667"/>
      <c r="G99" s="668"/>
      <c r="H99" s="669"/>
    </row>
    <row r="100" spans="1:8" ht="15" customHeight="1">
      <c r="A100" s="643" t="e">
        <f>MAX(A97)+1</f>
        <v>#REF!</v>
      </c>
      <c r="B100" s="644" t="s">
        <v>143</v>
      </c>
      <c r="C100" s="645"/>
      <c r="D100" s="672" t="s">
        <v>2117</v>
      </c>
      <c r="E100" s="644" t="s">
        <v>621</v>
      </c>
      <c r="F100" s="674">
        <v>28</v>
      </c>
      <c r="G100" s="57"/>
      <c r="H100" s="671">
        <f>F100*G100</f>
        <v>0</v>
      </c>
    </row>
    <row r="101" spans="1:8" ht="15" customHeight="1">
      <c r="A101" s="650" t="e">
        <f>MAX(A100)+1</f>
        <v>#REF!</v>
      </c>
      <c r="B101" s="651" t="s">
        <v>289</v>
      </c>
      <c r="C101" s="673"/>
      <c r="D101" s="653" t="s">
        <v>2118</v>
      </c>
      <c r="E101" s="651" t="s">
        <v>621</v>
      </c>
      <c r="F101" s="654">
        <v>28</v>
      </c>
      <c r="G101" s="56"/>
      <c r="H101" s="655">
        <f>F101*G101</f>
        <v>0</v>
      </c>
    </row>
    <row r="102" spans="1:8" ht="15" customHeight="1">
      <c r="A102" s="656"/>
      <c r="B102" s="657" t="s">
        <v>2070</v>
      </c>
      <c r="C102" s="658"/>
      <c r="D102" s="659" t="s">
        <v>2101</v>
      </c>
      <c r="E102" s="660"/>
      <c r="F102" s="661"/>
      <c r="G102" s="662"/>
      <c r="H102" s="663"/>
    </row>
    <row r="103" spans="1:8" ht="15" customHeight="1">
      <c r="A103" s="664"/>
      <c r="B103" s="657" t="s">
        <v>2070</v>
      </c>
      <c r="C103" s="665"/>
      <c r="D103" s="659" t="s">
        <v>2119</v>
      </c>
      <c r="E103" s="666"/>
      <c r="F103" s="667"/>
      <c r="G103" s="668"/>
      <c r="H103" s="669"/>
    </row>
    <row r="104" spans="1:8" ht="15" customHeight="1">
      <c r="A104" s="643" t="e">
        <f>MAX(A101)+1</f>
        <v>#REF!</v>
      </c>
      <c r="B104" s="644" t="s">
        <v>143</v>
      </c>
      <c r="C104" s="645"/>
      <c r="D104" s="672" t="s">
        <v>2120</v>
      </c>
      <c r="E104" s="644" t="s">
        <v>292</v>
      </c>
      <c r="F104" s="674">
        <v>16282</v>
      </c>
      <c r="G104" s="57"/>
      <c r="H104" s="671">
        <f>F104*G104</f>
        <v>0</v>
      </c>
    </row>
    <row r="105" spans="1:8" ht="15" customHeight="1">
      <c r="A105" s="650" t="e">
        <f>MAX(A104)+1</f>
        <v>#REF!</v>
      </c>
      <c r="B105" s="651" t="s">
        <v>289</v>
      </c>
      <c r="C105" s="673"/>
      <c r="D105" s="653" t="s">
        <v>2121</v>
      </c>
      <c r="E105" s="651" t="s">
        <v>292</v>
      </c>
      <c r="F105" s="654">
        <v>16282</v>
      </c>
      <c r="G105" s="56"/>
      <c r="H105" s="655">
        <f>F105*G105</f>
        <v>0</v>
      </c>
    </row>
    <row r="106" spans="1:8" ht="15" customHeight="1">
      <c r="A106" s="656"/>
      <c r="B106" s="657" t="s">
        <v>2070</v>
      </c>
      <c r="C106" s="658"/>
      <c r="D106" s="659" t="s">
        <v>2101</v>
      </c>
      <c r="E106" s="660"/>
      <c r="F106" s="661"/>
      <c r="G106" s="662"/>
      <c r="H106" s="663"/>
    </row>
    <row r="107" spans="1:8" ht="15" customHeight="1">
      <c r="A107" s="664"/>
      <c r="B107" s="657" t="s">
        <v>2070</v>
      </c>
      <c r="C107" s="665"/>
      <c r="D107" s="659" t="s">
        <v>2122</v>
      </c>
      <c r="E107" s="666"/>
      <c r="F107" s="667"/>
      <c r="G107" s="668"/>
      <c r="H107" s="669"/>
    </row>
    <row r="108" spans="1:8" ht="15" customHeight="1">
      <c r="A108" s="643" t="e">
        <f>MAX(A105)+1</f>
        <v>#REF!</v>
      </c>
      <c r="B108" s="644" t="s">
        <v>143</v>
      </c>
      <c r="C108" s="645"/>
      <c r="D108" s="672" t="s">
        <v>2123</v>
      </c>
      <c r="E108" s="644" t="s">
        <v>292</v>
      </c>
      <c r="F108" s="674">
        <v>180</v>
      </c>
      <c r="G108" s="57"/>
      <c r="H108" s="671">
        <f>F108*G108</f>
        <v>0</v>
      </c>
    </row>
    <row r="109" spans="1:8" ht="15" customHeight="1">
      <c r="A109" s="650" t="e">
        <f>MAX(A108)+1</f>
        <v>#REF!</v>
      </c>
      <c r="B109" s="651" t="s">
        <v>289</v>
      </c>
      <c r="C109" s="673"/>
      <c r="D109" s="653" t="s">
        <v>2124</v>
      </c>
      <c r="E109" s="651" t="s">
        <v>292</v>
      </c>
      <c r="F109" s="654">
        <v>180</v>
      </c>
      <c r="G109" s="56"/>
      <c r="H109" s="655">
        <f>F109*G109</f>
        <v>0</v>
      </c>
    </row>
    <row r="110" spans="1:8" ht="15" customHeight="1">
      <c r="A110" s="656"/>
      <c r="B110" s="657" t="s">
        <v>2070</v>
      </c>
      <c r="C110" s="658"/>
      <c r="D110" s="659" t="s">
        <v>2101</v>
      </c>
      <c r="E110" s="660"/>
      <c r="F110" s="661"/>
      <c r="G110" s="662"/>
      <c r="H110" s="663"/>
    </row>
    <row r="111" spans="1:8" ht="15" customHeight="1">
      <c r="A111" s="664"/>
      <c r="B111" s="657" t="s">
        <v>2070</v>
      </c>
      <c r="C111" s="665"/>
      <c r="D111" s="659">
        <v>180</v>
      </c>
      <c r="E111" s="666"/>
      <c r="F111" s="667"/>
      <c r="G111" s="668"/>
      <c r="H111" s="669"/>
    </row>
    <row r="112" spans="1:8" ht="15" customHeight="1">
      <c r="A112" s="643" t="e">
        <f>MAX(A109)+1</f>
        <v>#REF!</v>
      </c>
      <c r="B112" s="644" t="s">
        <v>143</v>
      </c>
      <c r="C112" s="645"/>
      <c r="D112" s="672" t="s">
        <v>2125</v>
      </c>
      <c r="E112" s="644" t="s">
        <v>621</v>
      </c>
      <c r="F112" s="674">
        <v>14</v>
      </c>
      <c r="G112" s="57"/>
      <c r="H112" s="671">
        <f>F112*G112</f>
        <v>0</v>
      </c>
    </row>
    <row r="113" spans="1:8" ht="15" customHeight="1">
      <c r="A113" s="650" t="e">
        <f>MAX(A112)+1</f>
        <v>#REF!</v>
      </c>
      <c r="B113" s="651" t="s">
        <v>289</v>
      </c>
      <c r="C113" s="673"/>
      <c r="D113" s="653" t="s">
        <v>2126</v>
      </c>
      <c r="E113" s="651" t="s">
        <v>621</v>
      </c>
      <c r="F113" s="654">
        <v>14</v>
      </c>
      <c r="G113" s="56"/>
      <c r="H113" s="655">
        <f>F113*G113</f>
        <v>0</v>
      </c>
    </row>
    <row r="114" spans="1:8" ht="15" customHeight="1">
      <c r="A114" s="656"/>
      <c r="B114" s="657" t="s">
        <v>2070</v>
      </c>
      <c r="C114" s="658"/>
      <c r="D114" s="659" t="s">
        <v>2101</v>
      </c>
      <c r="E114" s="660"/>
      <c r="F114" s="661"/>
      <c r="G114" s="662"/>
      <c r="H114" s="663"/>
    </row>
    <row r="115" spans="1:8" ht="15" customHeight="1">
      <c r="A115" s="664"/>
      <c r="B115" s="657" t="s">
        <v>2070</v>
      </c>
      <c r="C115" s="665"/>
      <c r="D115" s="659" t="s">
        <v>2113</v>
      </c>
      <c r="E115" s="666"/>
      <c r="F115" s="667"/>
      <c r="G115" s="668"/>
      <c r="H115" s="669"/>
    </row>
    <row r="116" spans="1:8" ht="15" customHeight="1">
      <c r="A116" s="643" t="e">
        <f>MAX(A113)+1</f>
        <v>#REF!</v>
      </c>
      <c r="B116" s="644" t="s">
        <v>143</v>
      </c>
      <c r="C116" s="645"/>
      <c r="D116" s="672" t="s">
        <v>2127</v>
      </c>
      <c r="E116" s="644" t="s">
        <v>292</v>
      </c>
      <c r="F116" s="674">
        <v>27</v>
      </c>
      <c r="G116" s="57"/>
      <c r="H116" s="671">
        <f>F116*G116</f>
        <v>0</v>
      </c>
    </row>
    <row r="117" spans="1:8" ht="15" customHeight="1">
      <c r="A117" s="650" t="e">
        <f>MAX(A116)+1</f>
        <v>#REF!</v>
      </c>
      <c r="B117" s="651" t="s">
        <v>289</v>
      </c>
      <c r="C117" s="673"/>
      <c r="D117" s="653" t="s">
        <v>2128</v>
      </c>
      <c r="E117" s="651" t="s">
        <v>292</v>
      </c>
      <c r="F117" s="654">
        <v>27</v>
      </c>
      <c r="G117" s="56"/>
      <c r="H117" s="655">
        <f>G117*F117</f>
        <v>0</v>
      </c>
    </row>
    <row r="118" spans="1:8" ht="15" customHeight="1">
      <c r="A118" s="656"/>
      <c r="B118" s="657" t="s">
        <v>2070</v>
      </c>
      <c r="C118" s="658"/>
      <c r="D118" s="659" t="s">
        <v>2101</v>
      </c>
      <c r="E118" s="660"/>
      <c r="F118" s="661"/>
      <c r="G118" s="662"/>
      <c r="H118" s="663"/>
    </row>
    <row r="119" spans="1:8" s="614" customFormat="1" ht="15" customHeight="1">
      <c r="A119" s="656"/>
      <c r="B119" s="657" t="s">
        <v>2070</v>
      </c>
      <c r="C119" s="658"/>
      <c r="D119" s="659" t="s">
        <v>2129</v>
      </c>
      <c r="E119" s="660"/>
      <c r="F119" s="661"/>
      <c r="G119" s="662"/>
      <c r="H119" s="663"/>
    </row>
    <row r="120" spans="1:8" ht="15" customHeight="1">
      <c r="A120" s="643" t="e">
        <f>MAX(A117)+1</f>
        <v>#REF!</v>
      </c>
      <c r="B120" s="644" t="s">
        <v>143</v>
      </c>
      <c r="C120" s="645"/>
      <c r="D120" s="672" t="s">
        <v>2130</v>
      </c>
      <c r="E120" s="644" t="s">
        <v>292</v>
      </c>
      <c r="F120" s="674">
        <v>9</v>
      </c>
      <c r="G120" s="57"/>
      <c r="H120" s="671">
        <f>F120*G120</f>
        <v>0</v>
      </c>
    </row>
    <row r="121" spans="1:8" ht="15" customHeight="1">
      <c r="A121" s="650" t="e">
        <f>MAX(A120)+1</f>
        <v>#REF!</v>
      </c>
      <c r="B121" s="651" t="s">
        <v>289</v>
      </c>
      <c r="C121" s="673"/>
      <c r="D121" s="653" t="s">
        <v>2131</v>
      </c>
      <c r="E121" s="651" t="s">
        <v>292</v>
      </c>
      <c r="F121" s="654">
        <v>9</v>
      </c>
      <c r="G121" s="56"/>
      <c r="H121" s="655">
        <f>G121*F121</f>
        <v>0</v>
      </c>
    </row>
    <row r="122" spans="1:8" ht="15" customHeight="1">
      <c r="A122" s="656"/>
      <c r="B122" s="657" t="s">
        <v>2070</v>
      </c>
      <c r="C122" s="658"/>
      <c r="D122" s="659" t="s">
        <v>2101</v>
      </c>
      <c r="E122" s="660"/>
      <c r="F122" s="661"/>
      <c r="G122" s="662"/>
      <c r="H122" s="663"/>
    </row>
    <row r="123" spans="1:8" s="614" customFormat="1" ht="15" customHeight="1">
      <c r="A123" s="656"/>
      <c r="B123" s="657" t="s">
        <v>2070</v>
      </c>
      <c r="C123" s="658"/>
      <c r="D123" s="659" t="s">
        <v>2132</v>
      </c>
      <c r="E123" s="660"/>
      <c r="F123" s="661"/>
      <c r="G123" s="668"/>
      <c r="H123" s="663"/>
    </row>
    <row r="124" spans="1:8" ht="15" customHeight="1">
      <c r="A124" s="643" t="e">
        <f>MAX(A121)+1</f>
        <v>#REF!</v>
      </c>
      <c r="B124" s="644" t="s">
        <v>143</v>
      </c>
      <c r="C124" s="645"/>
      <c r="D124" s="672" t="s">
        <v>2133</v>
      </c>
      <c r="E124" s="644" t="s">
        <v>621</v>
      </c>
      <c r="F124" s="674">
        <v>562</v>
      </c>
      <c r="G124" s="57"/>
      <c r="H124" s="671">
        <f>F124*G124</f>
        <v>0</v>
      </c>
    </row>
    <row r="125" spans="1:8" ht="15" customHeight="1">
      <c r="A125" s="650" t="e">
        <f>MAX(A124)+1</f>
        <v>#REF!</v>
      </c>
      <c r="B125" s="651" t="s">
        <v>289</v>
      </c>
      <c r="C125" s="673"/>
      <c r="D125" s="653" t="s">
        <v>2134</v>
      </c>
      <c r="E125" s="651" t="s">
        <v>621</v>
      </c>
      <c r="F125" s="654">
        <v>562</v>
      </c>
      <c r="G125" s="56"/>
      <c r="H125" s="655">
        <f>G125*F125</f>
        <v>0</v>
      </c>
    </row>
    <row r="126" spans="1:8" ht="15" customHeight="1">
      <c r="A126" s="656"/>
      <c r="B126" s="657" t="s">
        <v>2070</v>
      </c>
      <c r="C126" s="658"/>
      <c r="D126" s="659" t="s">
        <v>2101</v>
      </c>
      <c r="E126" s="660"/>
      <c r="F126" s="661"/>
      <c r="G126" s="662"/>
      <c r="H126" s="663"/>
    </row>
    <row r="127" spans="1:8" s="614" customFormat="1" ht="15" customHeight="1">
      <c r="A127" s="656"/>
      <c r="B127" s="657" t="s">
        <v>2070</v>
      </c>
      <c r="C127" s="658"/>
      <c r="D127" s="659" t="s">
        <v>2135</v>
      </c>
      <c r="E127" s="660"/>
      <c r="F127" s="661"/>
      <c r="G127" s="668"/>
      <c r="H127" s="663"/>
    </row>
    <row r="128" spans="1:8" s="4" customFormat="1" ht="15" customHeight="1">
      <c r="A128" s="643" t="e">
        <f>MAX(A125)+1</f>
        <v>#REF!</v>
      </c>
      <c r="B128" s="644" t="s">
        <v>143</v>
      </c>
      <c r="C128" s="645"/>
      <c r="D128" s="672" t="s">
        <v>2136</v>
      </c>
      <c r="E128" s="644" t="s">
        <v>621</v>
      </c>
      <c r="F128" s="674">
        <v>46</v>
      </c>
      <c r="G128" s="57"/>
      <c r="H128" s="671">
        <f>F128*G128</f>
        <v>0</v>
      </c>
    </row>
    <row r="129" spans="1:8" s="4" customFormat="1" ht="15" customHeight="1">
      <c r="A129" s="650" t="e">
        <f>MAX(A128)+1</f>
        <v>#REF!</v>
      </c>
      <c r="B129" s="651" t="s">
        <v>289</v>
      </c>
      <c r="C129" s="693"/>
      <c r="D129" s="653" t="s">
        <v>2137</v>
      </c>
      <c r="E129" s="651" t="s">
        <v>621</v>
      </c>
      <c r="F129" s="654">
        <v>46</v>
      </c>
      <c r="G129" s="56"/>
      <c r="H129" s="655">
        <f>G129*F129</f>
        <v>0</v>
      </c>
    </row>
    <row r="130" spans="1:8" ht="15" customHeight="1">
      <c r="A130" s="656"/>
      <c r="B130" s="657" t="s">
        <v>2070</v>
      </c>
      <c r="C130" s="658"/>
      <c r="D130" s="659" t="s">
        <v>2101</v>
      </c>
      <c r="E130" s="660"/>
      <c r="F130" s="661"/>
      <c r="G130" s="662"/>
      <c r="H130" s="663"/>
    </row>
    <row r="131" spans="1:8" ht="15" customHeight="1">
      <c r="A131" s="664"/>
      <c r="B131" s="657" t="s">
        <v>2070</v>
      </c>
      <c r="C131" s="665"/>
      <c r="D131" s="659" t="s">
        <v>2138</v>
      </c>
      <c r="E131" s="666"/>
      <c r="F131" s="667"/>
      <c r="G131" s="668"/>
      <c r="H131" s="669"/>
    </row>
    <row r="132" spans="1:8" s="4" customFormat="1" ht="15" customHeight="1">
      <c r="A132" s="643" t="e">
        <f>MAX(A129)+1</f>
        <v>#REF!</v>
      </c>
      <c r="B132" s="644" t="s">
        <v>143</v>
      </c>
      <c r="C132" s="645"/>
      <c r="D132" s="672" t="s">
        <v>2139</v>
      </c>
      <c r="E132" s="644" t="s">
        <v>621</v>
      </c>
      <c r="F132" s="674">
        <v>121</v>
      </c>
      <c r="G132" s="57"/>
      <c r="H132" s="671">
        <f>F132*G132</f>
        <v>0</v>
      </c>
    </row>
    <row r="133" spans="1:8" s="4" customFormat="1" ht="15" customHeight="1">
      <c r="A133" s="650" t="e">
        <f>MAX(A132)+1</f>
        <v>#REF!</v>
      </c>
      <c r="B133" s="651" t="s">
        <v>289</v>
      </c>
      <c r="C133" s="693"/>
      <c r="D133" s="653" t="s">
        <v>2140</v>
      </c>
      <c r="E133" s="651" t="s">
        <v>621</v>
      </c>
      <c r="F133" s="654">
        <v>121</v>
      </c>
      <c r="G133" s="56"/>
      <c r="H133" s="655">
        <f>F133*G133</f>
        <v>0</v>
      </c>
    </row>
    <row r="134" spans="1:8" s="4" customFormat="1" ht="15" customHeight="1">
      <c r="A134" s="656"/>
      <c r="B134" s="657" t="s">
        <v>2070</v>
      </c>
      <c r="C134" s="658"/>
      <c r="D134" s="659" t="s">
        <v>2101</v>
      </c>
      <c r="E134" s="660"/>
      <c r="F134" s="661"/>
      <c r="G134" s="662"/>
      <c r="H134" s="663"/>
    </row>
    <row r="135" spans="1:8" s="4" customFormat="1" ht="15" customHeight="1">
      <c r="A135" s="664"/>
      <c r="B135" s="657" t="s">
        <v>2070</v>
      </c>
      <c r="C135" s="665"/>
      <c r="D135" s="659" t="s">
        <v>2141</v>
      </c>
      <c r="E135" s="666"/>
      <c r="F135" s="667"/>
      <c r="G135" s="668"/>
      <c r="H135" s="669"/>
    </row>
    <row r="136" spans="1:8" s="4" customFormat="1" ht="15" customHeight="1">
      <c r="A136" s="643" t="e">
        <f>MAX(A133)+1</f>
        <v>#REF!</v>
      </c>
      <c r="B136" s="644" t="s">
        <v>143</v>
      </c>
      <c r="C136" s="645"/>
      <c r="D136" s="672" t="s">
        <v>2142</v>
      </c>
      <c r="E136" s="644" t="s">
        <v>292</v>
      </c>
      <c r="F136" s="674">
        <v>414</v>
      </c>
      <c r="G136" s="57"/>
      <c r="H136" s="671">
        <f>F136*G136</f>
        <v>0</v>
      </c>
    </row>
    <row r="137" spans="1:8" s="4" customFormat="1" ht="15" customHeight="1">
      <c r="A137" s="650" t="e">
        <f>MAX(A136)+1</f>
        <v>#REF!</v>
      </c>
      <c r="B137" s="651" t="s">
        <v>289</v>
      </c>
      <c r="C137" s="693"/>
      <c r="D137" s="653" t="s">
        <v>2143</v>
      </c>
      <c r="E137" s="651" t="s">
        <v>292</v>
      </c>
      <c r="F137" s="654">
        <v>414</v>
      </c>
      <c r="G137" s="56"/>
      <c r="H137" s="655">
        <f>F137*G137</f>
        <v>0</v>
      </c>
    </row>
    <row r="138" spans="1:8" s="4" customFormat="1" ht="15" customHeight="1">
      <c r="A138" s="656"/>
      <c r="B138" s="657" t="s">
        <v>2070</v>
      </c>
      <c r="C138" s="658"/>
      <c r="D138" s="659" t="s">
        <v>2101</v>
      </c>
      <c r="E138" s="660"/>
      <c r="F138" s="661"/>
      <c r="G138" s="662"/>
      <c r="H138" s="663"/>
    </row>
    <row r="139" spans="1:8" s="4" customFormat="1" ht="15" customHeight="1">
      <c r="A139" s="664"/>
      <c r="B139" s="657" t="s">
        <v>2070</v>
      </c>
      <c r="C139" s="665"/>
      <c r="D139" s="659" t="s">
        <v>2144</v>
      </c>
      <c r="E139" s="666"/>
      <c r="F139" s="667"/>
      <c r="G139" s="668"/>
      <c r="H139" s="669"/>
    </row>
    <row r="140" spans="1:8" s="4" customFormat="1" ht="15" customHeight="1">
      <c r="A140" s="643" t="e">
        <f>MAX(A137)+1</f>
        <v>#REF!</v>
      </c>
      <c r="B140" s="644" t="s">
        <v>143</v>
      </c>
      <c r="C140" s="645"/>
      <c r="D140" s="672" t="s">
        <v>2145</v>
      </c>
      <c r="E140" s="644" t="s">
        <v>292</v>
      </c>
      <c r="F140" s="674">
        <v>56</v>
      </c>
      <c r="G140" s="57"/>
      <c r="H140" s="671">
        <f>F140*G140</f>
        <v>0</v>
      </c>
    </row>
    <row r="141" spans="1:8" s="4" customFormat="1" ht="15" customHeight="1">
      <c r="A141" s="650" t="e">
        <f>MAX(A140)+1</f>
        <v>#REF!</v>
      </c>
      <c r="B141" s="651" t="s">
        <v>289</v>
      </c>
      <c r="C141" s="693"/>
      <c r="D141" s="653" t="s">
        <v>2146</v>
      </c>
      <c r="E141" s="651" t="s">
        <v>292</v>
      </c>
      <c r="F141" s="654">
        <v>56</v>
      </c>
      <c r="G141" s="56"/>
      <c r="H141" s="655">
        <f>F141*G141</f>
        <v>0</v>
      </c>
    </row>
    <row r="142" spans="1:8" s="4" customFormat="1" ht="15" customHeight="1">
      <c r="A142" s="656"/>
      <c r="B142" s="657" t="s">
        <v>2070</v>
      </c>
      <c r="C142" s="658"/>
      <c r="D142" s="659" t="s">
        <v>2101</v>
      </c>
      <c r="E142" s="660"/>
      <c r="F142" s="661"/>
      <c r="G142" s="662"/>
      <c r="H142" s="663"/>
    </row>
    <row r="143" spans="1:8" s="4" customFormat="1" ht="15" customHeight="1">
      <c r="A143" s="656"/>
      <c r="B143" s="657" t="s">
        <v>2070</v>
      </c>
      <c r="C143" s="658"/>
      <c r="D143" s="659" t="s">
        <v>2147</v>
      </c>
      <c r="E143" s="660"/>
      <c r="F143" s="661"/>
      <c r="G143" s="662"/>
      <c r="H143" s="663"/>
    </row>
    <row r="144" spans="1:8" s="4" customFormat="1" ht="15" customHeight="1">
      <c r="A144" s="643" t="e">
        <f>MAX(A141)+1</f>
        <v>#REF!</v>
      </c>
      <c r="B144" s="644" t="s">
        <v>143</v>
      </c>
      <c r="C144" s="645"/>
      <c r="D144" s="672" t="s">
        <v>2148</v>
      </c>
      <c r="E144" s="644" t="s">
        <v>292</v>
      </c>
      <c r="F144" s="674">
        <v>42</v>
      </c>
      <c r="G144" s="57"/>
      <c r="H144" s="671">
        <f>F144*G144</f>
        <v>0</v>
      </c>
    </row>
    <row r="145" spans="1:8" s="4" customFormat="1" ht="15" customHeight="1">
      <c r="A145" s="650" t="e">
        <f>MAX(A144)+1</f>
        <v>#REF!</v>
      </c>
      <c r="B145" s="651" t="s">
        <v>289</v>
      </c>
      <c r="C145" s="693"/>
      <c r="D145" s="653" t="s">
        <v>2149</v>
      </c>
      <c r="E145" s="651" t="s">
        <v>292</v>
      </c>
      <c r="F145" s="654">
        <v>42</v>
      </c>
      <c r="G145" s="56"/>
      <c r="H145" s="655">
        <f>F145*G145</f>
        <v>0</v>
      </c>
    </row>
    <row r="146" spans="1:8" s="4" customFormat="1" ht="15" customHeight="1">
      <c r="A146" s="656"/>
      <c r="B146" s="657" t="s">
        <v>2070</v>
      </c>
      <c r="C146" s="658"/>
      <c r="D146" s="659" t="s">
        <v>2101</v>
      </c>
      <c r="E146" s="660"/>
      <c r="F146" s="661"/>
      <c r="G146" s="662"/>
      <c r="H146" s="663"/>
    </row>
    <row r="147" spans="1:8" s="4" customFormat="1" ht="15" customHeight="1">
      <c r="A147" s="656"/>
      <c r="B147" s="657" t="s">
        <v>2070</v>
      </c>
      <c r="C147" s="658"/>
      <c r="D147" s="659" t="s">
        <v>2150</v>
      </c>
      <c r="E147" s="660"/>
      <c r="F147" s="661"/>
      <c r="G147" s="662"/>
      <c r="H147" s="663"/>
    </row>
    <row r="148" spans="1:8" s="4" customFormat="1" ht="15" customHeight="1">
      <c r="A148" s="643" t="e">
        <f>MAX(A145)+1</f>
        <v>#REF!</v>
      </c>
      <c r="B148" s="644" t="s">
        <v>143</v>
      </c>
      <c r="C148" s="645"/>
      <c r="D148" s="672" t="s">
        <v>2151</v>
      </c>
      <c r="E148" s="644" t="s">
        <v>292</v>
      </c>
      <c r="F148" s="674">
        <v>354</v>
      </c>
      <c r="G148" s="57"/>
      <c r="H148" s="671">
        <f>F148*G148</f>
        <v>0</v>
      </c>
    </row>
    <row r="149" spans="1:8" ht="15" customHeight="1">
      <c r="A149" s="656"/>
      <c r="B149" s="657" t="s">
        <v>2070</v>
      </c>
      <c r="C149" s="658"/>
      <c r="D149" s="659" t="s">
        <v>2101</v>
      </c>
      <c r="E149" s="660"/>
      <c r="F149" s="661"/>
      <c r="G149" s="662"/>
      <c r="H149" s="663"/>
    </row>
    <row r="150" spans="1:8" ht="15" customHeight="1">
      <c r="A150" s="664"/>
      <c r="B150" s="657" t="s">
        <v>2070</v>
      </c>
      <c r="C150" s="665"/>
      <c r="D150" s="659" t="s">
        <v>2152</v>
      </c>
      <c r="E150" s="666"/>
      <c r="F150" s="667"/>
      <c r="G150" s="668"/>
      <c r="H150" s="669"/>
    </row>
    <row r="151" spans="1:8" s="4" customFormat="1" ht="15" customHeight="1">
      <c r="A151" s="643" t="e">
        <f>MAX(A148)+1</f>
        <v>#REF!</v>
      </c>
      <c r="B151" s="644" t="s">
        <v>143</v>
      </c>
      <c r="C151" s="645"/>
      <c r="D151" s="672" t="s">
        <v>2153</v>
      </c>
      <c r="E151" s="644" t="s">
        <v>292</v>
      </c>
      <c r="F151" s="674">
        <v>354</v>
      </c>
      <c r="G151" s="57"/>
      <c r="H151" s="671">
        <f>F151*G151</f>
        <v>0</v>
      </c>
    </row>
    <row r="152" spans="1:8" ht="15" customHeight="1">
      <c r="A152" s="656"/>
      <c r="B152" s="657" t="s">
        <v>2070</v>
      </c>
      <c r="C152" s="658"/>
      <c r="D152" s="659" t="s">
        <v>2101</v>
      </c>
      <c r="E152" s="660"/>
      <c r="F152" s="661"/>
      <c r="G152" s="662"/>
      <c r="H152" s="663"/>
    </row>
    <row r="153" spans="1:8" ht="15" customHeight="1">
      <c r="A153" s="664"/>
      <c r="B153" s="657" t="s">
        <v>2070</v>
      </c>
      <c r="C153" s="665"/>
      <c r="D153" s="659" t="s">
        <v>2152</v>
      </c>
      <c r="E153" s="666"/>
      <c r="F153" s="667"/>
      <c r="G153" s="668"/>
      <c r="H153" s="669"/>
    </row>
    <row r="154" spans="1:8" s="4" customFormat="1" ht="15" customHeight="1">
      <c r="A154" s="643" t="e">
        <f>MAX(A151)+1</f>
        <v>#REF!</v>
      </c>
      <c r="B154" s="644" t="s">
        <v>143</v>
      </c>
      <c r="C154" s="645"/>
      <c r="D154" s="672" t="s">
        <v>2154</v>
      </c>
      <c r="E154" s="644" t="s">
        <v>621</v>
      </c>
      <c r="F154" s="674">
        <v>10</v>
      </c>
      <c r="G154" s="57"/>
      <c r="H154" s="671">
        <f>F154*G154</f>
        <v>0</v>
      </c>
    </row>
    <row r="155" spans="1:8" s="4" customFormat="1" ht="15" customHeight="1">
      <c r="A155" s="656"/>
      <c r="B155" s="657" t="s">
        <v>2070</v>
      </c>
      <c r="C155" s="658"/>
      <c r="D155" s="659" t="s">
        <v>2101</v>
      </c>
      <c r="E155" s="660"/>
      <c r="F155" s="661"/>
      <c r="G155" s="662"/>
      <c r="H155" s="663"/>
    </row>
    <row r="156" spans="1:8" ht="15" customHeight="1">
      <c r="A156" s="664"/>
      <c r="B156" s="657"/>
      <c r="C156" s="665"/>
      <c r="D156" s="659" t="s">
        <v>2155</v>
      </c>
      <c r="E156" s="666"/>
      <c r="F156" s="667"/>
      <c r="G156" s="668"/>
      <c r="H156" s="669"/>
    </row>
    <row r="157" spans="1:8" s="4" customFormat="1" ht="15" customHeight="1">
      <c r="A157" s="643" t="e">
        <f>MAX(A154)+1</f>
        <v>#REF!</v>
      </c>
      <c r="B157" s="644" t="s">
        <v>143</v>
      </c>
      <c r="C157" s="645"/>
      <c r="D157" s="672" t="s">
        <v>2156</v>
      </c>
      <c r="E157" s="644" t="s">
        <v>621</v>
      </c>
      <c r="F157" s="674">
        <v>4</v>
      </c>
      <c r="G157" s="57"/>
      <c r="H157" s="671">
        <f>F157*G157</f>
        <v>0</v>
      </c>
    </row>
    <row r="158" spans="1:8" s="4" customFormat="1" ht="15" customHeight="1">
      <c r="A158" s="656"/>
      <c r="B158" s="657" t="s">
        <v>2070</v>
      </c>
      <c r="C158" s="658"/>
      <c r="D158" s="659" t="s">
        <v>2101</v>
      </c>
      <c r="E158" s="660"/>
      <c r="F158" s="661"/>
      <c r="G158" s="662"/>
      <c r="H158" s="663"/>
    </row>
    <row r="159" spans="1:8" customFormat="1" ht="15" customHeight="1">
      <c r="A159" s="656"/>
      <c r="B159" s="657" t="s">
        <v>2070</v>
      </c>
      <c r="C159" s="658"/>
      <c r="D159" s="659" t="s">
        <v>1888</v>
      </c>
      <c r="E159" s="660"/>
      <c r="F159" s="661"/>
      <c r="G159" s="662"/>
      <c r="H159" s="663"/>
    </row>
    <row r="160" spans="1:8" s="4" customFormat="1" ht="15" customHeight="1">
      <c r="A160" s="643" t="e">
        <f>MAX(A157)+1</f>
        <v>#REF!</v>
      </c>
      <c r="B160" s="644" t="s">
        <v>143</v>
      </c>
      <c r="C160" s="645"/>
      <c r="D160" s="672" t="s">
        <v>2157</v>
      </c>
      <c r="E160" s="644" t="s">
        <v>621</v>
      </c>
      <c r="F160" s="674">
        <v>23</v>
      </c>
      <c r="G160" s="57"/>
      <c r="H160" s="671">
        <f>F160*G160</f>
        <v>0</v>
      </c>
    </row>
    <row r="161" spans="1:8" s="4" customFormat="1" ht="15" customHeight="1">
      <c r="A161" s="656"/>
      <c r="B161" s="657" t="s">
        <v>2070</v>
      </c>
      <c r="C161" s="658"/>
      <c r="D161" s="659" t="s">
        <v>2101</v>
      </c>
      <c r="E161" s="660"/>
      <c r="F161" s="661"/>
      <c r="G161" s="662"/>
      <c r="H161" s="663"/>
    </row>
    <row r="162" spans="1:8" customFormat="1" ht="15" customHeight="1">
      <c r="A162" s="656"/>
      <c r="B162" s="657" t="s">
        <v>2070</v>
      </c>
      <c r="C162" s="658"/>
      <c r="D162" s="659" t="s">
        <v>2158</v>
      </c>
      <c r="E162" s="660"/>
      <c r="F162" s="661"/>
      <c r="G162" s="662"/>
      <c r="H162" s="663"/>
    </row>
    <row r="163" spans="1:8" ht="15" customHeight="1">
      <c r="A163" s="643" t="e">
        <f>MAX(A160)+1</f>
        <v>#REF!</v>
      </c>
      <c r="B163" s="644" t="s">
        <v>143</v>
      </c>
      <c r="C163" s="645"/>
      <c r="D163" s="672" t="s">
        <v>2159</v>
      </c>
      <c r="E163" s="644" t="s">
        <v>2018</v>
      </c>
      <c r="F163" s="674">
        <v>1</v>
      </c>
      <c r="G163" s="57"/>
      <c r="H163" s="671">
        <f>F163*G163</f>
        <v>0</v>
      </c>
    </row>
    <row r="164" spans="1:8" ht="15" customHeight="1">
      <c r="A164" s="650" t="e">
        <f>MAX(A163)+1</f>
        <v>#REF!</v>
      </c>
      <c r="B164" s="651" t="s">
        <v>289</v>
      </c>
      <c r="C164" s="673"/>
      <c r="D164" s="653" t="s">
        <v>2160</v>
      </c>
      <c r="E164" s="651" t="s">
        <v>2018</v>
      </c>
      <c r="F164" s="654">
        <v>1</v>
      </c>
      <c r="G164" s="56"/>
      <c r="H164" s="655">
        <f>F164*G164</f>
        <v>0</v>
      </c>
    </row>
    <row r="165" spans="1:8" ht="15" customHeight="1">
      <c r="A165" s="656"/>
      <c r="B165" s="657" t="s">
        <v>2070</v>
      </c>
      <c r="C165" s="658"/>
      <c r="D165" s="659" t="s">
        <v>2101</v>
      </c>
      <c r="E165" s="660"/>
      <c r="F165" s="661"/>
      <c r="G165" s="662"/>
      <c r="H165" s="663"/>
    </row>
    <row r="166" spans="1:8" ht="15" customHeight="1">
      <c r="A166" s="664"/>
      <c r="B166" s="657" t="s">
        <v>2070</v>
      </c>
      <c r="C166" s="665"/>
      <c r="D166" s="675">
        <v>1</v>
      </c>
      <c r="E166" s="666"/>
      <c r="F166" s="667"/>
      <c r="G166" s="668"/>
      <c r="H166" s="669"/>
    </row>
    <row r="167" spans="1:8" ht="15" customHeight="1">
      <c r="A167" s="650" t="e">
        <f>MAX(A164)+1</f>
        <v>#REF!</v>
      </c>
      <c r="B167" s="651" t="s">
        <v>289</v>
      </c>
      <c r="C167" s="673"/>
      <c r="D167" s="653" t="s">
        <v>2161</v>
      </c>
      <c r="E167" s="651" t="s">
        <v>2018</v>
      </c>
      <c r="F167" s="654">
        <v>1</v>
      </c>
      <c r="G167" s="56"/>
      <c r="H167" s="655">
        <f>F167*G167</f>
        <v>0</v>
      </c>
    </row>
    <row r="168" spans="1:8" ht="15" customHeight="1">
      <c r="A168" s="656"/>
      <c r="B168" s="657" t="s">
        <v>2070</v>
      </c>
      <c r="C168" s="658"/>
      <c r="D168" s="659" t="s">
        <v>2101</v>
      </c>
      <c r="E168" s="660"/>
      <c r="F168" s="661"/>
      <c r="G168" s="662"/>
      <c r="H168" s="663"/>
    </row>
    <row r="169" spans="1:8" ht="15" customHeight="1">
      <c r="A169" s="656"/>
      <c r="B169" s="657" t="s">
        <v>2070</v>
      </c>
      <c r="C169" s="658"/>
      <c r="D169" s="659">
        <v>1</v>
      </c>
      <c r="E169" s="660"/>
      <c r="F169" s="661"/>
      <c r="G169" s="662"/>
      <c r="H169" s="663"/>
    </row>
    <row r="170" spans="1:8" ht="15" customHeight="1">
      <c r="A170" s="643" t="e">
        <f>MAX(A167)+1</f>
        <v>#REF!</v>
      </c>
      <c r="B170" s="644" t="s">
        <v>143</v>
      </c>
      <c r="C170" s="645"/>
      <c r="D170" s="672" t="s">
        <v>2162</v>
      </c>
      <c r="E170" s="644" t="s">
        <v>621</v>
      </c>
      <c r="F170" s="674">
        <v>241</v>
      </c>
      <c r="G170" s="57"/>
      <c r="H170" s="671">
        <f>F170*G170</f>
        <v>0</v>
      </c>
    </row>
    <row r="171" spans="1:8" ht="15" customHeight="1">
      <c r="A171" s="664"/>
      <c r="B171" s="657" t="s">
        <v>2070</v>
      </c>
      <c r="C171" s="665"/>
      <c r="D171" s="659" t="s">
        <v>2101</v>
      </c>
      <c r="E171" s="666"/>
      <c r="F171" s="667"/>
      <c r="G171" s="662"/>
      <c r="H171" s="669"/>
    </row>
    <row r="172" spans="1:8" ht="15" customHeight="1">
      <c r="A172" s="664"/>
      <c r="B172" s="657" t="s">
        <v>2070</v>
      </c>
      <c r="C172" s="665"/>
      <c r="D172" s="675">
        <v>241</v>
      </c>
      <c r="E172" s="666"/>
      <c r="F172" s="667"/>
      <c r="G172" s="668"/>
      <c r="H172" s="669"/>
    </row>
    <row r="173" spans="1:8" s="4" customFormat="1" ht="15" customHeight="1">
      <c r="A173" s="643" t="e">
        <f>MAX(A170)+1</f>
        <v>#REF!</v>
      </c>
      <c r="B173" s="644" t="s">
        <v>143</v>
      </c>
      <c r="C173" s="645"/>
      <c r="D173" s="672" t="s">
        <v>2163</v>
      </c>
      <c r="E173" s="644" t="s">
        <v>2018</v>
      </c>
      <c r="F173" s="674">
        <v>1</v>
      </c>
      <c r="G173" s="57"/>
      <c r="H173" s="671">
        <f>F173*G173</f>
        <v>0</v>
      </c>
    </row>
    <row r="174" spans="1:8" s="4" customFormat="1" ht="15" customHeight="1">
      <c r="A174" s="656"/>
      <c r="B174" s="657" t="s">
        <v>2070</v>
      </c>
      <c r="C174" s="658"/>
      <c r="D174" s="659" t="s">
        <v>2101</v>
      </c>
      <c r="E174" s="660"/>
      <c r="F174" s="661"/>
      <c r="G174" s="662"/>
      <c r="H174" s="663"/>
    </row>
    <row r="175" spans="1:8" customFormat="1" ht="15" customHeight="1">
      <c r="A175" s="656"/>
      <c r="B175" s="657" t="s">
        <v>2070</v>
      </c>
      <c r="C175" s="658"/>
      <c r="D175" s="659">
        <v>1</v>
      </c>
      <c r="E175" s="660"/>
      <c r="F175" s="661"/>
      <c r="G175" s="662"/>
      <c r="H175" s="663"/>
    </row>
    <row r="176" spans="1:8" s="4" customFormat="1" ht="11.25">
      <c r="A176" s="678" t="e">
        <f>MAX(A173)+1</f>
        <v>#REF!</v>
      </c>
      <c r="B176" s="644" t="s">
        <v>143</v>
      </c>
      <c r="C176" s="645"/>
      <c r="D176" s="672" t="s">
        <v>2164</v>
      </c>
      <c r="E176" s="644" t="s">
        <v>2018</v>
      </c>
      <c r="F176" s="674">
        <v>1</v>
      </c>
      <c r="G176" s="58"/>
      <c r="H176" s="679">
        <f>F176*G176</f>
        <v>0</v>
      </c>
    </row>
    <row r="177" spans="1:8" s="4" customFormat="1" ht="11.25">
      <c r="A177" s="687"/>
      <c r="B177" s="657" t="s">
        <v>2070</v>
      </c>
      <c r="C177" s="658"/>
      <c r="D177" s="659" t="s">
        <v>2101</v>
      </c>
      <c r="E177" s="660"/>
      <c r="F177" s="661"/>
      <c r="G177" s="688"/>
      <c r="H177" s="689"/>
    </row>
    <row r="178" spans="1:8" customFormat="1" ht="11.25">
      <c r="A178" s="687"/>
      <c r="B178" s="657" t="s">
        <v>2070</v>
      </c>
      <c r="C178" s="658"/>
      <c r="D178" s="659">
        <v>1</v>
      </c>
      <c r="E178" s="660"/>
      <c r="F178" s="661"/>
      <c r="G178" s="688"/>
      <c r="H178" s="689"/>
    </row>
    <row r="179" spans="1:8" ht="15" customHeight="1">
      <c r="A179" s="643" t="e">
        <f>MAX(A176)+1</f>
        <v>#REF!</v>
      </c>
      <c r="B179" s="644" t="s">
        <v>143</v>
      </c>
      <c r="C179" s="645"/>
      <c r="D179" s="672" t="s">
        <v>1353</v>
      </c>
      <c r="E179" s="644" t="s">
        <v>2018</v>
      </c>
      <c r="F179" s="674">
        <v>1</v>
      </c>
      <c r="G179" s="57"/>
      <c r="H179" s="671">
        <f>F179*G179</f>
        <v>0</v>
      </c>
    </row>
    <row r="180" spans="1:8" ht="15" customHeight="1">
      <c r="A180" s="664"/>
      <c r="B180" s="657" t="s">
        <v>2070</v>
      </c>
      <c r="C180" s="665"/>
      <c r="D180" s="659" t="s">
        <v>2101</v>
      </c>
      <c r="E180" s="666"/>
      <c r="F180" s="667"/>
      <c r="G180" s="662"/>
      <c r="H180" s="669"/>
    </row>
    <row r="181" spans="1:8" ht="15" customHeight="1">
      <c r="A181" s="664"/>
      <c r="B181" s="657" t="s">
        <v>2070</v>
      </c>
      <c r="C181" s="665"/>
      <c r="D181" s="659">
        <v>1</v>
      </c>
      <c r="E181" s="666"/>
      <c r="F181" s="667"/>
      <c r="G181" s="668"/>
      <c r="H181" s="669"/>
    </row>
    <row r="182" spans="1:8" ht="15" customHeight="1">
      <c r="A182" s="694"/>
      <c r="F182" s="699"/>
    </row>
    <row r="183" spans="1:8" ht="15" customHeight="1">
      <c r="A183" s="694"/>
      <c r="F183" s="699"/>
    </row>
    <row r="184" spans="1:8" s="4" customFormat="1" ht="24.75" customHeight="1">
      <c r="A184" s="702">
        <v>0</v>
      </c>
      <c r="B184" s="703"/>
      <c r="C184" s="704"/>
      <c r="D184" s="705"/>
      <c r="E184" s="703"/>
      <c r="F184" s="703"/>
      <c r="G184" s="705"/>
      <c r="H184" s="705"/>
    </row>
    <row r="185" spans="1:8" s="4" customFormat="1" ht="24.75" customHeight="1" thickBot="1">
      <c r="A185" s="706">
        <v>0</v>
      </c>
      <c r="B185" s="695"/>
      <c r="C185" s="707"/>
      <c r="D185" s="708"/>
      <c r="E185" s="695"/>
      <c r="F185" s="709"/>
      <c r="G185" s="710"/>
      <c r="H185" s="711"/>
    </row>
    <row r="186" spans="1:8" s="4" customFormat="1" ht="30" customHeight="1" thickBot="1">
      <c r="A186" s="615" t="s">
        <v>126</v>
      </c>
      <c r="B186" s="616" t="s">
        <v>54</v>
      </c>
      <c r="C186" s="617" t="s">
        <v>50</v>
      </c>
      <c r="D186" s="617" t="s">
        <v>51</v>
      </c>
      <c r="E186" s="619" t="s">
        <v>127</v>
      </c>
      <c r="F186" s="620" t="s">
        <v>128</v>
      </c>
      <c r="G186" s="621" t="s">
        <v>2063</v>
      </c>
      <c r="H186" s="622" t="s">
        <v>2064</v>
      </c>
    </row>
    <row r="187" spans="1:8" s="4" customFormat="1" ht="20.100000000000001" customHeight="1" thickBot="1">
      <c r="A187" s="623">
        <v>1</v>
      </c>
      <c r="B187" s="623">
        <v>2</v>
      </c>
      <c r="C187" s="624" t="s">
        <v>141</v>
      </c>
      <c r="D187" s="623">
        <v>4</v>
      </c>
      <c r="E187" s="623">
        <v>5</v>
      </c>
      <c r="F187" s="623">
        <v>6</v>
      </c>
      <c r="G187" s="623">
        <v>7</v>
      </c>
      <c r="H187" s="623">
        <v>8</v>
      </c>
    </row>
    <row r="188" spans="1:8" s="4" customFormat="1" ht="20.100000000000001" customHeight="1">
      <c r="A188" s="625"/>
      <c r="B188" s="628"/>
      <c r="C188" s="627"/>
      <c r="D188" s="625"/>
      <c r="E188" s="628"/>
      <c r="F188" s="628"/>
      <c r="G188" s="625"/>
      <c r="H188" s="630"/>
    </row>
    <row r="189" spans="1:8" s="4" customFormat="1" ht="20.100000000000001" customHeight="1">
      <c r="A189" s="631" t="s">
        <v>137</v>
      </c>
      <c r="B189" s="632"/>
      <c r="C189" s="633"/>
      <c r="D189" s="634"/>
      <c r="E189" s="632"/>
      <c r="F189" s="712"/>
      <c r="G189" s="636"/>
      <c r="H189" s="637">
        <f>H190</f>
        <v>0</v>
      </c>
    </row>
    <row r="190" spans="1:8" s="4" customFormat="1" ht="20.100000000000001" customHeight="1">
      <c r="A190" s="638"/>
      <c r="B190" s="639" t="s">
        <v>2065</v>
      </c>
      <c r="C190" s="639" t="s">
        <v>2165</v>
      </c>
      <c r="D190" s="640" t="s">
        <v>2166</v>
      </c>
      <c r="E190" s="639"/>
      <c r="F190" s="713"/>
      <c r="G190" s="642"/>
      <c r="H190" s="642">
        <f>SUM(H191:H266)</f>
        <v>0</v>
      </c>
    </row>
    <row r="191" spans="1:8" s="4" customFormat="1" ht="11.25">
      <c r="A191" s="643">
        <v>1</v>
      </c>
      <c r="B191" s="644" t="s">
        <v>143</v>
      </c>
      <c r="C191" s="645"/>
      <c r="D191" s="672" t="s">
        <v>2167</v>
      </c>
      <c r="E191" s="644" t="s">
        <v>621</v>
      </c>
      <c r="F191" s="674">
        <v>37</v>
      </c>
      <c r="G191" s="57"/>
      <c r="H191" s="671">
        <f>F191*G191</f>
        <v>0</v>
      </c>
    </row>
    <row r="192" spans="1:8" s="4" customFormat="1" ht="11.25">
      <c r="A192" s="650">
        <f>MAX(A191)+1</f>
        <v>2</v>
      </c>
      <c r="B192" s="651" t="s">
        <v>289</v>
      </c>
      <c r="C192" s="652"/>
      <c r="D192" s="653" t="s">
        <v>2168</v>
      </c>
      <c r="E192" s="651" t="s">
        <v>621</v>
      </c>
      <c r="F192" s="654">
        <v>37</v>
      </c>
      <c r="G192" s="56"/>
      <c r="H192" s="655">
        <f>G192*F192</f>
        <v>0</v>
      </c>
    </row>
    <row r="193" spans="1:8" s="4" customFormat="1" ht="11.25">
      <c r="A193" s="656"/>
      <c r="B193" s="657" t="s">
        <v>2070</v>
      </c>
      <c r="C193" s="658"/>
      <c r="D193" s="659" t="s">
        <v>2169</v>
      </c>
      <c r="E193" s="660"/>
      <c r="F193" s="661"/>
      <c r="G193" s="662"/>
      <c r="H193" s="663"/>
    </row>
    <row r="194" spans="1:8" customFormat="1" ht="11.25">
      <c r="A194" s="656"/>
      <c r="B194" s="657" t="s">
        <v>2070</v>
      </c>
      <c r="C194" s="658"/>
      <c r="D194" s="659" t="s">
        <v>2170</v>
      </c>
      <c r="E194" s="660"/>
      <c r="F194" s="661"/>
      <c r="G194" s="668"/>
      <c r="H194" s="663"/>
    </row>
    <row r="195" spans="1:8" s="4" customFormat="1" ht="11.25">
      <c r="A195" s="643">
        <f>MAX(A192)+1</f>
        <v>3</v>
      </c>
      <c r="B195" s="644" t="s">
        <v>143</v>
      </c>
      <c r="C195" s="645"/>
      <c r="D195" s="672" t="s">
        <v>2171</v>
      </c>
      <c r="E195" s="644" t="s">
        <v>621</v>
      </c>
      <c r="F195" s="674">
        <v>37</v>
      </c>
      <c r="G195" s="57"/>
      <c r="H195" s="671">
        <f>F195*G195</f>
        <v>0</v>
      </c>
    </row>
    <row r="196" spans="1:8" s="4" customFormat="1" ht="11.25">
      <c r="A196" s="650">
        <f>MAX(A195)+1</f>
        <v>4</v>
      </c>
      <c r="B196" s="651" t="s">
        <v>289</v>
      </c>
      <c r="C196" s="693"/>
      <c r="D196" s="653" t="s">
        <v>2172</v>
      </c>
      <c r="E196" s="651" t="s">
        <v>621</v>
      </c>
      <c r="F196" s="654">
        <v>37</v>
      </c>
      <c r="G196" s="56"/>
      <c r="H196" s="655">
        <f>G196*F196</f>
        <v>0</v>
      </c>
    </row>
    <row r="197" spans="1:8" s="4" customFormat="1" ht="11.25">
      <c r="A197" s="656"/>
      <c r="B197" s="657" t="s">
        <v>2070</v>
      </c>
      <c r="C197" s="658"/>
      <c r="D197" s="659" t="s">
        <v>2169</v>
      </c>
      <c r="E197" s="660"/>
      <c r="F197" s="661"/>
      <c r="G197" s="662"/>
      <c r="H197" s="663"/>
    </row>
    <row r="198" spans="1:8" customFormat="1" ht="11.25">
      <c r="A198" s="656"/>
      <c r="B198" s="657" t="s">
        <v>2070</v>
      </c>
      <c r="C198" s="658"/>
      <c r="D198" s="659" t="s">
        <v>2170</v>
      </c>
      <c r="E198" s="660"/>
      <c r="F198" s="661"/>
      <c r="G198" s="662"/>
      <c r="H198" s="663"/>
    </row>
    <row r="199" spans="1:8" s="4" customFormat="1" ht="11.25">
      <c r="A199" s="643">
        <f>MAX(A196)+1</f>
        <v>5</v>
      </c>
      <c r="B199" s="644" t="s">
        <v>143</v>
      </c>
      <c r="C199" s="645"/>
      <c r="D199" s="672" t="s">
        <v>2173</v>
      </c>
      <c r="E199" s="644" t="s">
        <v>621</v>
      </c>
      <c r="F199" s="674">
        <v>4</v>
      </c>
      <c r="G199" s="57"/>
      <c r="H199" s="671">
        <f>F199*G199</f>
        <v>0</v>
      </c>
    </row>
    <row r="200" spans="1:8" s="4" customFormat="1" ht="11.25">
      <c r="A200" s="650">
        <f>MAX(A199)+1</f>
        <v>6</v>
      </c>
      <c r="B200" s="651" t="s">
        <v>289</v>
      </c>
      <c r="C200" s="693"/>
      <c r="D200" s="653" t="s">
        <v>2174</v>
      </c>
      <c r="E200" s="651" t="s">
        <v>621</v>
      </c>
      <c r="F200" s="654">
        <v>4</v>
      </c>
      <c r="G200" s="56"/>
      <c r="H200" s="655">
        <f>G200*F200</f>
        <v>0</v>
      </c>
    </row>
    <row r="201" spans="1:8" s="4" customFormat="1" ht="11.25">
      <c r="A201" s="656"/>
      <c r="B201" s="657" t="s">
        <v>2070</v>
      </c>
      <c r="C201" s="658"/>
      <c r="D201" s="659" t="s">
        <v>2169</v>
      </c>
      <c r="E201" s="660"/>
      <c r="F201" s="661"/>
      <c r="G201" s="662"/>
      <c r="H201" s="663"/>
    </row>
    <row r="202" spans="1:8" customFormat="1" ht="11.25">
      <c r="A202" s="656"/>
      <c r="B202" s="657" t="s">
        <v>2070</v>
      </c>
      <c r="C202" s="658"/>
      <c r="D202" s="659" t="s">
        <v>2175</v>
      </c>
      <c r="E202" s="660"/>
      <c r="F202" s="661"/>
      <c r="G202" s="668"/>
      <c r="H202" s="663"/>
    </row>
    <row r="203" spans="1:8" s="4" customFormat="1" ht="11.25">
      <c r="A203" s="643">
        <f>MAX(A200)+1</f>
        <v>7</v>
      </c>
      <c r="B203" s="644" t="s">
        <v>143</v>
      </c>
      <c r="C203" s="645"/>
      <c r="D203" s="672" t="s">
        <v>2176</v>
      </c>
      <c r="E203" s="644" t="s">
        <v>621</v>
      </c>
      <c r="F203" s="674">
        <v>4</v>
      </c>
      <c r="G203" s="57"/>
      <c r="H203" s="671">
        <f>F203*G203</f>
        <v>0</v>
      </c>
    </row>
    <row r="204" spans="1:8" s="4" customFormat="1" ht="11.25">
      <c r="A204" s="650">
        <f>MAX(A203)+1</f>
        <v>8</v>
      </c>
      <c r="B204" s="651" t="s">
        <v>289</v>
      </c>
      <c r="C204" s="693"/>
      <c r="D204" s="653" t="s">
        <v>2177</v>
      </c>
      <c r="E204" s="651" t="s">
        <v>621</v>
      </c>
      <c r="F204" s="654">
        <v>4</v>
      </c>
      <c r="G204" s="56"/>
      <c r="H204" s="655">
        <f>G204*F204</f>
        <v>0</v>
      </c>
    </row>
    <row r="205" spans="1:8" s="4" customFormat="1" ht="11.25">
      <c r="A205" s="656"/>
      <c r="B205" s="657" t="s">
        <v>2070</v>
      </c>
      <c r="C205" s="658"/>
      <c r="D205" s="659" t="s">
        <v>2169</v>
      </c>
      <c r="E205" s="660"/>
      <c r="F205" s="661"/>
      <c r="G205" s="662"/>
      <c r="H205" s="663"/>
    </row>
    <row r="206" spans="1:8" customFormat="1" ht="11.25">
      <c r="A206" s="656"/>
      <c r="B206" s="657" t="s">
        <v>2070</v>
      </c>
      <c r="C206" s="658"/>
      <c r="D206" s="659" t="s">
        <v>2175</v>
      </c>
      <c r="E206" s="660"/>
      <c r="F206" s="661"/>
      <c r="G206" s="662"/>
      <c r="H206" s="663"/>
    </row>
    <row r="207" spans="1:8" s="4" customFormat="1" ht="11.25">
      <c r="A207" s="643">
        <f>MAX(A204)+1</f>
        <v>9</v>
      </c>
      <c r="B207" s="644" t="s">
        <v>143</v>
      </c>
      <c r="C207" s="645"/>
      <c r="D207" s="672" t="s">
        <v>2178</v>
      </c>
      <c r="E207" s="644" t="s">
        <v>621</v>
      </c>
      <c r="F207" s="674">
        <v>4</v>
      </c>
      <c r="G207" s="57"/>
      <c r="H207" s="671">
        <f>F207*G207</f>
        <v>0</v>
      </c>
    </row>
    <row r="208" spans="1:8" s="4" customFormat="1" ht="11.25">
      <c r="A208" s="650">
        <f>MAX(A207)+1</f>
        <v>10</v>
      </c>
      <c r="B208" s="651" t="s">
        <v>289</v>
      </c>
      <c r="C208" s="693"/>
      <c r="D208" s="653" t="s">
        <v>2179</v>
      </c>
      <c r="E208" s="651" t="s">
        <v>621</v>
      </c>
      <c r="F208" s="654">
        <v>4</v>
      </c>
      <c r="G208" s="56"/>
      <c r="H208" s="655">
        <f>G208*F208</f>
        <v>0</v>
      </c>
    </row>
    <row r="209" spans="1:8" s="4" customFormat="1" ht="11.25">
      <c r="A209" s="656"/>
      <c r="B209" s="657" t="s">
        <v>2070</v>
      </c>
      <c r="C209" s="658"/>
      <c r="D209" s="659" t="s">
        <v>2169</v>
      </c>
      <c r="E209" s="660"/>
      <c r="F209" s="661"/>
      <c r="G209" s="662"/>
      <c r="H209" s="663"/>
    </row>
    <row r="210" spans="1:8" customFormat="1" ht="11.25">
      <c r="A210" s="656"/>
      <c r="B210" s="657" t="s">
        <v>2070</v>
      </c>
      <c r="C210" s="658"/>
      <c r="D210" s="659" t="s">
        <v>2175</v>
      </c>
      <c r="E210" s="660"/>
      <c r="F210" s="661"/>
      <c r="G210" s="668"/>
      <c r="H210" s="663"/>
    </row>
    <row r="211" spans="1:8" s="4" customFormat="1" ht="11.25">
      <c r="A211" s="643">
        <f>MAX(A208)+1</f>
        <v>11</v>
      </c>
      <c r="B211" s="644" t="s">
        <v>143</v>
      </c>
      <c r="C211" s="645"/>
      <c r="D211" s="672" t="s">
        <v>2180</v>
      </c>
      <c r="E211" s="644" t="s">
        <v>292</v>
      </c>
      <c r="F211" s="674">
        <v>692</v>
      </c>
      <c r="G211" s="57"/>
      <c r="H211" s="676">
        <f>F211*G211</f>
        <v>0</v>
      </c>
    </row>
    <row r="212" spans="1:8" s="4" customFormat="1" ht="11.25">
      <c r="A212" s="650">
        <f>MAX(A211)+1</f>
        <v>12</v>
      </c>
      <c r="B212" s="651" t="s">
        <v>289</v>
      </c>
      <c r="C212" s="693"/>
      <c r="D212" s="653" t="s">
        <v>2181</v>
      </c>
      <c r="E212" s="651" t="s">
        <v>292</v>
      </c>
      <c r="F212" s="654">
        <v>692</v>
      </c>
      <c r="G212" s="56"/>
      <c r="H212" s="677">
        <f>G212*F212</f>
        <v>0</v>
      </c>
    </row>
    <row r="213" spans="1:8" s="4" customFormat="1" ht="11.25">
      <c r="A213" s="656"/>
      <c r="B213" s="657" t="s">
        <v>2070</v>
      </c>
      <c r="C213" s="658"/>
      <c r="D213" s="659" t="s">
        <v>2169</v>
      </c>
      <c r="E213" s="660"/>
      <c r="F213" s="661"/>
      <c r="G213" s="662"/>
      <c r="H213" s="662"/>
    </row>
    <row r="214" spans="1:8" customFormat="1" ht="11.25">
      <c r="A214" s="656"/>
      <c r="B214" s="657" t="s">
        <v>2070</v>
      </c>
      <c r="C214" s="658"/>
      <c r="D214" s="659" t="s">
        <v>2182</v>
      </c>
      <c r="E214" s="660"/>
      <c r="F214" s="661"/>
      <c r="G214" s="662"/>
      <c r="H214" s="662"/>
    </row>
    <row r="215" spans="1:8" s="4" customFormat="1" ht="11.25">
      <c r="A215" s="643">
        <f>MAX(A212)+1</f>
        <v>13</v>
      </c>
      <c r="B215" s="644" t="s">
        <v>143</v>
      </c>
      <c r="C215" s="645"/>
      <c r="D215" s="672" t="s">
        <v>2136</v>
      </c>
      <c r="E215" s="644" t="s">
        <v>621</v>
      </c>
      <c r="F215" s="674">
        <v>1152</v>
      </c>
      <c r="G215" s="57"/>
      <c r="H215" s="671">
        <f>F215*G215</f>
        <v>0</v>
      </c>
    </row>
    <row r="216" spans="1:8" s="4" customFormat="1" ht="11.25">
      <c r="A216" s="650">
        <f>MAX(A215)+1</f>
        <v>14</v>
      </c>
      <c r="B216" s="651" t="s">
        <v>289</v>
      </c>
      <c r="C216" s="693"/>
      <c r="D216" s="653" t="s">
        <v>2137</v>
      </c>
      <c r="E216" s="651" t="s">
        <v>621</v>
      </c>
      <c r="F216" s="654">
        <v>1152</v>
      </c>
      <c r="G216" s="56"/>
      <c r="H216" s="655">
        <f>G216*F216</f>
        <v>0</v>
      </c>
    </row>
    <row r="217" spans="1:8" s="4" customFormat="1" ht="11.25">
      <c r="A217" s="656"/>
      <c r="B217" s="657" t="s">
        <v>2070</v>
      </c>
      <c r="C217" s="658"/>
      <c r="D217" s="659" t="s">
        <v>2169</v>
      </c>
      <c r="E217" s="660"/>
      <c r="F217" s="661"/>
      <c r="G217" s="662"/>
      <c r="H217" s="663"/>
    </row>
    <row r="218" spans="1:8" customFormat="1" ht="11.25">
      <c r="A218" s="656"/>
      <c r="B218" s="657" t="s">
        <v>2070</v>
      </c>
      <c r="C218" s="658"/>
      <c r="D218" s="659" t="s">
        <v>2183</v>
      </c>
      <c r="E218" s="660"/>
      <c r="F218" s="661"/>
      <c r="G218" s="662"/>
      <c r="H218" s="663"/>
    </row>
    <row r="219" spans="1:8" s="4" customFormat="1" ht="11.25">
      <c r="A219" s="714">
        <f>MAX(A216)+1</f>
        <v>15</v>
      </c>
      <c r="B219" s="644" t="s">
        <v>143</v>
      </c>
      <c r="C219" s="715"/>
      <c r="D219" s="716" t="s">
        <v>2142</v>
      </c>
      <c r="E219" s="644" t="s">
        <v>292</v>
      </c>
      <c r="F219" s="674">
        <v>16</v>
      </c>
      <c r="G219" s="57"/>
      <c r="H219" s="671">
        <f>F219*G219</f>
        <v>0</v>
      </c>
    </row>
    <row r="220" spans="1:8" s="4" customFormat="1" ht="11.25">
      <c r="A220" s="650">
        <f>MAX(A219)+1</f>
        <v>16</v>
      </c>
      <c r="B220" s="651" t="s">
        <v>289</v>
      </c>
      <c r="C220" s="717"/>
      <c r="D220" s="653" t="s">
        <v>2143</v>
      </c>
      <c r="E220" s="651" t="s">
        <v>292</v>
      </c>
      <c r="F220" s="654">
        <v>16</v>
      </c>
      <c r="G220" s="56"/>
      <c r="H220" s="655">
        <f>G220*F220</f>
        <v>0</v>
      </c>
    </row>
    <row r="221" spans="1:8" s="4" customFormat="1" ht="11.25">
      <c r="A221" s="656"/>
      <c r="B221" s="657" t="s">
        <v>2070</v>
      </c>
      <c r="C221" s="658"/>
      <c r="D221" s="659" t="s">
        <v>2169</v>
      </c>
      <c r="E221" s="660"/>
      <c r="F221" s="661"/>
      <c r="G221" s="662"/>
      <c r="H221" s="663"/>
    </row>
    <row r="222" spans="1:8" customFormat="1" ht="11.25">
      <c r="A222" s="656"/>
      <c r="B222" s="657" t="s">
        <v>2070</v>
      </c>
      <c r="C222" s="658"/>
      <c r="D222" s="659" t="s">
        <v>2184</v>
      </c>
      <c r="E222" s="660"/>
      <c r="F222" s="661"/>
      <c r="G222" s="662"/>
      <c r="H222" s="663"/>
    </row>
    <row r="223" spans="1:8" s="4" customFormat="1" ht="15" customHeight="1">
      <c r="A223" s="643">
        <f>MAX(A220)+1</f>
        <v>17</v>
      </c>
      <c r="B223" s="644" t="s">
        <v>143</v>
      </c>
      <c r="C223" s="645"/>
      <c r="D223" s="672" t="s">
        <v>2185</v>
      </c>
      <c r="E223" s="644" t="s">
        <v>292</v>
      </c>
      <c r="F223" s="643">
        <v>8</v>
      </c>
      <c r="G223" s="57"/>
      <c r="H223" s="671">
        <f>F223*G223</f>
        <v>0</v>
      </c>
    </row>
    <row r="224" spans="1:8" s="4" customFormat="1" ht="15" customHeight="1">
      <c r="A224" s="650">
        <f>MAX(A223)+1</f>
        <v>18</v>
      </c>
      <c r="B224" s="651" t="s">
        <v>289</v>
      </c>
      <c r="C224" s="673"/>
      <c r="D224" s="653" t="s">
        <v>2186</v>
      </c>
      <c r="E224" s="651" t="s">
        <v>292</v>
      </c>
      <c r="F224" s="650">
        <v>8</v>
      </c>
      <c r="G224" s="56"/>
      <c r="H224" s="655">
        <f>F224*G224</f>
        <v>0</v>
      </c>
    </row>
    <row r="225" spans="1:8" s="4" customFormat="1" ht="15" customHeight="1">
      <c r="A225" s="656"/>
      <c r="B225" s="657" t="s">
        <v>2070</v>
      </c>
      <c r="C225" s="658"/>
      <c r="D225" s="659" t="s">
        <v>2169</v>
      </c>
      <c r="E225" s="660"/>
      <c r="F225" s="656"/>
      <c r="G225" s="662"/>
      <c r="H225" s="663"/>
    </row>
    <row r="226" spans="1:8" s="4" customFormat="1" ht="15" customHeight="1">
      <c r="A226" s="664"/>
      <c r="B226" s="657" t="s">
        <v>2070</v>
      </c>
      <c r="C226" s="665"/>
      <c r="D226" s="659" t="s">
        <v>2187</v>
      </c>
      <c r="E226" s="666"/>
      <c r="F226" s="664"/>
      <c r="G226" s="668"/>
      <c r="H226" s="669"/>
    </row>
    <row r="227" spans="1:8" s="4" customFormat="1" ht="15" customHeight="1">
      <c r="A227" s="643">
        <f>MAX(A224)+1</f>
        <v>19</v>
      </c>
      <c r="B227" s="644" t="s">
        <v>143</v>
      </c>
      <c r="C227" s="645"/>
      <c r="D227" s="672" t="s">
        <v>2151</v>
      </c>
      <c r="E227" s="644" t="s">
        <v>292</v>
      </c>
      <c r="F227" s="674">
        <v>12</v>
      </c>
      <c r="G227" s="57"/>
      <c r="H227" s="671">
        <f>F227*G227</f>
        <v>0</v>
      </c>
    </row>
    <row r="228" spans="1:8" ht="15" customHeight="1">
      <c r="A228" s="656"/>
      <c r="B228" s="657" t="s">
        <v>2070</v>
      </c>
      <c r="C228" s="658"/>
      <c r="D228" s="659" t="s">
        <v>2169</v>
      </c>
      <c r="E228" s="660"/>
      <c r="F228" s="661"/>
      <c r="G228" s="662"/>
      <c r="H228" s="663"/>
    </row>
    <row r="229" spans="1:8" ht="15" customHeight="1">
      <c r="A229" s="664"/>
      <c r="B229" s="657" t="s">
        <v>2070</v>
      </c>
      <c r="C229" s="665"/>
      <c r="D229" s="659" t="s">
        <v>2188</v>
      </c>
      <c r="E229" s="666"/>
      <c r="F229" s="667"/>
      <c r="G229" s="668"/>
      <c r="H229" s="669"/>
    </row>
    <row r="230" spans="1:8" s="4" customFormat="1" ht="15" customHeight="1">
      <c r="A230" s="643">
        <f>MAX(A227)+1</f>
        <v>20</v>
      </c>
      <c r="B230" s="644" t="s">
        <v>143</v>
      </c>
      <c r="C230" s="645"/>
      <c r="D230" s="672" t="s">
        <v>2153</v>
      </c>
      <c r="E230" s="644" t="s">
        <v>292</v>
      </c>
      <c r="F230" s="674">
        <v>12</v>
      </c>
      <c r="G230" s="57"/>
      <c r="H230" s="671">
        <f>F230*G230</f>
        <v>0</v>
      </c>
    </row>
    <row r="231" spans="1:8" ht="15" customHeight="1">
      <c r="A231" s="656"/>
      <c r="B231" s="657" t="s">
        <v>2070</v>
      </c>
      <c r="C231" s="658"/>
      <c r="D231" s="659" t="s">
        <v>2169</v>
      </c>
      <c r="E231" s="660"/>
      <c r="F231" s="661"/>
      <c r="G231" s="662"/>
      <c r="H231" s="663"/>
    </row>
    <row r="232" spans="1:8" ht="15" customHeight="1">
      <c r="A232" s="664"/>
      <c r="B232" s="657" t="s">
        <v>2070</v>
      </c>
      <c r="C232" s="665"/>
      <c r="D232" s="659" t="s">
        <v>2188</v>
      </c>
      <c r="E232" s="666"/>
      <c r="F232" s="667"/>
      <c r="G232" s="668"/>
      <c r="H232" s="669"/>
    </row>
    <row r="233" spans="1:8" s="4" customFormat="1" ht="15" customHeight="1">
      <c r="A233" s="643">
        <f>MAX(A230)+1</f>
        <v>21</v>
      </c>
      <c r="B233" s="644" t="s">
        <v>143</v>
      </c>
      <c r="C233" s="645"/>
      <c r="D233" s="672" t="s">
        <v>2154</v>
      </c>
      <c r="E233" s="644" t="s">
        <v>621</v>
      </c>
      <c r="F233" s="674">
        <v>27</v>
      </c>
      <c r="G233" s="57"/>
      <c r="H233" s="671">
        <f>F233*G233</f>
        <v>0</v>
      </c>
    </row>
    <row r="234" spans="1:8" s="4" customFormat="1" ht="15" customHeight="1">
      <c r="A234" s="656"/>
      <c r="B234" s="657" t="s">
        <v>2070</v>
      </c>
      <c r="C234" s="658"/>
      <c r="D234" s="659" t="s">
        <v>2169</v>
      </c>
      <c r="E234" s="660"/>
      <c r="F234" s="661"/>
      <c r="G234" s="662"/>
      <c r="H234" s="663"/>
    </row>
    <row r="235" spans="1:8" customFormat="1" ht="15" customHeight="1">
      <c r="A235" s="656"/>
      <c r="B235" s="657" t="s">
        <v>2070</v>
      </c>
      <c r="C235" s="658"/>
      <c r="D235" s="659" t="s">
        <v>2189</v>
      </c>
      <c r="E235" s="660"/>
      <c r="F235" s="661"/>
      <c r="G235" s="662"/>
      <c r="H235" s="663"/>
    </row>
    <row r="236" spans="1:8" s="4" customFormat="1" ht="15" customHeight="1">
      <c r="A236" s="643">
        <f>MAX(A233)+1</f>
        <v>22</v>
      </c>
      <c r="B236" s="644" t="s">
        <v>143</v>
      </c>
      <c r="C236" s="645"/>
      <c r="D236" s="672" t="s">
        <v>2156</v>
      </c>
      <c r="E236" s="644" t="s">
        <v>621</v>
      </c>
      <c r="F236" s="674">
        <v>7</v>
      </c>
      <c r="G236" s="57"/>
      <c r="H236" s="671">
        <f>F236*G236</f>
        <v>0</v>
      </c>
    </row>
    <row r="237" spans="1:8" s="4" customFormat="1" ht="15" customHeight="1">
      <c r="A237" s="656"/>
      <c r="B237" s="657" t="s">
        <v>2070</v>
      </c>
      <c r="C237" s="658"/>
      <c r="D237" s="659" t="s">
        <v>2169</v>
      </c>
      <c r="E237" s="660"/>
      <c r="F237" s="661"/>
      <c r="G237" s="662"/>
      <c r="H237" s="663"/>
    </row>
    <row r="238" spans="1:8" customFormat="1" ht="15" customHeight="1">
      <c r="A238" s="656"/>
      <c r="B238" s="657" t="s">
        <v>2070</v>
      </c>
      <c r="C238" s="658"/>
      <c r="D238" s="659" t="s">
        <v>2190</v>
      </c>
      <c r="E238" s="660"/>
      <c r="F238" s="661"/>
      <c r="G238" s="662"/>
      <c r="H238" s="663"/>
    </row>
    <row r="239" spans="1:8" s="4" customFormat="1" ht="15" customHeight="1">
      <c r="A239" s="643">
        <f>MAX(A236)+1</f>
        <v>23</v>
      </c>
      <c r="B239" s="644" t="s">
        <v>143</v>
      </c>
      <c r="C239" s="645"/>
      <c r="D239" s="672" t="s">
        <v>2157</v>
      </c>
      <c r="E239" s="644" t="s">
        <v>621</v>
      </c>
      <c r="F239" s="674">
        <v>11</v>
      </c>
      <c r="G239" s="57"/>
      <c r="H239" s="671">
        <f>F239*G239</f>
        <v>0</v>
      </c>
    </row>
    <row r="240" spans="1:8" s="4" customFormat="1" ht="15" customHeight="1">
      <c r="A240" s="656"/>
      <c r="B240" s="657" t="s">
        <v>2070</v>
      </c>
      <c r="C240" s="658"/>
      <c r="D240" s="659" t="s">
        <v>2169</v>
      </c>
      <c r="E240" s="660"/>
      <c r="F240" s="661"/>
      <c r="G240" s="662"/>
      <c r="H240" s="663"/>
    </row>
    <row r="241" spans="1:8" customFormat="1" ht="15" customHeight="1">
      <c r="A241" s="656"/>
      <c r="B241" s="657" t="s">
        <v>2070</v>
      </c>
      <c r="C241" s="658"/>
      <c r="D241" s="659" t="s">
        <v>2191</v>
      </c>
      <c r="E241" s="660"/>
      <c r="F241" s="661"/>
      <c r="G241" s="662"/>
      <c r="H241" s="663"/>
    </row>
    <row r="242" spans="1:8" s="4" customFormat="1" ht="11.25">
      <c r="A242" s="643">
        <f>MAX(A239)+1</f>
        <v>24</v>
      </c>
      <c r="B242" s="644" t="s">
        <v>289</v>
      </c>
      <c r="C242" s="645"/>
      <c r="D242" s="672" t="s">
        <v>2159</v>
      </c>
      <c r="E242" s="644" t="s">
        <v>2018</v>
      </c>
      <c r="F242" s="674">
        <v>1</v>
      </c>
      <c r="G242" s="57"/>
      <c r="H242" s="671">
        <f>F242*G242</f>
        <v>0</v>
      </c>
    </row>
    <row r="243" spans="1:8" s="4" customFormat="1" ht="11.25">
      <c r="A243" s="650">
        <f>MAX(A242)+1</f>
        <v>25</v>
      </c>
      <c r="B243" s="651" t="s">
        <v>143</v>
      </c>
      <c r="C243" s="693"/>
      <c r="D243" s="653" t="s">
        <v>2160</v>
      </c>
      <c r="E243" s="651" t="s">
        <v>2018</v>
      </c>
      <c r="F243" s="654">
        <v>1</v>
      </c>
      <c r="G243" s="56"/>
      <c r="H243" s="655">
        <f>G243*F243</f>
        <v>0</v>
      </c>
    </row>
    <row r="244" spans="1:8" s="4" customFormat="1" ht="11.25">
      <c r="A244" s="656"/>
      <c r="B244" s="657" t="s">
        <v>2070</v>
      </c>
      <c r="C244" s="658"/>
      <c r="D244" s="659" t="s">
        <v>2169</v>
      </c>
      <c r="E244" s="660"/>
      <c r="F244" s="661"/>
      <c r="G244" s="662"/>
      <c r="H244" s="663"/>
    </row>
    <row r="245" spans="1:8" customFormat="1" ht="11.25">
      <c r="A245" s="656"/>
      <c r="B245" s="657" t="s">
        <v>2070</v>
      </c>
      <c r="C245" s="658"/>
      <c r="D245" s="659">
        <v>1</v>
      </c>
      <c r="E245" s="660"/>
      <c r="F245" s="661"/>
      <c r="G245" s="662"/>
      <c r="H245" s="663"/>
    </row>
    <row r="246" spans="1:8" s="4" customFormat="1" ht="11.25">
      <c r="A246" s="643">
        <f>MAX(A243)+1</f>
        <v>26</v>
      </c>
      <c r="B246" s="644" t="s">
        <v>289</v>
      </c>
      <c r="C246" s="645"/>
      <c r="D246" s="653" t="s">
        <v>2192</v>
      </c>
      <c r="E246" s="651" t="s">
        <v>2018</v>
      </c>
      <c r="F246" s="654">
        <v>1</v>
      </c>
      <c r="G246" s="56"/>
      <c r="H246" s="655">
        <f>G246*F246</f>
        <v>0</v>
      </c>
    </row>
    <row r="247" spans="1:8" customFormat="1" ht="14.25">
      <c r="A247" s="656"/>
      <c r="B247" s="657" t="s">
        <v>2070</v>
      </c>
      <c r="C247" s="658"/>
      <c r="D247" s="659" t="s">
        <v>2169</v>
      </c>
      <c r="E247" s="718"/>
      <c r="F247" s="719"/>
      <c r="G247" s="720"/>
      <c r="H247" s="701"/>
    </row>
    <row r="248" spans="1:8" customFormat="1" ht="14.25">
      <c r="A248" s="694"/>
      <c r="B248" s="657" t="s">
        <v>2070</v>
      </c>
      <c r="C248" s="658"/>
      <c r="D248" s="659">
        <v>1</v>
      </c>
      <c r="E248" s="718"/>
      <c r="F248" s="719"/>
      <c r="G248" s="720"/>
      <c r="H248" s="701"/>
    </row>
    <row r="249" spans="1:8" s="4" customFormat="1" ht="11.25">
      <c r="A249" s="643">
        <f>MAX(A246)+1</f>
        <v>27</v>
      </c>
      <c r="B249" s="644" t="s">
        <v>143</v>
      </c>
      <c r="C249" s="645"/>
      <c r="D249" s="672" t="s">
        <v>2193</v>
      </c>
      <c r="E249" s="644" t="s">
        <v>1753</v>
      </c>
      <c r="F249" s="674">
        <v>6</v>
      </c>
      <c r="G249" s="57"/>
      <c r="H249" s="671">
        <f>F249*G249</f>
        <v>0</v>
      </c>
    </row>
    <row r="250" spans="1:8" s="4" customFormat="1" ht="11.25">
      <c r="A250" s="656"/>
      <c r="B250" s="657" t="s">
        <v>2070</v>
      </c>
      <c r="C250" s="658"/>
      <c r="D250" s="659" t="s">
        <v>2169</v>
      </c>
      <c r="E250" s="660"/>
      <c r="F250" s="661"/>
      <c r="G250" s="662"/>
      <c r="H250" s="663"/>
    </row>
    <row r="251" spans="1:8" customFormat="1" ht="11.25">
      <c r="A251" s="656"/>
      <c r="B251" s="657" t="s">
        <v>2070</v>
      </c>
      <c r="C251" s="658"/>
      <c r="D251" s="659">
        <v>6</v>
      </c>
      <c r="E251" s="660"/>
      <c r="F251" s="661"/>
      <c r="G251" s="662"/>
      <c r="H251" s="663"/>
    </row>
    <row r="252" spans="1:8" s="4" customFormat="1" ht="11.25">
      <c r="A252" s="643">
        <f>MAX(A249)+1</f>
        <v>28</v>
      </c>
      <c r="B252" s="644" t="s">
        <v>143</v>
      </c>
      <c r="C252" s="645"/>
      <c r="D252" s="672" t="s">
        <v>2194</v>
      </c>
      <c r="E252" s="644" t="s">
        <v>2018</v>
      </c>
      <c r="F252" s="674">
        <v>8</v>
      </c>
      <c r="G252" s="57"/>
      <c r="H252" s="671">
        <f>F252*G252</f>
        <v>0</v>
      </c>
    </row>
    <row r="253" spans="1:8" s="4" customFormat="1" ht="11.25">
      <c r="A253" s="656"/>
      <c r="B253" s="657" t="s">
        <v>2070</v>
      </c>
      <c r="C253" s="658"/>
      <c r="D253" s="659" t="s">
        <v>2169</v>
      </c>
      <c r="E253" s="660"/>
      <c r="F253" s="661"/>
      <c r="G253" s="662"/>
      <c r="H253" s="663"/>
    </row>
    <row r="254" spans="1:8" customFormat="1" ht="11.25">
      <c r="A254" s="656"/>
      <c r="B254" s="657" t="s">
        <v>2070</v>
      </c>
      <c r="C254" s="658"/>
      <c r="D254" s="659">
        <v>8</v>
      </c>
      <c r="E254" s="660"/>
      <c r="F254" s="661"/>
      <c r="G254" s="668"/>
      <c r="H254" s="663"/>
    </row>
    <row r="255" spans="1:8" s="4" customFormat="1" ht="11.25">
      <c r="A255" s="643">
        <f>MAX(A252)+1</f>
        <v>29</v>
      </c>
      <c r="B255" s="644" t="s">
        <v>143</v>
      </c>
      <c r="C255" s="645"/>
      <c r="D255" s="672" t="s">
        <v>2163</v>
      </c>
      <c r="E255" s="644" t="s">
        <v>2018</v>
      </c>
      <c r="F255" s="674">
        <v>1</v>
      </c>
      <c r="G255" s="57"/>
      <c r="H255" s="671">
        <f>F255*G255</f>
        <v>0</v>
      </c>
    </row>
    <row r="256" spans="1:8" s="4" customFormat="1" ht="11.25">
      <c r="A256" s="656"/>
      <c r="B256" s="657" t="s">
        <v>2070</v>
      </c>
      <c r="C256" s="658"/>
      <c r="D256" s="659" t="s">
        <v>2169</v>
      </c>
      <c r="E256" s="660"/>
      <c r="F256" s="661"/>
      <c r="G256" s="662"/>
      <c r="H256" s="663"/>
    </row>
    <row r="257" spans="1:8" customFormat="1" ht="11.25">
      <c r="A257" s="656"/>
      <c r="B257" s="657" t="s">
        <v>2070</v>
      </c>
      <c r="C257" s="658"/>
      <c r="D257" s="659">
        <v>1</v>
      </c>
      <c r="E257" s="660"/>
      <c r="F257" s="661"/>
      <c r="G257" s="662"/>
      <c r="H257" s="663"/>
    </row>
    <row r="258" spans="1:8" s="4" customFormat="1" ht="11.25">
      <c r="A258" s="643">
        <f>MAX(A255)+1</f>
        <v>30</v>
      </c>
      <c r="B258" s="644" t="s">
        <v>143</v>
      </c>
      <c r="C258" s="645"/>
      <c r="D258" s="672" t="s">
        <v>2195</v>
      </c>
      <c r="E258" s="644" t="s">
        <v>1753</v>
      </c>
      <c r="F258" s="674">
        <v>2</v>
      </c>
      <c r="G258" s="57"/>
      <c r="H258" s="671">
        <f>F258*G258</f>
        <v>0</v>
      </c>
    </row>
    <row r="259" spans="1:8" s="4" customFormat="1" ht="11.25">
      <c r="A259" s="656"/>
      <c r="B259" s="657" t="s">
        <v>2070</v>
      </c>
      <c r="C259" s="658"/>
      <c r="D259" s="659" t="s">
        <v>2169</v>
      </c>
      <c r="E259" s="660"/>
      <c r="F259" s="661"/>
      <c r="G259" s="662"/>
      <c r="H259" s="663"/>
    </row>
    <row r="260" spans="1:8" customFormat="1" ht="11.25">
      <c r="A260" s="656"/>
      <c r="B260" s="657" t="s">
        <v>2070</v>
      </c>
      <c r="C260" s="658"/>
      <c r="D260" s="659">
        <v>2</v>
      </c>
      <c r="E260" s="660"/>
      <c r="F260" s="661"/>
      <c r="G260" s="662"/>
      <c r="H260" s="663"/>
    </row>
    <row r="261" spans="1:8" s="4" customFormat="1" ht="11.25">
      <c r="A261" s="678">
        <f>MAX(A258)+1</f>
        <v>31</v>
      </c>
      <c r="B261" s="644" t="s">
        <v>143</v>
      </c>
      <c r="C261" s="645"/>
      <c r="D261" s="672" t="s">
        <v>2164</v>
      </c>
      <c r="E261" s="644" t="s">
        <v>2018</v>
      </c>
      <c r="F261" s="674">
        <v>1</v>
      </c>
      <c r="G261" s="58"/>
      <c r="H261" s="679">
        <f>F261*G261</f>
        <v>0</v>
      </c>
    </row>
    <row r="262" spans="1:8" s="4" customFormat="1" ht="11.25">
      <c r="A262" s="687"/>
      <c r="B262" s="657" t="s">
        <v>2070</v>
      </c>
      <c r="C262" s="658"/>
      <c r="D262" s="659" t="s">
        <v>2169</v>
      </c>
      <c r="E262" s="660"/>
      <c r="F262" s="661"/>
      <c r="G262" s="688"/>
      <c r="H262" s="689"/>
    </row>
    <row r="263" spans="1:8" customFormat="1" ht="11.25">
      <c r="A263" s="687"/>
      <c r="B263" s="657" t="s">
        <v>2070</v>
      </c>
      <c r="C263" s="658"/>
      <c r="D263" s="659">
        <v>1</v>
      </c>
      <c r="E263" s="660"/>
      <c r="F263" s="661"/>
      <c r="G263" s="688"/>
      <c r="H263" s="689"/>
    </row>
    <row r="264" spans="1:8" s="4" customFormat="1" ht="11.25">
      <c r="A264" s="643">
        <f>MAX(A261)+1</f>
        <v>32</v>
      </c>
      <c r="B264" s="644" t="s">
        <v>143</v>
      </c>
      <c r="C264" s="645"/>
      <c r="D264" s="672" t="s">
        <v>2196</v>
      </c>
      <c r="E264" s="644" t="s">
        <v>2018</v>
      </c>
      <c r="F264" s="674">
        <v>1</v>
      </c>
      <c r="G264" s="57"/>
      <c r="H264" s="671">
        <f>F264*G264</f>
        <v>0</v>
      </c>
    </row>
    <row r="265" spans="1:8" s="4" customFormat="1" ht="11.25">
      <c r="A265" s="656"/>
      <c r="B265" s="657" t="s">
        <v>2070</v>
      </c>
      <c r="C265" s="658"/>
      <c r="D265" s="659" t="s">
        <v>2169</v>
      </c>
      <c r="E265" s="660"/>
      <c r="F265" s="661"/>
      <c r="G265" s="662"/>
      <c r="H265" s="663"/>
    </row>
    <row r="266" spans="1:8" s="4" customFormat="1" ht="11.25">
      <c r="A266" s="656"/>
      <c r="B266" s="657" t="s">
        <v>2070</v>
      </c>
      <c r="C266" s="658"/>
      <c r="D266" s="659">
        <v>1</v>
      </c>
      <c r="E266" s="660"/>
      <c r="F266" s="661"/>
      <c r="G266" s="668"/>
      <c r="H266" s="663"/>
    </row>
    <row r="267" spans="1:8" ht="15" customHeight="1" thickBot="1"/>
    <row r="268" spans="1:8" s="4" customFormat="1" ht="30" customHeight="1" thickBot="1">
      <c r="A268" s="615" t="s">
        <v>126</v>
      </c>
      <c r="B268" s="616" t="s">
        <v>54</v>
      </c>
      <c r="C268" s="617" t="s">
        <v>50</v>
      </c>
      <c r="D268" s="618" t="s">
        <v>51</v>
      </c>
      <c r="E268" s="619" t="s">
        <v>127</v>
      </c>
      <c r="F268" s="620" t="s">
        <v>128</v>
      </c>
      <c r="G268" s="621" t="s">
        <v>2063</v>
      </c>
      <c r="H268" s="622" t="s">
        <v>2064</v>
      </c>
    </row>
    <row r="269" spans="1:8" s="4" customFormat="1" ht="20.100000000000001" customHeight="1" thickBot="1">
      <c r="A269" s="623">
        <v>1</v>
      </c>
      <c r="B269" s="623">
        <v>2</v>
      </c>
      <c r="C269" s="624" t="s">
        <v>141</v>
      </c>
      <c r="D269" s="623">
        <v>4</v>
      </c>
      <c r="E269" s="623">
        <v>5</v>
      </c>
      <c r="F269" s="722">
        <v>6</v>
      </c>
      <c r="G269" s="623">
        <v>7</v>
      </c>
      <c r="H269" s="623">
        <v>8</v>
      </c>
    </row>
    <row r="270" spans="1:8" s="4" customFormat="1" ht="20.100000000000001" customHeight="1">
      <c r="A270" s="625"/>
      <c r="B270" s="628"/>
      <c r="C270" s="627"/>
      <c r="D270" s="625"/>
      <c r="E270" s="628"/>
      <c r="F270" s="628"/>
      <c r="G270" s="625"/>
      <c r="H270" s="630"/>
    </row>
    <row r="271" spans="1:8" s="4" customFormat="1" ht="20.100000000000001" customHeight="1">
      <c r="A271" s="631" t="s">
        <v>137</v>
      </c>
      <c r="B271" s="632"/>
      <c r="C271" s="633"/>
      <c r="D271" s="634"/>
      <c r="E271" s="632"/>
      <c r="F271" s="712"/>
      <c r="G271" s="636"/>
      <c r="H271" s="637">
        <f>H272</f>
        <v>0</v>
      </c>
    </row>
    <row r="272" spans="1:8" s="4" customFormat="1" ht="20.100000000000001" customHeight="1">
      <c r="A272" s="638"/>
      <c r="B272" s="639" t="s">
        <v>2065</v>
      </c>
      <c r="C272" s="639" t="s">
        <v>2197</v>
      </c>
      <c r="D272" s="640" t="s">
        <v>2198</v>
      </c>
      <c r="E272" s="639"/>
      <c r="F272" s="713"/>
      <c r="G272" s="642"/>
      <c r="H272" s="642">
        <f>SUM(H273:H337)</f>
        <v>0</v>
      </c>
    </row>
    <row r="273" spans="1:8" s="4" customFormat="1" ht="11.25">
      <c r="A273" s="723">
        <f>MAX(A270)+1</f>
        <v>1</v>
      </c>
      <c r="B273" s="644" t="s">
        <v>143</v>
      </c>
      <c r="C273" s="724"/>
      <c r="D273" s="646" t="s">
        <v>2199</v>
      </c>
      <c r="E273" s="647" t="s">
        <v>621</v>
      </c>
      <c r="F273" s="648">
        <v>36</v>
      </c>
      <c r="G273" s="57"/>
      <c r="H273" s="649">
        <f>F273*G273</f>
        <v>0</v>
      </c>
    </row>
    <row r="274" spans="1:8" s="4" customFormat="1" ht="11.25">
      <c r="A274" s="650">
        <f>MAX(A273)+1</f>
        <v>2</v>
      </c>
      <c r="B274" s="651" t="s">
        <v>289</v>
      </c>
      <c r="C274" s="652"/>
      <c r="D274" s="653" t="s">
        <v>2200</v>
      </c>
      <c r="E274" s="651" t="s">
        <v>621</v>
      </c>
      <c r="F274" s="654">
        <v>36</v>
      </c>
      <c r="G274" s="56"/>
      <c r="H274" s="655">
        <f>F274*G274</f>
        <v>0</v>
      </c>
    </row>
    <row r="275" spans="1:8" s="4" customFormat="1" ht="11.25">
      <c r="A275" s="656"/>
      <c r="B275" s="657" t="s">
        <v>2070</v>
      </c>
      <c r="C275" s="658"/>
      <c r="D275" s="659" t="s">
        <v>2201</v>
      </c>
      <c r="E275" s="660"/>
      <c r="F275" s="661"/>
      <c r="G275" s="662"/>
      <c r="H275" s="663"/>
    </row>
    <row r="276" spans="1:8" s="4" customFormat="1" ht="11.25">
      <c r="A276" s="664"/>
      <c r="B276" s="657" t="s">
        <v>2070</v>
      </c>
      <c r="C276" s="665"/>
      <c r="D276" s="659" t="s">
        <v>2202</v>
      </c>
      <c r="E276" s="666"/>
      <c r="F276" s="667"/>
      <c r="G276" s="662"/>
      <c r="H276" s="669"/>
    </row>
    <row r="277" spans="1:8" s="4" customFormat="1" ht="11.25">
      <c r="A277" s="723">
        <f>MAX(A274)+1</f>
        <v>3</v>
      </c>
      <c r="B277" s="644" t="s">
        <v>143</v>
      </c>
      <c r="C277" s="724"/>
      <c r="D277" s="646" t="s">
        <v>2203</v>
      </c>
      <c r="E277" s="647" t="s">
        <v>621</v>
      </c>
      <c r="F277" s="648">
        <v>1</v>
      </c>
      <c r="G277" s="57"/>
      <c r="H277" s="649">
        <f>F277*G277</f>
        <v>0</v>
      </c>
    </row>
    <row r="278" spans="1:8" s="4" customFormat="1" ht="11.25">
      <c r="A278" s="650">
        <f>MAX(A277)+1</f>
        <v>4</v>
      </c>
      <c r="B278" s="651" t="s">
        <v>289</v>
      </c>
      <c r="C278" s="693"/>
      <c r="D278" s="653" t="s">
        <v>2204</v>
      </c>
      <c r="E278" s="651" t="s">
        <v>621</v>
      </c>
      <c r="F278" s="654">
        <v>1</v>
      </c>
      <c r="G278" s="56"/>
      <c r="H278" s="655">
        <f>F278*G278</f>
        <v>0</v>
      </c>
    </row>
    <row r="279" spans="1:8" s="4" customFormat="1" ht="11.25">
      <c r="A279" s="656"/>
      <c r="B279" s="657" t="s">
        <v>2070</v>
      </c>
      <c r="C279" s="658"/>
      <c r="D279" s="659" t="s">
        <v>2201</v>
      </c>
      <c r="E279" s="660"/>
      <c r="F279" s="661"/>
      <c r="G279" s="662"/>
      <c r="H279" s="663"/>
    </row>
    <row r="280" spans="1:8" s="4" customFormat="1" ht="11.25">
      <c r="A280" s="664"/>
      <c r="B280" s="657" t="s">
        <v>2070</v>
      </c>
      <c r="C280" s="665"/>
      <c r="D280" s="659" t="s">
        <v>1860</v>
      </c>
      <c r="E280" s="666"/>
      <c r="F280" s="667"/>
      <c r="G280" s="668"/>
      <c r="H280" s="669"/>
    </row>
    <row r="281" spans="1:8" s="4" customFormat="1" ht="11.25">
      <c r="A281" s="723">
        <f>MAX(A278)+1</f>
        <v>5</v>
      </c>
      <c r="B281" s="644" t="s">
        <v>143</v>
      </c>
      <c r="C281" s="724"/>
      <c r="D281" s="646" t="s">
        <v>2205</v>
      </c>
      <c r="E281" s="647" t="s">
        <v>621</v>
      </c>
      <c r="F281" s="648">
        <v>5</v>
      </c>
      <c r="G281" s="55"/>
      <c r="H281" s="649">
        <f>F281*G281</f>
        <v>0</v>
      </c>
    </row>
    <row r="282" spans="1:8" s="4" customFormat="1" ht="11.25">
      <c r="A282" s="650">
        <f>MAX(A281)+1</f>
        <v>6</v>
      </c>
      <c r="B282" s="651" t="s">
        <v>289</v>
      </c>
      <c r="C282" s="693"/>
      <c r="D282" s="653" t="s">
        <v>2206</v>
      </c>
      <c r="E282" s="651" t="s">
        <v>621</v>
      </c>
      <c r="F282" s="654">
        <v>5</v>
      </c>
      <c r="G282" s="56"/>
      <c r="H282" s="655">
        <f>F282*G282</f>
        <v>0</v>
      </c>
    </row>
    <row r="283" spans="1:8" s="4" customFormat="1" ht="11.25">
      <c r="A283" s="664"/>
      <c r="B283" s="657" t="s">
        <v>2070</v>
      </c>
      <c r="C283" s="665"/>
      <c r="D283" s="659" t="s">
        <v>2201</v>
      </c>
      <c r="E283" s="666"/>
      <c r="F283" s="667"/>
      <c r="G283" s="668"/>
      <c r="H283" s="669"/>
    </row>
    <row r="284" spans="1:8" s="4" customFormat="1" ht="11.25">
      <c r="A284" s="664"/>
      <c r="B284" s="657" t="s">
        <v>2070</v>
      </c>
      <c r="C284" s="665"/>
      <c r="D284" s="659" t="s">
        <v>2207</v>
      </c>
      <c r="E284" s="666"/>
      <c r="F284" s="667"/>
      <c r="G284" s="668"/>
      <c r="H284" s="669"/>
    </row>
    <row r="285" spans="1:8" s="4" customFormat="1" ht="11.25">
      <c r="A285" s="643">
        <f>MAX(A282)+1</f>
        <v>7</v>
      </c>
      <c r="B285" s="644" t="s">
        <v>143</v>
      </c>
      <c r="C285" s="645"/>
      <c r="D285" s="672" t="s">
        <v>2208</v>
      </c>
      <c r="E285" s="644" t="s">
        <v>292</v>
      </c>
      <c r="F285" s="674">
        <v>1099</v>
      </c>
      <c r="G285" s="57"/>
      <c r="H285" s="671">
        <f>F285*G285</f>
        <v>0</v>
      </c>
    </row>
    <row r="286" spans="1:8" s="4" customFormat="1" ht="11.25">
      <c r="A286" s="650">
        <f>MAX(A285)+1</f>
        <v>8</v>
      </c>
      <c r="B286" s="651" t="s">
        <v>289</v>
      </c>
      <c r="C286" s="693"/>
      <c r="D286" s="653" t="s">
        <v>2209</v>
      </c>
      <c r="E286" s="651" t="s">
        <v>292</v>
      </c>
      <c r="F286" s="654">
        <v>1099</v>
      </c>
      <c r="G286" s="56"/>
      <c r="H286" s="655">
        <f>G286*F286</f>
        <v>0</v>
      </c>
    </row>
    <row r="287" spans="1:8" s="4" customFormat="1" ht="11.25">
      <c r="A287" s="656"/>
      <c r="B287" s="657" t="s">
        <v>2070</v>
      </c>
      <c r="C287" s="658"/>
      <c r="D287" s="659" t="s">
        <v>2201</v>
      </c>
      <c r="E287" s="660"/>
      <c r="F287" s="661"/>
      <c r="G287" s="662"/>
      <c r="H287" s="663"/>
    </row>
    <row r="288" spans="1:8" customFormat="1" ht="11.25">
      <c r="A288" s="656"/>
      <c r="B288" s="657" t="s">
        <v>2070</v>
      </c>
      <c r="C288" s="658"/>
      <c r="D288" s="659" t="s">
        <v>2210</v>
      </c>
      <c r="E288" s="660"/>
      <c r="F288" s="661"/>
      <c r="G288" s="662"/>
      <c r="H288" s="663"/>
    </row>
    <row r="289" spans="1:8" s="4" customFormat="1" ht="11.25">
      <c r="A289" s="643">
        <f>MAX(A286)+1</f>
        <v>9</v>
      </c>
      <c r="B289" s="644" t="s">
        <v>143</v>
      </c>
      <c r="C289" s="645"/>
      <c r="D289" s="672" t="s">
        <v>2211</v>
      </c>
      <c r="E289" s="644" t="s">
        <v>621</v>
      </c>
      <c r="F289" s="674">
        <v>4</v>
      </c>
      <c r="G289" s="57"/>
      <c r="H289" s="671">
        <f>F289*G289</f>
        <v>0</v>
      </c>
    </row>
    <row r="290" spans="1:8" s="4" customFormat="1" ht="11.25">
      <c r="A290" s="650">
        <f>MAX(A289)+1</f>
        <v>10</v>
      </c>
      <c r="B290" s="651" t="s">
        <v>289</v>
      </c>
      <c r="C290" s="693"/>
      <c r="D290" s="653" t="s">
        <v>2212</v>
      </c>
      <c r="E290" s="651" t="s">
        <v>621</v>
      </c>
      <c r="F290" s="654">
        <v>4</v>
      </c>
      <c r="G290" s="56"/>
      <c r="H290" s="655">
        <f>G290*F290</f>
        <v>0</v>
      </c>
    </row>
    <row r="291" spans="1:8" s="4" customFormat="1" ht="11.25">
      <c r="A291" s="656"/>
      <c r="B291" s="657" t="s">
        <v>2070</v>
      </c>
      <c r="C291" s="658"/>
      <c r="D291" s="659" t="s">
        <v>2201</v>
      </c>
      <c r="E291" s="660"/>
      <c r="F291" s="661"/>
      <c r="G291" s="662"/>
      <c r="H291" s="663"/>
    </row>
    <row r="292" spans="1:8" customFormat="1" ht="11.25">
      <c r="A292" s="656"/>
      <c r="B292" s="657" t="s">
        <v>2070</v>
      </c>
      <c r="C292" s="658"/>
      <c r="D292" s="659" t="s">
        <v>2175</v>
      </c>
      <c r="E292" s="660"/>
      <c r="F292" s="661"/>
      <c r="G292" s="662"/>
      <c r="H292" s="663"/>
    </row>
    <row r="293" spans="1:8" s="4" customFormat="1" ht="11.25">
      <c r="A293" s="643">
        <f>MAX(A290)+1</f>
        <v>11</v>
      </c>
      <c r="B293" s="644" t="s">
        <v>143</v>
      </c>
      <c r="C293" s="645"/>
      <c r="D293" s="672" t="s">
        <v>2213</v>
      </c>
      <c r="E293" s="644" t="s">
        <v>621</v>
      </c>
      <c r="F293" s="674">
        <v>2802</v>
      </c>
      <c r="G293" s="57"/>
      <c r="H293" s="671">
        <f>F293*G293</f>
        <v>0</v>
      </c>
    </row>
    <row r="294" spans="1:8" s="4" customFormat="1" ht="11.25">
      <c r="A294" s="650">
        <f>MAX(A293)+1</f>
        <v>12</v>
      </c>
      <c r="B294" s="651" t="s">
        <v>289</v>
      </c>
      <c r="C294" s="693"/>
      <c r="D294" s="653" t="s">
        <v>2214</v>
      </c>
      <c r="E294" s="651" t="s">
        <v>621</v>
      </c>
      <c r="F294" s="654">
        <v>2802</v>
      </c>
      <c r="G294" s="56"/>
      <c r="H294" s="655">
        <f>G294*F294</f>
        <v>0</v>
      </c>
    </row>
    <row r="295" spans="1:8" s="4" customFormat="1" ht="11.25">
      <c r="A295" s="656"/>
      <c r="B295" s="657" t="s">
        <v>2070</v>
      </c>
      <c r="C295" s="658"/>
      <c r="D295" s="659" t="s">
        <v>2201</v>
      </c>
      <c r="E295" s="660"/>
      <c r="F295" s="661"/>
      <c r="G295" s="662"/>
      <c r="H295" s="663"/>
    </row>
    <row r="296" spans="1:8" customFormat="1" ht="11.25">
      <c r="A296" s="656"/>
      <c r="B296" s="660"/>
      <c r="C296" s="658"/>
      <c r="D296" s="659" t="s">
        <v>2215</v>
      </c>
      <c r="E296" s="660"/>
      <c r="F296" s="661"/>
      <c r="G296" s="662"/>
      <c r="H296" s="663"/>
    </row>
    <row r="297" spans="1:8" s="4" customFormat="1" ht="11.25">
      <c r="A297" s="643">
        <f>MAX(A294)+1</f>
        <v>13</v>
      </c>
      <c r="B297" s="644" t="s">
        <v>143</v>
      </c>
      <c r="C297" s="645"/>
      <c r="D297" s="672" t="s">
        <v>2216</v>
      </c>
      <c r="E297" s="644" t="s">
        <v>621</v>
      </c>
      <c r="F297" s="674">
        <v>59</v>
      </c>
      <c r="G297" s="57"/>
      <c r="H297" s="671">
        <f>F297*G297</f>
        <v>0</v>
      </c>
    </row>
    <row r="298" spans="1:8" s="4" customFormat="1" ht="11.25">
      <c r="A298" s="650">
        <f>MAX(A297)+1</f>
        <v>14</v>
      </c>
      <c r="B298" s="651" t="s">
        <v>289</v>
      </c>
      <c r="C298" s="693"/>
      <c r="D298" s="653" t="s">
        <v>2217</v>
      </c>
      <c r="E298" s="651" t="s">
        <v>621</v>
      </c>
      <c r="F298" s="654">
        <v>59</v>
      </c>
      <c r="G298" s="56"/>
      <c r="H298" s="655">
        <f>G298*F298</f>
        <v>0</v>
      </c>
    </row>
    <row r="299" spans="1:8" s="4" customFormat="1" ht="11.25">
      <c r="A299" s="656"/>
      <c r="B299" s="657" t="s">
        <v>2070</v>
      </c>
      <c r="C299" s="658"/>
      <c r="D299" s="659" t="s">
        <v>2201</v>
      </c>
      <c r="E299" s="660"/>
      <c r="F299" s="661"/>
      <c r="G299" s="662"/>
      <c r="H299" s="663"/>
    </row>
    <row r="300" spans="1:8" customFormat="1" ht="11.25">
      <c r="A300" s="656"/>
      <c r="B300" s="660"/>
      <c r="C300" s="658"/>
      <c r="D300" s="659" t="s">
        <v>2218</v>
      </c>
      <c r="E300" s="660"/>
      <c r="F300" s="661"/>
      <c r="G300" s="662"/>
      <c r="H300" s="663"/>
    </row>
    <row r="301" spans="1:8" s="4" customFormat="1" ht="15" customHeight="1">
      <c r="A301" s="643">
        <f>MAX(A298)+1</f>
        <v>15</v>
      </c>
      <c r="B301" s="644" t="s">
        <v>143</v>
      </c>
      <c r="C301" s="645"/>
      <c r="D301" s="672" t="s">
        <v>2154</v>
      </c>
      <c r="E301" s="644" t="s">
        <v>621</v>
      </c>
      <c r="F301" s="674">
        <v>23</v>
      </c>
      <c r="G301" s="57"/>
      <c r="H301" s="671">
        <f>F301*G301</f>
        <v>0</v>
      </c>
    </row>
    <row r="302" spans="1:8" s="4" customFormat="1" ht="15" customHeight="1">
      <c r="A302" s="656"/>
      <c r="B302" s="657" t="s">
        <v>2070</v>
      </c>
      <c r="C302" s="658"/>
      <c r="D302" s="659" t="s">
        <v>2201</v>
      </c>
      <c r="E302" s="660"/>
      <c r="F302" s="661"/>
      <c r="G302" s="662"/>
      <c r="H302" s="663"/>
    </row>
    <row r="303" spans="1:8" customFormat="1" ht="15" customHeight="1">
      <c r="A303" s="656"/>
      <c r="B303" s="657" t="s">
        <v>2070</v>
      </c>
      <c r="C303" s="658"/>
      <c r="D303" s="659" t="s">
        <v>2219</v>
      </c>
      <c r="E303" s="660"/>
      <c r="F303" s="661"/>
      <c r="G303" s="662"/>
      <c r="H303" s="663"/>
    </row>
    <row r="304" spans="1:8" s="4" customFormat="1" ht="15" customHeight="1">
      <c r="A304" s="643">
        <f>MAX(A301)+1</f>
        <v>16</v>
      </c>
      <c r="B304" s="644" t="s">
        <v>143</v>
      </c>
      <c r="C304" s="645"/>
      <c r="D304" s="672" t="s">
        <v>2156</v>
      </c>
      <c r="E304" s="644" t="s">
        <v>621</v>
      </c>
      <c r="F304" s="674">
        <v>9</v>
      </c>
      <c r="G304" s="57"/>
      <c r="H304" s="671">
        <f>F304*G304</f>
        <v>0</v>
      </c>
    </row>
    <row r="305" spans="1:8" s="4" customFormat="1" ht="15" customHeight="1">
      <c r="A305" s="656"/>
      <c r="B305" s="657" t="s">
        <v>2070</v>
      </c>
      <c r="C305" s="658"/>
      <c r="D305" s="659" t="s">
        <v>2201</v>
      </c>
      <c r="E305" s="660"/>
      <c r="F305" s="661"/>
      <c r="G305" s="662"/>
      <c r="H305" s="663"/>
    </row>
    <row r="306" spans="1:8" customFormat="1" ht="15" customHeight="1">
      <c r="A306" s="656"/>
      <c r="B306" s="657" t="s">
        <v>2070</v>
      </c>
      <c r="C306" s="658"/>
      <c r="D306" s="659" t="s">
        <v>2220</v>
      </c>
      <c r="E306" s="660"/>
      <c r="F306" s="661"/>
      <c r="G306" s="662"/>
      <c r="H306" s="663"/>
    </row>
    <row r="307" spans="1:8" s="4" customFormat="1" ht="15" customHeight="1">
      <c r="A307" s="643">
        <f>MAX(A304)+1</f>
        <v>17</v>
      </c>
      <c r="B307" s="644" t="s">
        <v>143</v>
      </c>
      <c r="C307" s="645"/>
      <c r="D307" s="672" t="s">
        <v>2157</v>
      </c>
      <c r="E307" s="644" t="s">
        <v>621</v>
      </c>
      <c r="F307" s="674">
        <v>9</v>
      </c>
      <c r="G307" s="57"/>
      <c r="H307" s="671">
        <f>F307*G307</f>
        <v>0</v>
      </c>
    </row>
    <row r="308" spans="1:8" s="4" customFormat="1" ht="15" customHeight="1">
      <c r="A308" s="656"/>
      <c r="B308" s="657" t="s">
        <v>2070</v>
      </c>
      <c r="C308" s="658"/>
      <c r="D308" s="659" t="s">
        <v>2201</v>
      </c>
      <c r="E308" s="660"/>
      <c r="F308" s="661"/>
      <c r="G308" s="662"/>
      <c r="H308" s="663"/>
    </row>
    <row r="309" spans="1:8" customFormat="1" ht="15" customHeight="1">
      <c r="A309" s="656"/>
      <c r="B309" s="657" t="s">
        <v>2070</v>
      </c>
      <c r="C309" s="658"/>
      <c r="D309" s="659" t="s">
        <v>2221</v>
      </c>
      <c r="E309" s="660"/>
      <c r="F309" s="661"/>
      <c r="G309" s="662"/>
      <c r="H309" s="663"/>
    </row>
    <row r="310" spans="1:8" s="4" customFormat="1" ht="11.25">
      <c r="A310" s="643">
        <f>MAX(A307)+1</f>
        <v>18</v>
      </c>
      <c r="B310" s="644" t="s">
        <v>143</v>
      </c>
      <c r="C310" s="645"/>
      <c r="D310" s="672" t="s">
        <v>2159</v>
      </c>
      <c r="E310" s="644" t="s">
        <v>2018</v>
      </c>
      <c r="F310" s="674">
        <v>1</v>
      </c>
      <c r="G310" s="57"/>
      <c r="H310" s="671">
        <f>F310*G310</f>
        <v>0</v>
      </c>
    </row>
    <row r="311" spans="1:8" s="4" customFormat="1" ht="11.25">
      <c r="A311" s="650">
        <f>MAX(A310)+1</f>
        <v>19</v>
      </c>
      <c r="B311" s="651" t="s">
        <v>289</v>
      </c>
      <c r="C311" s="693"/>
      <c r="D311" s="653" t="s">
        <v>2160</v>
      </c>
      <c r="E311" s="651" t="s">
        <v>2018</v>
      </c>
      <c r="F311" s="654">
        <v>1</v>
      </c>
      <c r="G311" s="56"/>
      <c r="H311" s="655">
        <f>G311*F311</f>
        <v>0</v>
      </c>
    </row>
    <row r="312" spans="1:8" s="4" customFormat="1" ht="11.25">
      <c r="A312" s="656"/>
      <c r="B312" s="657" t="s">
        <v>2070</v>
      </c>
      <c r="C312" s="658"/>
      <c r="D312" s="659" t="s">
        <v>2201</v>
      </c>
      <c r="E312" s="660"/>
      <c r="F312" s="661"/>
      <c r="G312" s="662"/>
      <c r="H312" s="663"/>
    </row>
    <row r="313" spans="1:8" customFormat="1" ht="11.25">
      <c r="A313" s="656"/>
      <c r="B313" s="657" t="s">
        <v>2070</v>
      </c>
      <c r="C313" s="658"/>
      <c r="D313" s="659">
        <v>1</v>
      </c>
      <c r="E313" s="660"/>
      <c r="F313" s="661"/>
      <c r="G313" s="662"/>
      <c r="H313" s="663"/>
    </row>
    <row r="314" spans="1:8" s="4" customFormat="1" ht="11.25">
      <c r="A314" s="650">
        <f>MAX(A311)+1</f>
        <v>20</v>
      </c>
      <c r="B314" s="651" t="s">
        <v>289</v>
      </c>
      <c r="C314" s="693"/>
      <c r="D314" s="653" t="s">
        <v>2192</v>
      </c>
      <c r="E314" s="651" t="s">
        <v>2018</v>
      </c>
      <c r="F314" s="654">
        <v>1</v>
      </c>
      <c r="G314" s="56"/>
      <c r="H314" s="655">
        <f>G314*F314</f>
        <v>0</v>
      </c>
    </row>
    <row r="315" spans="1:8" customFormat="1" ht="14.25">
      <c r="A315" s="694"/>
      <c r="B315" s="657" t="s">
        <v>2070</v>
      </c>
      <c r="C315" s="725"/>
      <c r="D315" s="659" t="s">
        <v>2201</v>
      </c>
      <c r="E315" s="718"/>
      <c r="F315" s="719"/>
      <c r="G315" s="720"/>
      <c r="H315" s="701"/>
    </row>
    <row r="316" spans="1:8" customFormat="1" ht="14.25">
      <c r="A316" s="694"/>
      <c r="B316" s="657" t="s">
        <v>2070</v>
      </c>
      <c r="C316" s="725"/>
      <c r="D316" s="659">
        <v>1</v>
      </c>
      <c r="E316" s="718"/>
      <c r="F316" s="719"/>
      <c r="G316" s="720"/>
      <c r="H316" s="701"/>
    </row>
    <row r="317" spans="1:8" s="4" customFormat="1" ht="11.25">
      <c r="A317" s="643">
        <f>MAX(A314)+1</f>
        <v>21</v>
      </c>
      <c r="B317" s="644" t="s">
        <v>143</v>
      </c>
      <c r="C317" s="645"/>
      <c r="D317" s="672" t="s">
        <v>2222</v>
      </c>
      <c r="E317" s="644" t="s">
        <v>1753</v>
      </c>
      <c r="F317" s="674">
        <v>6</v>
      </c>
      <c r="G317" s="57"/>
      <c r="H317" s="671">
        <f>F317*G317</f>
        <v>0</v>
      </c>
    </row>
    <row r="318" spans="1:8" s="4" customFormat="1" ht="11.25">
      <c r="A318" s="656"/>
      <c r="B318" s="657" t="s">
        <v>2070</v>
      </c>
      <c r="C318" s="658"/>
      <c r="D318" s="659" t="s">
        <v>2201</v>
      </c>
      <c r="E318" s="660"/>
      <c r="F318" s="661"/>
      <c r="G318" s="662"/>
      <c r="H318" s="663"/>
    </row>
    <row r="319" spans="1:8" customFormat="1" ht="11.25">
      <c r="A319" s="656"/>
      <c r="B319" s="657" t="s">
        <v>2070</v>
      </c>
      <c r="C319" s="658"/>
      <c r="D319" s="659">
        <v>6</v>
      </c>
      <c r="E319" s="660"/>
      <c r="F319" s="661"/>
      <c r="G319" s="668"/>
      <c r="H319" s="663"/>
    </row>
    <row r="320" spans="1:8" s="4" customFormat="1" ht="11.25">
      <c r="A320" s="643">
        <f>MAX(A317)+1</f>
        <v>22</v>
      </c>
      <c r="B320" s="644" t="s">
        <v>143</v>
      </c>
      <c r="C320" s="645"/>
      <c r="D320" s="672" t="s">
        <v>2223</v>
      </c>
      <c r="E320" s="644" t="s">
        <v>1753</v>
      </c>
      <c r="F320" s="674">
        <v>8</v>
      </c>
      <c r="G320" s="57"/>
      <c r="H320" s="671">
        <f>F320*G320</f>
        <v>0</v>
      </c>
    </row>
    <row r="321" spans="1:8" s="4" customFormat="1" ht="11.25">
      <c r="A321" s="656"/>
      <c r="B321" s="657" t="s">
        <v>2070</v>
      </c>
      <c r="C321" s="658"/>
      <c r="D321" s="659" t="s">
        <v>2201</v>
      </c>
      <c r="E321" s="660"/>
      <c r="F321" s="661"/>
      <c r="G321" s="662"/>
      <c r="H321" s="663"/>
    </row>
    <row r="322" spans="1:8" customFormat="1" ht="11.25">
      <c r="A322" s="656"/>
      <c r="B322" s="657" t="s">
        <v>2070</v>
      </c>
      <c r="C322" s="658"/>
      <c r="D322" s="659">
        <v>8</v>
      </c>
      <c r="E322" s="660"/>
      <c r="F322" s="661"/>
      <c r="G322" s="662"/>
      <c r="H322" s="663"/>
    </row>
    <row r="323" spans="1:8" s="4" customFormat="1" ht="11.25">
      <c r="A323" s="643">
        <f>MAX(A320)+1</f>
        <v>23</v>
      </c>
      <c r="B323" s="644" t="s">
        <v>143</v>
      </c>
      <c r="C323" s="645"/>
      <c r="D323" s="672" t="s">
        <v>2163</v>
      </c>
      <c r="E323" s="644" t="s">
        <v>2018</v>
      </c>
      <c r="F323" s="674">
        <v>1</v>
      </c>
      <c r="G323" s="57"/>
      <c r="H323" s="671">
        <f>F323*G323</f>
        <v>0</v>
      </c>
    </row>
    <row r="324" spans="1:8" s="4" customFormat="1" ht="11.25">
      <c r="A324" s="656"/>
      <c r="B324" s="657" t="s">
        <v>2070</v>
      </c>
      <c r="C324" s="658"/>
      <c r="D324" s="659" t="s">
        <v>2201</v>
      </c>
      <c r="E324" s="660"/>
      <c r="F324" s="661"/>
      <c r="G324" s="662"/>
      <c r="H324" s="663"/>
    </row>
    <row r="325" spans="1:8" customFormat="1" ht="11.25">
      <c r="A325" s="656"/>
      <c r="B325" s="657" t="s">
        <v>2070</v>
      </c>
      <c r="C325" s="658"/>
      <c r="D325" s="659">
        <v>1</v>
      </c>
      <c r="E325" s="660"/>
      <c r="F325" s="661"/>
      <c r="G325" s="668"/>
      <c r="H325" s="663"/>
    </row>
    <row r="326" spans="1:8" s="4" customFormat="1" ht="11.25">
      <c r="A326" s="643">
        <f>MAX(A323)+1</f>
        <v>24</v>
      </c>
      <c r="B326" s="644" t="s">
        <v>143</v>
      </c>
      <c r="C326" s="645"/>
      <c r="D326" s="672" t="s">
        <v>2195</v>
      </c>
      <c r="E326" s="644" t="s">
        <v>1753</v>
      </c>
      <c r="F326" s="674">
        <v>2</v>
      </c>
      <c r="G326" s="57"/>
      <c r="H326" s="671">
        <f>F326*G326</f>
        <v>0</v>
      </c>
    </row>
    <row r="327" spans="1:8" s="4" customFormat="1" ht="11.25">
      <c r="A327" s="656"/>
      <c r="B327" s="657" t="s">
        <v>2070</v>
      </c>
      <c r="C327" s="658"/>
      <c r="D327" s="659" t="s">
        <v>2201</v>
      </c>
      <c r="E327" s="660"/>
      <c r="F327" s="661"/>
      <c r="G327" s="662"/>
      <c r="H327" s="663"/>
    </row>
    <row r="328" spans="1:8" customFormat="1" ht="11.25">
      <c r="A328" s="656"/>
      <c r="B328" s="657" t="s">
        <v>2070</v>
      </c>
      <c r="C328" s="658"/>
      <c r="D328" s="659">
        <v>2</v>
      </c>
      <c r="E328" s="660"/>
      <c r="F328" s="661"/>
      <c r="G328" s="662"/>
      <c r="H328" s="663"/>
    </row>
    <row r="329" spans="1:8" s="4" customFormat="1" ht="11.25">
      <c r="A329" s="643">
        <f>MAX(A326)+1</f>
        <v>25</v>
      </c>
      <c r="B329" s="644" t="s">
        <v>143</v>
      </c>
      <c r="C329" s="645"/>
      <c r="D329" s="672" t="s">
        <v>2224</v>
      </c>
      <c r="E329" s="644" t="s">
        <v>2018</v>
      </c>
      <c r="F329" s="674">
        <v>1</v>
      </c>
      <c r="G329" s="57"/>
      <c r="H329" s="671">
        <f>F329*G329</f>
        <v>0</v>
      </c>
    </row>
    <row r="330" spans="1:8" s="4" customFormat="1" ht="11.25">
      <c r="A330" s="656"/>
      <c r="B330" s="657" t="s">
        <v>2070</v>
      </c>
      <c r="C330" s="658"/>
      <c r="D330" s="659" t="s">
        <v>2201</v>
      </c>
      <c r="E330" s="660"/>
      <c r="F330" s="661"/>
      <c r="G330" s="662"/>
      <c r="H330" s="663"/>
    </row>
    <row r="331" spans="1:8" customFormat="1" ht="11.25">
      <c r="A331" s="656"/>
      <c r="B331" s="657" t="s">
        <v>2070</v>
      </c>
      <c r="C331" s="658"/>
      <c r="D331" s="659">
        <v>1</v>
      </c>
      <c r="E331" s="660"/>
      <c r="F331" s="661"/>
      <c r="G331" s="668"/>
      <c r="H331" s="663"/>
    </row>
    <row r="332" spans="1:8" s="4" customFormat="1" ht="11.25">
      <c r="A332" s="678">
        <f>MAX(A329)+1</f>
        <v>26</v>
      </c>
      <c r="B332" s="644" t="s">
        <v>143</v>
      </c>
      <c r="C332" s="645"/>
      <c r="D332" s="672" t="s">
        <v>2164</v>
      </c>
      <c r="E332" s="644" t="s">
        <v>2018</v>
      </c>
      <c r="F332" s="674">
        <v>1</v>
      </c>
      <c r="G332" s="58"/>
      <c r="H332" s="679">
        <f>F332*G332</f>
        <v>0</v>
      </c>
    </row>
    <row r="333" spans="1:8" s="4" customFormat="1" ht="11.25">
      <c r="A333" s="687"/>
      <c r="B333" s="657" t="s">
        <v>2070</v>
      </c>
      <c r="C333" s="658"/>
      <c r="D333" s="659" t="s">
        <v>2201</v>
      </c>
      <c r="E333" s="660"/>
      <c r="F333" s="661"/>
      <c r="G333" s="688"/>
      <c r="H333" s="689"/>
    </row>
    <row r="334" spans="1:8" customFormat="1" ht="11.25">
      <c r="A334" s="687"/>
      <c r="B334" s="657" t="s">
        <v>2070</v>
      </c>
      <c r="C334" s="658"/>
      <c r="D334" s="659">
        <v>1</v>
      </c>
      <c r="E334" s="660"/>
      <c r="F334" s="661"/>
      <c r="G334" s="688"/>
      <c r="H334" s="689"/>
    </row>
    <row r="335" spans="1:8" s="4" customFormat="1" ht="11.25">
      <c r="A335" s="643">
        <f>MAX(A332)+1</f>
        <v>27</v>
      </c>
      <c r="B335" s="644" t="s">
        <v>143</v>
      </c>
      <c r="C335" s="645"/>
      <c r="D335" s="672" t="s">
        <v>1353</v>
      </c>
      <c r="E335" s="644" t="s">
        <v>2018</v>
      </c>
      <c r="F335" s="674">
        <v>1</v>
      </c>
      <c r="G335" s="57"/>
      <c r="H335" s="671">
        <f>F335*G335</f>
        <v>0</v>
      </c>
    </row>
    <row r="336" spans="1:8" s="4" customFormat="1" ht="11.25">
      <c r="A336" s="656"/>
      <c r="B336" s="657" t="s">
        <v>2070</v>
      </c>
      <c r="C336" s="658"/>
      <c r="D336" s="659" t="s">
        <v>2201</v>
      </c>
      <c r="E336" s="660"/>
      <c r="F336" s="661"/>
      <c r="G336" s="662"/>
      <c r="H336" s="663"/>
    </row>
    <row r="337" spans="1:8" s="4" customFormat="1" ht="11.25">
      <c r="A337" s="656"/>
      <c r="B337" s="657" t="s">
        <v>2070</v>
      </c>
      <c r="C337" s="658"/>
      <c r="D337" s="659">
        <v>1</v>
      </c>
      <c r="E337" s="660"/>
      <c r="F337" s="661"/>
      <c r="G337" s="668"/>
      <c r="H337" s="663"/>
    </row>
    <row r="338" spans="1:8" ht="15" customHeight="1"/>
    <row r="339" spans="1:8" ht="15" customHeight="1"/>
    <row r="340" spans="1:8" ht="15" customHeight="1" thickBot="1"/>
    <row r="341" spans="1:8" s="4" customFormat="1" ht="30" customHeight="1" thickBot="1">
      <c r="A341" s="615" t="s">
        <v>126</v>
      </c>
      <c r="B341" s="616" t="s">
        <v>54</v>
      </c>
      <c r="C341" s="617" t="s">
        <v>50</v>
      </c>
      <c r="D341" s="618" t="s">
        <v>51</v>
      </c>
      <c r="E341" s="619" t="s">
        <v>127</v>
      </c>
      <c r="F341" s="726" t="s">
        <v>128</v>
      </c>
      <c r="G341" s="621" t="s">
        <v>2063</v>
      </c>
      <c r="H341" s="622" t="s">
        <v>2064</v>
      </c>
    </row>
    <row r="342" spans="1:8" s="4" customFormat="1" ht="20.100000000000001" customHeight="1" thickBot="1">
      <c r="A342" s="623">
        <v>1</v>
      </c>
      <c r="B342" s="623">
        <v>2</v>
      </c>
      <c r="C342" s="624" t="s">
        <v>141</v>
      </c>
      <c r="D342" s="727">
        <v>4</v>
      </c>
      <c r="E342" s="623">
        <v>5</v>
      </c>
      <c r="F342" s="728">
        <v>6</v>
      </c>
      <c r="G342" s="623">
        <v>7</v>
      </c>
      <c r="H342" s="623">
        <v>8</v>
      </c>
    </row>
    <row r="343" spans="1:8" s="4" customFormat="1" ht="20.100000000000001" customHeight="1">
      <c r="A343" s="625"/>
      <c r="B343" s="628"/>
      <c r="C343" s="627"/>
      <c r="D343" s="625"/>
      <c r="E343" s="628"/>
      <c r="F343" s="729"/>
      <c r="G343" s="625"/>
      <c r="H343" s="630"/>
    </row>
    <row r="344" spans="1:8" s="4" customFormat="1" ht="20.100000000000001" customHeight="1">
      <c r="A344" s="631" t="s">
        <v>137</v>
      </c>
      <c r="B344" s="632"/>
      <c r="C344" s="633"/>
      <c r="D344" s="634"/>
      <c r="E344" s="632"/>
      <c r="F344" s="730"/>
      <c r="G344" s="636"/>
      <c r="H344" s="637">
        <f>H345</f>
        <v>0</v>
      </c>
    </row>
    <row r="345" spans="1:8" s="4" customFormat="1" ht="20.100000000000001" customHeight="1">
      <c r="A345" s="638"/>
      <c r="B345" s="639" t="s">
        <v>2065</v>
      </c>
      <c r="C345" s="639" t="s">
        <v>2225</v>
      </c>
      <c r="D345" s="640" t="s">
        <v>2226</v>
      </c>
      <c r="E345" s="639"/>
      <c r="F345" s="731"/>
      <c r="G345" s="642"/>
      <c r="H345" s="642">
        <f>SUM(H346:H439)</f>
        <v>0</v>
      </c>
    </row>
    <row r="346" spans="1:8" s="4" customFormat="1" ht="11.25">
      <c r="A346" s="723">
        <v>1</v>
      </c>
      <c r="B346" s="644" t="s">
        <v>143</v>
      </c>
      <c r="C346" s="724"/>
      <c r="D346" s="646" t="s">
        <v>2227</v>
      </c>
      <c r="E346" s="647" t="s">
        <v>621</v>
      </c>
      <c r="F346" s="648">
        <v>4</v>
      </c>
      <c r="G346" s="58"/>
      <c r="H346" s="732">
        <f>F346*G346</f>
        <v>0</v>
      </c>
    </row>
    <row r="347" spans="1:8" s="4" customFormat="1" ht="11.25">
      <c r="A347" s="650">
        <f>MAX(A346)+1</f>
        <v>2</v>
      </c>
      <c r="B347" s="651" t="s">
        <v>289</v>
      </c>
      <c r="C347" s="652"/>
      <c r="D347" s="653" t="s">
        <v>2228</v>
      </c>
      <c r="E347" s="651" t="s">
        <v>621</v>
      </c>
      <c r="F347" s="654">
        <v>4</v>
      </c>
      <c r="G347" s="59"/>
      <c r="H347" s="682">
        <f>F347*G347</f>
        <v>0</v>
      </c>
    </row>
    <row r="348" spans="1:8" s="4" customFormat="1" ht="11.25">
      <c r="A348" s="664"/>
      <c r="B348" s="657" t="s">
        <v>2070</v>
      </c>
      <c r="C348" s="665"/>
      <c r="D348" s="659" t="s">
        <v>2101</v>
      </c>
      <c r="E348" s="666"/>
      <c r="F348" s="667"/>
      <c r="G348" s="662"/>
      <c r="H348" s="669"/>
    </row>
    <row r="349" spans="1:8" s="4" customFormat="1" ht="11.25">
      <c r="A349" s="664"/>
      <c r="B349" s="657" t="s">
        <v>2070</v>
      </c>
      <c r="C349" s="665"/>
      <c r="D349" s="659" t="s">
        <v>2175</v>
      </c>
      <c r="E349" s="666"/>
      <c r="F349" s="667"/>
      <c r="G349" s="662"/>
      <c r="H349" s="669"/>
    </row>
    <row r="350" spans="1:8" s="4" customFormat="1" ht="11.25">
      <c r="A350" s="733">
        <f>MAX(A347)+1</f>
        <v>3</v>
      </c>
      <c r="B350" s="644" t="s">
        <v>143</v>
      </c>
      <c r="C350" s="734"/>
      <c r="D350" s="735" t="s">
        <v>2229</v>
      </c>
      <c r="E350" s="736" t="s">
        <v>621</v>
      </c>
      <c r="F350" s="737">
        <v>5</v>
      </c>
      <c r="G350" s="60"/>
      <c r="H350" s="738">
        <f>F350*G350</f>
        <v>0</v>
      </c>
    </row>
    <row r="351" spans="1:8" s="4" customFormat="1" ht="11.25">
      <c r="A351" s="739">
        <f>MAX(A350)+1</f>
        <v>4</v>
      </c>
      <c r="B351" s="651" t="s">
        <v>289</v>
      </c>
      <c r="C351" s="740"/>
      <c r="D351" s="741" t="s">
        <v>2230</v>
      </c>
      <c r="E351" s="742" t="s">
        <v>621</v>
      </c>
      <c r="F351" s="743">
        <v>5</v>
      </c>
      <c r="G351" s="61"/>
      <c r="H351" s="744">
        <f>F351*G351</f>
        <v>0</v>
      </c>
    </row>
    <row r="352" spans="1:8" s="4" customFormat="1" ht="11.25">
      <c r="A352" s="664"/>
      <c r="B352" s="657" t="s">
        <v>2070</v>
      </c>
      <c r="C352" s="665"/>
      <c r="D352" s="659" t="s">
        <v>2101</v>
      </c>
      <c r="E352" s="666"/>
      <c r="F352" s="667"/>
      <c r="G352" s="668"/>
      <c r="H352" s="669"/>
    </row>
    <row r="353" spans="1:8" s="4" customFormat="1" ht="11.25">
      <c r="A353" s="664"/>
      <c r="B353" s="657" t="s">
        <v>2070</v>
      </c>
      <c r="C353" s="665"/>
      <c r="D353" s="675" t="s">
        <v>2207</v>
      </c>
      <c r="E353" s="666"/>
      <c r="F353" s="667"/>
      <c r="G353" s="662"/>
      <c r="H353" s="669"/>
    </row>
    <row r="354" spans="1:8" s="4" customFormat="1" ht="11.25">
      <c r="A354" s="723">
        <f>MAX(A351)+1</f>
        <v>5</v>
      </c>
      <c r="B354" s="644" t="s">
        <v>143</v>
      </c>
      <c r="C354" s="724"/>
      <c r="D354" s="646" t="s">
        <v>2231</v>
      </c>
      <c r="E354" s="647" t="s">
        <v>621</v>
      </c>
      <c r="F354" s="648">
        <v>4</v>
      </c>
      <c r="G354" s="57"/>
      <c r="H354" s="649">
        <f>F354*G354</f>
        <v>0</v>
      </c>
    </row>
    <row r="355" spans="1:8" s="4" customFormat="1" ht="11.25">
      <c r="A355" s="650">
        <f>MAX(A354)+1</f>
        <v>6</v>
      </c>
      <c r="B355" s="651" t="s">
        <v>289</v>
      </c>
      <c r="C355" s="693"/>
      <c r="D355" s="653" t="s">
        <v>2232</v>
      </c>
      <c r="E355" s="651" t="s">
        <v>621</v>
      </c>
      <c r="F355" s="654">
        <v>4</v>
      </c>
      <c r="G355" s="56"/>
      <c r="H355" s="655">
        <f>F355*G355</f>
        <v>0</v>
      </c>
    </row>
    <row r="356" spans="1:8" s="4" customFormat="1" ht="11.25">
      <c r="A356" s="664"/>
      <c r="B356" s="657" t="s">
        <v>2070</v>
      </c>
      <c r="C356" s="665"/>
      <c r="D356" s="659" t="s">
        <v>2101</v>
      </c>
      <c r="E356" s="666"/>
      <c r="F356" s="667"/>
      <c r="G356" s="668"/>
      <c r="H356" s="669"/>
    </row>
    <row r="357" spans="1:8" s="4" customFormat="1" ht="11.25">
      <c r="A357" s="664"/>
      <c r="B357" s="657" t="s">
        <v>2070</v>
      </c>
      <c r="C357" s="665"/>
      <c r="D357" s="659" t="s">
        <v>2175</v>
      </c>
      <c r="E357" s="666"/>
      <c r="F357" s="667"/>
      <c r="G357" s="668"/>
      <c r="H357" s="669"/>
    </row>
    <row r="358" spans="1:8" s="4" customFormat="1" ht="11.25">
      <c r="A358" s="745">
        <f>MAX(A355)+1</f>
        <v>7</v>
      </c>
      <c r="B358" s="644" t="s">
        <v>143</v>
      </c>
      <c r="C358" s="734"/>
      <c r="D358" s="735" t="s">
        <v>2233</v>
      </c>
      <c r="E358" s="736" t="s">
        <v>621</v>
      </c>
      <c r="F358" s="737">
        <v>4</v>
      </c>
      <c r="G358" s="62"/>
      <c r="H358" s="746">
        <f>F358*G358</f>
        <v>0</v>
      </c>
    </row>
    <row r="359" spans="1:8" s="4" customFormat="1" ht="11.25">
      <c r="A359" s="747">
        <f>MAX(A358)+1</f>
        <v>8</v>
      </c>
      <c r="B359" s="651" t="s">
        <v>289</v>
      </c>
      <c r="C359" s="740"/>
      <c r="D359" s="741" t="s">
        <v>2234</v>
      </c>
      <c r="E359" s="742" t="s">
        <v>621</v>
      </c>
      <c r="F359" s="743">
        <v>4</v>
      </c>
      <c r="G359" s="63"/>
      <c r="H359" s="748">
        <f>F359*G359</f>
        <v>0</v>
      </c>
    </row>
    <row r="360" spans="1:8" s="4" customFormat="1" ht="11.25">
      <c r="A360" s="749"/>
      <c r="B360" s="657" t="s">
        <v>2070</v>
      </c>
      <c r="C360" s="750"/>
      <c r="D360" s="659" t="s">
        <v>2101</v>
      </c>
      <c r="E360" s="751"/>
      <c r="F360" s="752"/>
      <c r="G360" s="753"/>
      <c r="H360" s="754"/>
    </row>
    <row r="361" spans="1:8" s="4" customFormat="1" ht="11.25">
      <c r="A361" s="749"/>
      <c r="B361" s="657" t="s">
        <v>2070</v>
      </c>
      <c r="C361" s="750"/>
      <c r="D361" s="659" t="s">
        <v>2175</v>
      </c>
      <c r="E361" s="751"/>
      <c r="F361" s="752"/>
      <c r="G361" s="753"/>
      <c r="H361" s="754"/>
    </row>
    <row r="362" spans="1:8" s="4" customFormat="1" ht="11.25">
      <c r="A362" s="745">
        <f>MAX(A359)+1</f>
        <v>9</v>
      </c>
      <c r="B362" s="644" t="s">
        <v>143</v>
      </c>
      <c r="C362" s="734"/>
      <c r="D362" s="735" t="s">
        <v>2235</v>
      </c>
      <c r="E362" s="736" t="s">
        <v>621</v>
      </c>
      <c r="F362" s="737">
        <v>4</v>
      </c>
      <c r="G362" s="62"/>
      <c r="H362" s="746">
        <f>F362*G362</f>
        <v>0</v>
      </c>
    </row>
    <row r="363" spans="1:8" s="4" customFormat="1" ht="11.25">
      <c r="A363" s="747">
        <f>MAX(A362)+1</f>
        <v>10</v>
      </c>
      <c r="B363" s="651" t="s">
        <v>289</v>
      </c>
      <c r="C363" s="740"/>
      <c r="D363" s="741" t="s">
        <v>2236</v>
      </c>
      <c r="E363" s="742" t="s">
        <v>621</v>
      </c>
      <c r="F363" s="743">
        <v>4</v>
      </c>
      <c r="G363" s="63"/>
      <c r="H363" s="748">
        <f>F363*G363</f>
        <v>0</v>
      </c>
    </row>
    <row r="364" spans="1:8" s="4" customFormat="1" ht="11.25">
      <c r="A364" s="749"/>
      <c r="B364" s="657" t="s">
        <v>2070</v>
      </c>
      <c r="C364" s="750"/>
      <c r="D364" s="659" t="s">
        <v>2101</v>
      </c>
      <c r="E364" s="751"/>
      <c r="F364" s="752"/>
      <c r="G364" s="753"/>
      <c r="H364" s="754"/>
    </row>
    <row r="365" spans="1:8" s="4" customFormat="1" ht="11.25">
      <c r="A365" s="749"/>
      <c r="B365" s="657" t="s">
        <v>2070</v>
      </c>
      <c r="C365" s="750"/>
      <c r="D365" s="659" t="s">
        <v>2175</v>
      </c>
      <c r="E365" s="751"/>
      <c r="F365" s="752"/>
      <c r="G365" s="753"/>
      <c r="H365" s="754"/>
    </row>
    <row r="366" spans="1:8" ht="15" customHeight="1">
      <c r="A366" s="643">
        <f>MAX(A363)+1</f>
        <v>11</v>
      </c>
      <c r="B366" s="644" t="s">
        <v>143</v>
      </c>
      <c r="C366" s="645"/>
      <c r="D366" s="672" t="s">
        <v>2237</v>
      </c>
      <c r="E366" s="644" t="s">
        <v>621</v>
      </c>
      <c r="F366" s="674">
        <v>4</v>
      </c>
      <c r="G366" s="57"/>
      <c r="H366" s="671">
        <f>F366*G366</f>
        <v>0</v>
      </c>
    </row>
    <row r="367" spans="1:8" ht="15" customHeight="1">
      <c r="A367" s="650">
        <f>MAX(A366)+1</f>
        <v>12</v>
      </c>
      <c r="B367" s="651" t="s">
        <v>289</v>
      </c>
      <c r="C367" s="673"/>
      <c r="D367" s="653" t="s">
        <v>2238</v>
      </c>
      <c r="E367" s="651" t="s">
        <v>621</v>
      </c>
      <c r="F367" s="654">
        <v>4</v>
      </c>
      <c r="G367" s="56"/>
      <c r="H367" s="655">
        <f>F367*G367</f>
        <v>0</v>
      </c>
    </row>
    <row r="368" spans="1:8" ht="15" customHeight="1">
      <c r="A368" s="656"/>
      <c r="B368" s="657" t="s">
        <v>2070</v>
      </c>
      <c r="C368" s="658"/>
      <c r="D368" s="659" t="s">
        <v>2101</v>
      </c>
      <c r="E368" s="660"/>
      <c r="F368" s="661"/>
      <c r="G368" s="662"/>
      <c r="H368" s="663"/>
    </row>
    <row r="369" spans="1:8" ht="15" customHeight="1">
      <c r="A369" s="664"/>
      <c r="B369" s="657" t="s">
        <v>2070</v>
      </c>
      <c r="C369" s="665"/>
      <c r="D369" s="659" t="s">
        <v>2175</v>
      </c>
      <c r="E369" s="666"/>
      <c r="F369" s="667"/>
      <c r="G369" s="668"/>
      <c r="H369" s="669"/>
    </row>
    <row r="370" spans="1:8" ht="15" customHeight="1">
      <c r="A370" s="643">
        <f>MAX(A367)+1</f>
        <v>13</v>
      </c>
      <c r="B370" s="644" t="s">
        <v>143</v>
      </c>
      <c r="C370" s="645"/>
      <c r="D370" s="672" t="s">
        <v>2239</v>
      </c>
      <c r="E370" s="644" t="s">
        <v>621</v>
      </c>
      <c r="F370" s="674">
        <v>4</v>
      </c>
      <c r="G370" s="57"/>
      <c r="H370" s="671">
        <f>F370*G370</f>
        <v>0</v>
      </c>
    </row>
    <row r="371" spans="1:8" ht="15" customHeight="1">
      <c r="A371" s="650">
        <f>MAX(A370)+1</f>
        <v>14</v>
      </c>
      <c r="B371" s="651" t="s">
        <v>289</v>
      </c>
      <c r="C371" s="673"/>
      <c r="D371" s="653" t="s">
        <v>2240</v>
      </c>
      <c r="E371" s="651" t="s">
        <v>621</v>
      </c>
      <c r="F371" s="654">
        <v>4</v>
      </c>
      <c r="G371" s="56"/>
      <c r="H371" s="655">
        <f>F371*G371</f>
        <v>0</v>
      </c>
    </row>
    <row r="372" spans="1:8" ht="15" customHeight="1">
      <c r="A372" s="656"/>
      <c r="B372" s="657" t="s">
        <v>2070</v>
      </c>
      <c r="C372" s="658"/>
      <c r="D372" s="659" t="s">
        <v>2101</v>
      </c>
      <c r="E372" s="660"/>
      <c r="F372" s="661"/>
      <c r="G372" s="662"/>
      <c r="H372" s="663"/>
    </row>
    <row r="373" spans="1:8" ht="15" customHeight="1">
      <c r="A373" s="664"/>
      <c r="B373" s="657" t="s">
        <v>2070</v>
      </c>
      <c r="C373" s="665"/>
      <c r="D373" s="659" t="s">
        <v>2175</v>
      </c>
      <c r="E373" s="666"/>
      <c r="F373" s="667"/>
      <c r="G373" s="668"/>
      <c r="H373" s="669"/>
    </row>
    <row r="374" spans="1:8" ht="15" customHeight="1">
      <c r="A374" s="643">
        <f>MAX(A371)+1</f>
        <v>15</v>
      </c>
      <c r="B374" s="644" t="s">
        <v>143</v>
      </c>
      <c r="C374" s="645"/>
      <c r="D374" s="672" t="s">
        <v>2241</v>
      </c>
      <c r="E374" s="644" t="s">
        <v>621</v>
      </c>
      <c r="F374" s="674">
        <v>4</v>
      </c>
      <c r="G374" s="57"/>
      <c r="H374" s="671">
        <f>F374*G374</f>
        <v>0</v>
      </c>
    </row>
    <row r="375" spans="1:8" ht="15" customHeight="1">
      <c r="A375" s="650">
        <f>MAX(A374)+1</f>
        <v>16</v>
      </c>
      <c r="B375" s="651" t="s">
        <v>289</v>
      </c>
      <c r="C375" s="673"/>
      <c r="D375" s="653" t="s">
        <v>2242</v>
      </c>
      <c r="E375" s="651" t="s">
        <v>621</v>
      </c>
      <c r="F375" s="654">
        <v>4</v>
      </c>
      <c r="G375" s="56"/>
      <c r="H375" s="655">
        <f>F375*G375</f>
        <v>0</v>
      </c>
    </row>
    <row r="376" spans="1:8" ht="15" customHeight="1">
      <c r="A376" s="656"/>
      <c r="B376" s="657" t="s">
        <v>2070</v>
      </c>
      <c r="C376" s="658"/>
      <c r="D376" s="659" t="s">
        <v>2101</v>
      </c>
      <c r="E376" s="660"/>
      <c r="F376" s="661"/>
      <c r="G376" s="662"/>
      <c r="H376" s="663"/>
    </row>
    <row r="377" spans="1:8" ht="15" customHeight="1">
      <c r="A377" s="664"/>
      <c r="B377" s="657" t="s">
        <v>2070</v>
      </c>
      <c r="C377" s="665"/>
      <c r="D377" s="659" t="s">
        <v>2175</v>
      </c>
      <c r="E377" s="666"/>
      <c r="F377" s="667"/>
      <c r="G377" s="668"/>
      <c r="H377" s="669"/>
    </row>
    <row r="378" spans="1:8" ht="15" customHeight="1">
      <c r="A378" s="643">
        <f>MAX(A375)+1</f>
        <v>17</v>
      </c>
      <c r="B378" s="644" t="s">
        <v>143</v>
      </c>
      <c r="C378" s="645"/>
      <c r="D378" s="672" t="s">
        <v>2243</v>
      </c>
      <c r="E378" s="644" t="s">
        <v>621</v>
      </c>
      <c r="F378" s="674">
        <v>4</v>
      </c>
      <c r="G378" s="57"/>
      <c r="H378" s="671">
        <f>F378*G378</f>
        <v>0</v>
      </c>
    </row>
    <row r="379" spans="1:8" ht="15" customHeight="1">
      <c r="A379" s="650">
        <f>MAX(A378)+1</f>
        <v>18</v>
      </c>
      <c r="B379" s="651" t="s">
        <v>289</v>
      </c>
      <c r="C379" s="673"/>
      <c r="D379" s="653" t="s">
        <v>2244</v>
      </c>
      <c r="E379" s="651" t="s">
        <v>621</v>
      </c>
      <c r="F379" s="654">
        <v>4</v>
      </c>
      <c r="G379" s="56"/>
      <c r="H379" s="655">
        <f>F379*G379</f>
        <v>0</v>
      </c>
    </row>
    <row r="380" spans="1:8" ht="15" customHeight="1">
      <c r="A380" s="656"/>
      <c r="B380" s="657" t="s">
        <v>2070</v>
      </c>
      <c r="C380" s="658"/>
      <c r="D380" s="659" t="s">
        <v>2101</v>
      </c>
      <c r="E380" s="660"/>
      <c r="F380" s="661"/>
      <c r="G380" s="662"/>
      <c r="H380" s="663"/>
    </row>
    <row r="381" spans="1:8" ht="15" customHeight="1">
      <c r="A381" s="664"/>
      <c r="B381" s="657" t="s">
        <v>2070</v>
      </c>
      <c r="C381" s="665"/>
      <c r="D381" s="659" t="s">
        <v>2175</v>
      </c>
      <c r="E381" s="666"/>
      <c r="F381" s="667"/>
      <c r="G381" s="668"/>
      <c r="H381" s="669"/>
    </row>
    <row r="382" spans="1:8" ht="15" customHeight="1">
      <c r="A382" s="643">
        <f>MAX(A379)+1</f>
        <v>19</v>
      </c>
      <c r="B382" s="644" t="s">
        <v>143</v>
      </c>
      <c r="C382" s="645"/>
      <c r="D382" s="672" t="s">
        <v>2245</v>
      </c>
      <c r="E382" s="644" t="s">
        <v>621</v>
      </c>
      <c r="F382" s="674">
        <v>4</v>
      </c>
      <c r="G382" s="57"/>
      <c r="H382" s="671">
        <f>F382*G382</f>
        <v>0</v>
      </c>
    </row>
    <row r="383" spans="1:8" ht="15" customHeight="1">
      <c r="A383" s="650">
        <f>MAX(A382)+1</f>
        <v>20</v>
      </c>
      <c r="B383" s="651" t="s">
        <v>289</v>
      </c>
      <c r="C383" s="673"/>
      <c r="D383" s="653" t="s">
        <v>2246</v>
      </c>
      <c r="E383" s="651" t="s">
        <v>621</v>
      </c>
      <c r="F383" s="654">
        <v>4</v>
      </c>
      <c r="G383" s="56"/>
      <c r="H383" s="655">
        <f>F383*G383</f>
        <v>0</v>
      </c>
    </row>
    <row r="384" spans="1:8" ht="15" customHeight="1">
      <c r="A384" s="656"/>
      <c r="B384" s="657" t="s">
        <v>2070</v>
      </c>
      <c r="C384" s="658"/>
      <c r="D384" s="659" t="s">
        <v>2101</v>
      </c>
      <c r="E384" s="660"/>
      <c r="F384" s="661"/>
      <c r="G384" s="662"/>
      <c r="H384" s="663"/>
    </row>
    <row r="385" spans="1:8" ht="15" customHeight="1">
      <c r="A385" s="664"/>
      <c r="B385" s="657" t="s">
        <v>2070</v>
      </c>
      <c r="C385" s="665"/>
      <c r="D385" s="659" t="s">
        <v>2175</v>
      </c>
      <c r="E385" s="666"/>
      <c r="F385" s="667"/>
      <c r="G385" s="668"/>
      <c r="H385" s="669"/>
    </row>
    <row r="386" spans="1:8" ht="15" customHeight="1">
      <c r="A386" s="643">
        <f>MAX(A383)+1</f>
        <v>21</v>
      </c>
      <c r="B386" s="644" t="s">
        <v>143</v>
      </c>
      <c r="C386" s="645"/>
      <c r="D386" s="672" t="s">
        <v>2247</v>
      </c>
      <c r="E386" s="644" t="s">
        <v>621</v>
      </c>
      <c r="F386" s="674">
        <v>4</v>
      </c>
      <c r="G386" s="57"/>
      <c r="H386" s="671">
        <f>F386*G386</f>
        <v>0</v>
      </c>
    </row>
    <row r="387" spans="1:8" ht="15" customHeight="1">
      <c r="A387" s="650">
        <f>MAX(A386)+1</f>
        <v>22</v>
      </c>
      <c r="B387" s="651" t="s">
        <v>289</v>
      </c>
      <c r="C387" s="673"/>
      <c r="D387" s="653" t="s">
        <v>2248</v>
      </c>
      <c r="E387" s="651" t="s">
        <v>621</v>
      </c>
      <c r="F387" s="654">
        <v>4</v>
      </c>
      <c r="G387" s="56"/>
      <c r="H387" s="655">
        <f>F387*G387</f>
        <v>0</v>
      </c>
    </row>
    <row r="388" spans="1:8" ht="15" customHeight="1">
      <c r="A388" s="656"/>
      <c r="B388" s="657" t="s">
        <v>2070</v>
      </c>
      <c r="C388" s="658"/>
      <c r="D388" s="659" t="s">
        <v>2101</v>
      </c>
      <c r="E388" s="660"/>
      <c r="F388" s="661"/>
      <c r="G388" s="662"/>
      <c r="H388" s="663"/>
    </row>
    <row r="389" spans="1:8" ht="15" customHeight="1">
      <c r="A389" s="664"/>
      <c r="B389" s="657" t="s">
        <v>2070</v>
      </c>
      <c r="C389" s="665"/>
      <c r="D389" s="659" t="s">
        <v>2175</v>
      </c>
      <c r="E389" s="666"/>
      <c r="F389" s="667"/>
      <c r="G389" s="668"/>
      <c r="H389" s="669"/>
    </row>
    <row r="390" spans="1:8" ht="15" customHeight="1">
      <c r="A390" s="643">
        <f>MAX(A387)+1</f>
        <v>23</v>
      </c>
      <c r="B390" s="644" t="s">
        <v>143</v>
      </c>
      <c r="C390" s="645"/>
      <c r="D390" s="672" t="s">
        <v>2249</v>
      </c>
      <c r="E390" s="644" t="s">
        <v>292</v>
      </c>
      <c r="F390" s="674">
        <v>196</v>
      </c>
      <c r="G390" s="57"/>
      <c r="H390" s="671">
        <f>F390*G390</f>
        <v>0</v>
      </c>
    </row>
    <row r="391" spans="1:8" ht="15" customHeight="1">
      <c r="A391" s="650">
        <f>MAX(A390)+1</f>
        <v>24</v>
      </c>
      <c r="B391" s="651" t="s">
        <v>289</v>
      </c>
      <c r="C391" s="673"/>
      <c r="D391" s="653" t="s">
        <v>2250</v>
      </c>
      <c r="E391" s="651" t="s">
        <v>292</v>
      </c>
      <c r="F391" s="654">
        <v>196</v>
      </c>
      <c r="G391" s="56"/>
      <c r="H391" s="655">
        <f>F391*G391</f>
        <v>0</v>
      </c>
    </row>
    <row r="392" spans="1:8" ht="15" customHeight="1">
      <c r="A392" s="656"/>
      <c r="B392" s="657" t="s">
        <v>2070</v>
      </c>
      <c r="C392" s="658"/>
      <c r="D392" s="659" t="s">
        <v>2101</v>
      </c>
      <c r="E392" s="660"/>
      <c r="F392" s="661"/>
      <c r="G392" s="662"/>
      <c r="H392" s="663"/>
    </row>
    <row r="393" spans="1:8" ht="15" customHeight="1">
      <c r="A393" s="664"/>
      <c r="B393" s="657" t="s">
        <v>2070</v>
      </c>
      <c r="C393" s="665"/>
      <c r="D393" s="659" t="s">
        <v>2251</v>
      </c>
      <c r="E393" s="666"/>
      <c r="F393" s="667"/>
      <c r="G393" s="668"/>
      <c r="H393" s="669"/>
    </row>
    <row r="394" spans="1:8" s="4" customFormat="1" ht="15" customHeight="1">
      <c r="A394" s="643">
        <f>MAX(A391)+1</f>
        <v>25</v>
      </c>
      <c r="B394" s="644" t="s">
        <v>143</v>
      </c>
      <c r="C394" s="645"/>
      <c r="D394" s="672" t="s">
        <v>2252</v>
      </c>
      <c r="E394" s="644" t="s">
        <v>292</v>
      </c>
      <c r="F394" s="674">
        <v>196</v>
      </c>
      <c r="G394" s="57"/>
      <c r="H394" s="671">
        <f>F394*G394</f>
        <v>0</v>
      </c>
    </row>
    <row r="395" spans="1:8" s="4" customFormat="1" ht="15" customHeight="1">
      <c r="A395" s="650">
        <f>MAX(A394)+1</f>
        <v>26</v>
      </c>
      <c r="B395" s="651" t="s">
        <v>289</v>
      </c>
      <c r="C395" s="693"/>
      <c r="D395" s="653" t="s">
        <v>2253</v>
      </c>
      <c r="E395" s="651" t="s">
        <v>292</v>
      </c>
      <c r="F395" s="654">
        <v>196</v>
      </c>
      <c r="G395" s="56"/>
      <c r="H395" s="655">
        <f>G395*F395</f>
        <v>0</v>
      </c>
    </row>
    <row r="396" spans="1:8" s="4" customFormat="1" ht="15" customHeight="1">
      <c r="A396" s="656"/>
      <c r="B396" s="657" t="s">
        <v>2070</v>
      </c>
      <c r="C396" s="658"/>
      <c r="D396" s="659" t="s">
        <v>2101</v>
      </c>
      <c r="E396" s="660"/>
      <c r="F396" s="661"/>
      <c r="G396" s="662"/>
      <c r="H396" s="663"/>
    </row>
    <row r="397" spans="1:8" customFormat="1" ht="15" customHeight="1">
      <c r="A397" s="656"/>
      <c r="B397" s="657" t="s">
        <v>2070</v>
      </c>
      <c r="C397" s="658"/>
      <c r="D397" s="659" t="s">
        <v>2251</v>
      </c>
      <c r="E397" s="660"/>
      <c r="F397" s="661"/>
      <c r="G397" s="662"/>
      <c r="H397" s="663"/>
    </row>
    <row r="398" spans="1:8" s="4" customFormat="1" ht="15" customHeight="1">
      <c r="A398" s="643">
        <f>MAX(A395)+1</f>
        <v>27</v>
      </c>
      <c r="B398" s="644" t="s">
        <v>143</v>
      </c>
      <c r="C398" s="645"/>
      <c r="D398" s="672" t="s">
        <v>2136</v>
      </c>
      <c r="E398" s="644" t="s">
        <v>621</v>
      </c>
      <c r="F398" s="674">
        <v>38</v>
      </c>
      <c r="G398" s="57"/>
      <c r="H398" s="671">
        <f>F398*G398</f>
        <v>0</v>
      </c>
    </row>
    <row r="399" spans="1:8" s="4" customFormat="1" ht="15" customHeight="1">
      <c r="A399" s="650">
        <f>MAX(A398)+1</f>
        <v>28</v>
      </c>
      <c r="B399" s="651" t="s">
        <v>289</v>
      </c>
      <c r="C399" s="693"/>
      <c r="D399" s="653" t="s">
        <v>2137</v>
      </c>
      <c r="E399" s="651" t="s">
        <v>621</v>
      </c>
      <c r="F399" s="654">
        <v>38</v>
      </c>
      <c r="G399" s="56"/>
      <c r="H399" s="655">
        <f>G399*F399</f>
        <v>0</v>
      </c>
    </row>
    <row r="400" spans="1:8" ht="15" customHeight="1">
      <c r="A400" s="656"/>
      <c r="B400" s="657" t="s">
        <v>2070</v>
      </c>
      <c r="C400" s="658"/>
      <c r="D400" s="659" t="s">
        <v>2101</v>
      </c>
      <c r="E400" s="660"/>
      <c r="F400" s="661"/>
      <c r="G400" s="662"/>
      <c r="H400" s="663"/>
    </row>
    <row r="401" spans="1:8" ht="15" customHeight="1">
      <c r="A401" s="664"/>
      <c r="B401" s="657" t="s">
        <v>2070</v>
      </c>
      <c r="C401" s="665"/>
      <c r="D401" s="659" t="s">
        <v>2254</v>
      </c>
      <c r="E401" s="666"/>
      <c r="F401" s="667"/>
      <c r="G401" s="668"/>
      <c r="H401" s="669"/>
    </row>
    <row r="402" spans="1:8" s="4" customFormat="1" ht="15" customHeight="1">
      <c r="A402" s="723">
        <f>MAX(A399)+1</f>
        <v>29</v>
      </c>
      <c r="B402" s="644" t="s">
        <v>143</v>
      </c>
      <c r="C402" s="724"/>
      <c r="D402" s="672" t="s">
        <v>2142</v>
      </c>
      <c r="E402" s="647" t="s">
        <v>292</v>
      </c>
      <c r="F402" s="648">
        <v>32</v>
      </c>
      <c r="G402" s="55"/>
      <c r="H402" s="649">
        <f>F402*G402</f>
        <v>0</v>
      </c>
    </row>
    <row r="403" spans="1:8" s="4" customFormat="1" ht="15" customHeight="1">
      <c r="A403" s="650">
        <f>MAX(A402)+1</f>
        <v>30</v>
      </c>
      <c r="B403" s="651" t="s">
        <v>289</v>
      </c>
      <c r="C403" s="693"/>
      <c r="D403" s="653" t="s">
        <v>2143</v>
      </c>
      <c r="E403" s="651" t="s">
        <v>292</v>
      </c>
      <c r="F403" s="654">
        <v>32</v>
      </c>
      <c r="G403" s="56"/>
      <c r="H403" s="655">
        <f>F403*G403</f>
        <v>0</v>
      </c>
    </row>
    <row r="404" spans="1:8" s="4" customFormat="1" ht="15" customHeight="1">
      <c r="A404" s="664"/>
      <c r="B404" s="657" t="s">
        <v>2070</v>
      </c>
      <c r="C404" s="665"/>
      <c r="D404" s="659" t="s">
        <v>2101</v>
      </c>
      <c r="E404" s="666"/>
      <c r="F404" s="667"/>
      <c r="G404" s="668"/>
      <c r="H404" s="669"/>
    </row>
    <row r="405" spans="1:8" s="4" customFormat="1" ht="15" customHeight="1">
      <c r="A405" s="664"/>
      <c r="B405" s="657" t="s">
        <v>2070</v>
      </c>
      <c r="C405" s="665"/>
      <c r="D405" s="659" t="s">
        <v>2255</v>
      </c>
      <c r="E405" s="666"/>
      <c r="F405" s="667"/>
      <c r="G405" s="668"/>
      <c r="H405" s="669"/>
    </row>
    <row r="406" spans="1:8" s="4" customFormat="1" ht="11.25">
      <c r="A406" s="643">
        <f>MAX(A403)+1</f>
        <v>31</v>
      </c>
      <c r="B406" s="644" t="s">
        <v>143</v>
      </c>
      <c r="C406" s="645"/>
      <c r="D406" s="672" t="s">
        <v>2256</v>
      </c>
      <c r="E406" s="644" t="s">
        <v>292</v>
      </c>
      <c r="F406" s="674">
        <v>20</v>
      </c>
      <c r="G406" s="57"/>
      <c r="H406" s="671">
        <f>F406*G406</f>
        <v>0</v>
      </c>
    </row>
    <row r="407" spans="1:8" s="4" customFormat="1" ht="11.25">
      <c r="A407" s="656"/>
      <c r="B407" s="657" t="s">
        <v>2070</v>
      </c>
      <c r="C407" s="658"/>
      <c r="D407" s="659" t="s">
        <v>2101</v>
      </c>
      <c r="E407" s="660"/>
      <c r="F407" s="661"/>
      <c r="G407" s="662"/>
      <c r="H407" s="663"/>
    </row>
    <row r="408" spans="1:8" customFormat="1" ht="11.25">
      <c r="A408" s="656"/>
      <c r="B408" s="657" t="s">
        <v>2070</v>
      </c>
      <c r="C408" s="658"/>
      <c r="D408" s="659" t="s">
        <v>2257</v>
      </c>
      <c r="E408" s="660"/>
      <c r="F408" s="661"/>
      <c r="G408" s="662"/>
      <c r="H408" s="663"/>
    </row>
    <row r="409" spans="1:8" s="4" customFormat="1" ht="11.25">
      <c r="A409" s="643">
        <f>MAX(A406)+1</f>
        <v>32</v>
      </c>
      <c r="B409" s="644" t="s">
        <v>143</v>
      </c>
      <c r="C409" s="645"/>
      <c r="D409" s="672" t="s">
        <v>2153</v>
      </c>
      <c r="E409" s="644" t="s">
        <v>292</v>
      </c>
      <c r="F409" s="674">
        <v>20</v>
      </c>
      <c r="G409" s="57"/>
      <c r="H409" s="671">
        <f>F409*G409</f>
        <v>0</v>
      </c>
    </row>
    <row r="410" spans="1:8">
      <c r="A410" s="656"/>
      <c r="B410" s="657" t="s">
        <v>2070</v>
      </c>
      <c r="C410" s="658"/>
      <c r="D410" s="659" t="s">
        <v>2101</v>
      </c>
      <c r="E410" s="660"/>
      <c r="F410" s="661"/>
      <c r="G410" s="662"/>
      <c r="H410" s="663"/>
    </row>
    <row r="411" spans="1:8">
      <c r="A411" s="664"/>
      <c r="B411" s="657" t="s">
        <v>2070</v>
      </c>
      <c r="C411" s="665"/>
      <c r="D411" s="659" t="s">
        <v>2257</v>
      </c>
      <c r="E411" s="666"/>
      <c r="F411" s="667"/>
      <c r="G411" s="668"/>
      <c r="H411" s="669"/>
    </row>
    <row r="412" spans="1:8" s="4" customFormat="1" ht="15" customHeight="1">
      <c r="A412" s="643">
        <f>MAX(A409)+1</f>
        <v>33</v>
      </c>
      <c r="B412" s="644" t="s">
        <v>143</v>
      </c>
      <c r="C412" s="645"/>
      <c r="D412" s="672" t="s">
        <v>2156</v>
      </c>
      <c r="E412" s="644" t="s">
        <v>621</v>
      </c>
      <c r="F412" s="674">
        <v>6</v>
      </c>
      <c r="G412" s="57"/>
      <c r="H412" s="671">
        <f>F412*G412</f>
        <v>0</v>
      </c>
    </row>
    <row r="413" spans="1:8" s="4" customFormat="1" ht="15" customHeight="1">
      <c r="A413" s="656"/>
      <c r="B413" s="657" t="s">
        <v>2070</v>
      </c>
      <c r="C413" s="658"/>
      <c r="D413" s="659" t="s">
        <v>2101</v>
      </c>
      <c r="E413" s="660"/>
      <c r="F413" s="661"/>
      <c r="G413" s="662"/>
      <c r="H413" s="663"/>
    </row>
    <row r="414" spans="1:8" customFormat="1" ht="15" customHeight="1">
      <c r="A414" s="656"/>
      <c r="B414" s="657" t="s">
        <v>2070</v>
      </c>
      <c r="C414" s="658"/>
      <c r="D414" s="659" t="s">
        <v>2258</v>
      </c>
      <c r="E414" s="660"/>
      <c r="F414" s="661"/>
      <c r="G414" s="662"/>
      <c r="H414" s="663"/>
    </row>
    <row r="415" spans="1:8" s="4" customFormat="1" ht="15" customHeight="1">
      <c r="A415" s="643">
        <f>MAX(A412)+1</f>
        <v>34</v>
      </c>
      <c r="B415" s="644" t="s">
        <v>143</v>
      </c>
      <c r="C415" s="645"/>
      <c r="D415" s="672" t="s">
        <v>2159</v>
      </c>
      <c r="E415" s="644" t="s">
        <v>2018</v>
      </c>
      <c r="F415" s="674">
        <v>1</v>
      </c>
      <c r="G415" s="57"/>
      <c r="H415" s="671">
        <f>F415*G415</f>
        <v>0</v>
      </c>
    </row>
    <row r="416" spans="1:8" s="4" customFormat="1" ht="15" customHeight="1">
      <c r="A416" s="650">
        <f>MAX(A415)+1</f>
        <v>35</v>
      </c>
      <c r="B416" s="651" t="s">
        <v>289</v>
      </c>
      <c r="C416" s="693"/>
      <c r="D416" s="653" t="s">
        <v>2160</v>
      </c>
      <c r="E416" s="651" t="s">
        <v>2018</v>
      </c>
      <c r="F416" s="654">
        <v>1</v>
      </c>
      <c r="G416" s="56"/>
      <c r="H416" s="655">
        <f>G416*F416</f>
        <v>0</v>
      </c>
    </row>
    <row r="417" spans="1:8" s="4" customFormat="1" ht="15" customHeight="1">
      <c r="A417" s="656"/>
      <c r="B417" s="657" t="s">
        <v>2070</v>
      </c>
      <c r="C417" s="658"/>
      <c r="D417" s="659" t="s">
        <v>2101</v>
      </c>
      <c r="E417" s="660"/>
      <c r="F417" s="661"/>
      <c r="G417" s="662"/>
      <c r="H417" s="663"/>
    </row>
    <row r="418" spans="1:8" customFormat="1" ht="15" customHeight="1">
      <c r="A418" s="656"/>
      <c r="B418" s="657" t="s">
        <v>2070</v>
      </c>
      <c r="C418" s="658"/>
      <c r="D418" s="659">
        <v>1</v>
      </c>
      <c r="E418" s="660"/>
      <c r="F418" s="661"/>
      <c r="G418" s="662"/>
      <c r="H418" s="663"/>
    </row>
    <row r="419" spans="1:8" s="4" customFormat="1" ht="15" customHeight="1">
      <c r="A419" s="650">
        <f>MAX(A416)+1</f>
        <v>36</v>
      </c>
      <c r="B419" s="651" t="s">
        <v>289</v>
      </c>
      <c r="C419" s="693"/>
      <c r="D419" s="653" t="s">
        <v>2192</v>
      </c>
      <c r="E419" s="651" t="s">
        <v>2018</v>
      </c>
      <c r="F419" s="654">
        <v>1</v>
      </c>
      <c r="G419" s="56"/>
      <c r="H419" s="655">
        <f>G419*F419</f>
        <v>0</v>
      </c>
    </row>
    <row r="420" spans="1:8" customFormat="1" ht="15" customHeight="1">
      <c r="A420" s="694"/>
      <c r="B420" s="657" t="s">
        <v>2070</v>
      </c>
      <c r="C420" s="725"/>
      <c r="D420" s="659" t="s">
        <v>2101</v>
      </c>
      <c r="E420" s="718"/>
      <c r="F420" s="719"/>
      <c r="G420" s="720"/>
      <c r="H420" s="701"/>
    </row>
    <row r="421" spans="1:8" customFormat="1" ht="15" customHeight="1">
      <c r="A421" s="694"/>
      <c r="B421" s="657" t="s">
        <v>2070</v>
      </c>
      <c r="C421" s="725"/>
      <c r="D421" s="659">
        <v>1</v>
      </c>
      <c r="E421" s="718"/>
      <c r="F421" s="719"/>
      <c r="G421" s="720"/>
      <c r="H421" s="701"/>
    </row>
    <row r="422" spans="1:8" s="4" customFormat="1" ht="15" customHeight="1">
      <c r="A422" s="643">
        <f>MAX(A419)+1</f>
        <v>37</v>
      </c>
      <c r="B422" s="644" t="s">
        <v>143</v>
      </c>
      <c r="C422" s="645"/>
      <c r="D422" s="672" t="s">
        <v>2259</v>
      </c>
      <c r="E422" s="644" t="s">
        <v>1753</v>
      </c>
      <c r="F422" s="674">
        <v>4</v>
      </c>
      <c r="G422" s="57"/>
      <c r="H422" s="671">
        <f>F422*G422</f>
        <v>0</v>
      </c>
    </row>
    <row r="423" spans="1:8" s="4" customFormat="1" ht="15" customHeight="1">
      <c r="A423" s="656"/>
      <c r="B423" s="657" t="s">
        <v>2070</v>
      </c>
      <c r="C423" s="658"/>
      <c r="D423" s="659" t="s">
        <v>2101</v>
      </c>
      <c r="E423" s="660"/>
      <c r="F423" s="661"/>
      <c r="G423" s="662"/>
      <c r="H423" s="663"/>
    </row>
    <row r="424" spans="1:8" customFormat="1" ht="15" customHeight="1">
      <c r="A424" s="656"/>
      <c r="B424" s="657" t="s">
        <v>2070</v>
      </c>
      <c r="C424" s="658"/>
      <c r="D424" s="659">
        <v>4</v>
      </c>
      <c r="E424" s="660"/>
      <c r="F424" s="661"/>
      <c r="G424" s="662"/>
      <c r="H424" s="663"/>
    </row>
    <row r="425" spans="1:8" s="4" customFormat="1" ht="15" customHeight="1">
      <c r="A425" s="643">
        <f>MAX(A422)+1</f>
        <v>38</v>
      </c>
      <c r="B425" s="644" t="s">
        <v>143</v>
      </c>
      <c r="C425" s="645"/>
      <c r="D425" s="672" t="s">
        <v>2260</v>
      </c>
      <c r="E425" s="644" t="s">
        <v>1753</v>
      </c>
      <c r="F425" s="674">
        <v>4</v>
      </c>
      <c r="G425" s="57"/>
      <c r="H425" s="671">
        <f>F425*G425</f>
        <v>0</v>
      </c>
    </row>
    <row r="426" spans="1:8" s="4" customFormat="1" ht="15" customHeight="1">
      <c r="A426" s="656"/>
      <c r="B426" s="657" t="s">
        <v>2070</v>
      </c>
      <c r="C426" s="658"/>
      <c r="D426" s="659" t="s">
        <v>2101</v>
      </c>
      <c r="E426" s="660"/>
      <c r="F426" s="661"/>
      <c r="G426" s="662"/>
      <c r="H426" s="663"/>
    </row>
    <row r="427" spans="1:8" customFormat="1" ht="15" customHeight="1">
      <c r="A427" s="656"/>
      <c r="B427" s="657" t="s">
        <v>2070</v>
      </c>
      <c r="C427" s="658"/>
      <c r="D427" s="659">
        <v>4</v>
      </c>
      <c r="E427" s="660"/>
      <c r="F427" s="661"/>
      <c r="G427" s="662"/>
      <c r="H427" s="663"/>
    </row>
    <row r="428" spans="1:8" s="4" customFormat="1" ht="15" customHeight="1">
      <c r="A428" s="643">
        <f>MAX(A425)+1</f>
        <v>39</v>
      </c>
      <c r="B428" s="644" t="s">
        <v>143</v>
      </c>
      <c r="C428" s="645"/>
      <c r="D428" s="672" t="s">
        <v>2163</v>
      </c>
      <c r="E428" s="644" t="s">
        <v>2018</v>
      </c>
      <c r="F428" s="674">
        <v>1</v>
      </c>
      <c r="G428" s="57"/>
      <c r="H428" s="671">
        <f>F428*G428</f>
        <v>0</v>
      </c>
    </row>
    <row r="429" spans="1:8" s="4" customFormat="1" ht="15" customHeight="1">
      <c r="A429" s="656"/>
      <c r="B429" s="657" t="s">
        <v>2070</v>
      </c>
      <c r="C429" s="658"/>
      <c r="D429" s="659" t="s">
        <v>2101</v>
      </c>
      <c r="E429" s="660"/>
      <c r="F429" s="661"/>
      <c r="G429" s="662"/>
      <c r="H429" s="663"/>
    </row>
    <row r="430" spans="1:8" customFormat="1" ht="15" customHeight="1">
      <c r="A430" s="656"/>
      <c r="B430" s="657" t="s">
        <v>2070</v>
      </c>
      <c r="C430" s="658"/>
      <c r="D430" s="659">
        <v>1</v>
      </c>
      <c r="E430" s="660"/>
      <c r="F430" s="661"/>
      <c r="G430" s="662"/>
      <c r="H430" s="663"/>
    </row>
    <row r="431" spans="1:8" s="4" customFormat="1" ht="15" customHeight="1">
      <c r="A431" s="643">
        <f>MAX(A428)+1</f>
        <v>40</v>
      </c>
      <c r="B431" s="644" t="s">
        <v>143</v>
      </c>
      <c r="C431" s="645"/>
      <c r="D431" s="672" t="s">
        <v>2195</v>
      </c>
      <c r="E431" s="644" t="s">
        <v>1753</v>
      </c>
      <c r="F431" s="674">
        <v>2</v>
      </c>
      <c r="G431" s="57"/>
      <c r="H431" s="671">
        <f>F431*G431</f>
        <v>0</v>
      </c>
    </row>
    <row r="432" spans="1:8" s="4" customFormat="1" ht="15" customHeight="1">
      <c r="A432" s="656"/>
      <c r="B432" s="657" t="s">
        <v>2070</v>
      </c>
      <c r="C432" s="658"/>
      <c r="D432" s="659" t="s">
        <v>2101</v>
      </c>
      <c r="E432" s="660"/>
      <c r="F432" s="661"/>
      <c r="G432" s="662"/>
      <c r="H432" s="663"/>
    </row>
    <row r="433" spans="1:8" customFormat="1" ht="15" customHeight="1">
      <c r="A433" s="656"/>
      <c r="B433" s="657" t="s">
        <v>2070</v>
      </c>
      <c r="C433" s="658"/>
      <c r="D433" s="659">
        <v>2</v>
      </c>
      <c r="E433" s="660"/>
      <c r="F433" s="661"/>
      <c r="G433" s="662"/>
      <c r="H433" s="663"/>
    </row>
    <row r="434" spans="1:8" s="4" customFormat="1" ht="11.25">
      <c r="A434" s="678">
        <f>MAX(A431)+1</f>
        <v>41</v>
      </c>
      <c r="B434" s="644" t="s">
        <v>143</v>
      </c>
      <c r="C434" s="645"/>
      <c r="D434" s="672" t="s">
        <v>2164</v>
      </c>
      <c r="E434" s="644" t="s">
        <v>2018</v>
      </c>
      <c r="F434" s="674">
        <v>1</v>
      </c>
      <c r="G434" s="58"/>
      <c r="H434" s="679">
        <f>F434*G434</f>
        <v>0</v>
      </c>
    </row>
    <row r="435" spans="1:8" s="4" customFormat="1" ht="11.25">
      <c r="A435" s="687"/>
      <c r="B435" s="657" t="s">
        <v>2070</v>
      </c>
      <c r="C435" s="658"/>
      <c r="D435" s="659" t="s">
        <v>2101</v>
      </c>
      <c r="E435" s="660"/>
      <c r="F435" s="661"/>
      <c r="G435" s="688"/>
      <c r="H435" s="689"/>
    </row>
    <row r="436" spans="1:8" customFormat="1" ht="11.25">
      <c r="A436" s="687"/>
      <c r="B436" s="657" t="s">
        <v>2070</v>
      </c>
      <c r="C436" s="658"/>
      <c r="D436" s="659">
        <v>1</v>
      </c>
      <c r="E436" s="660"/>
      <c r="F436" s="661"/>
      <c r="G436" s="688"/>
      <c r="H436" s="689"/>
    </row>
    <row r="437" spans="1:8" s="4" customFormat="1" ht="15" customHeight="1">
      <c r="A437" s="643">
        <f>MAX(A434)+1</f>
        <v>42</v>
      </c>
      <c r="B437" s="644" t="s">
        <v>143</v>
      </c>
      <c r="C437" s="645"/>
      <c r="D437" s="672" t="s">
        <v>1353</v>
      </c>
      <c r="E437" s="644" t="s">
        <v>2018</v>
      </c>
      <c r="F437" s="674">
        <v>1</v>
      </c>
      <c r="G437" s="57"/>
      <c r="H437" s="671">
        <f>F437*G437</f>
        <v>0</v>
      </c>
    </row>
    <row r="438" spans="1:8" s="4" customFormat="1" ht="15" customHeight="1">
      <c r="A438" s="656"/>
      <c r="B438" s="657" t="s">
        <v>2070</v>
      </c>
      <c r="C438" s="658"/>
      <c r="D438" s="659" t="s">
        <v>2101</v>
      </c>
      <c r="E438" s="660"/>
      <c r="F438" s="661"/>
      <c r="G438" s="662"/>
      <c r="H438" s="663"/>
    </row>
    <row r="439" spans="1:8" s="4" customFormat="1" ht="15" customHeight="1">
      <c r="A439" s="656"/>
      <c r="B439" s="657" t="s">
        <v>2070</v>
      </c>
      <c r="C439" s="658"/>
      <c r="D439" s="659">
        <v>1</v>
      </c>
      <c r="E439" s="660"/>
      <c r="F439" s="661"/>
      <c r="G439" s="662"/>
      <c r="H439" s="663"/>
    </row>
    <row r="440" spans="1:8" ht="15" customHeight="1"/>
    <row r="441" spans="1:8" ht="15" customHeight="1"/>
    <row r="442" spans="1:8" ht="15" customHeight="1"/>
    <row r="443" spans="1:8" ht="15" customHeight="1"/>
    <row r="444" spans="1:8" ht="15" customHeight="1"/>
    <row r="445" spans="1:8" ht="15" customHeight="1"/>
    <row r="446" spans="1:8" ht="15" customHeight="1"/>
    <row r="447" spans="1:8" ht="15" customHeight="1"/>
    <row r="448" spans="1: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row r="846" ht="15" customHeight="1"/>
    <row r="847" ht="15" customHeight="1"/>
    <row r="848" ht="15" customHeight="1"/>
    <row r="849" ht="15" customHeight="1"/>
    <row r="850" ht="15" customHeight="1"/>
    <row r="851" ht="15" customHeight="1"/>
    <row r="852" ht="15" customHeight="1"/>
    <row r="853" ht="15" customHeight="1"/>
    <row r="854" ht="15" customHeight="1"/>
    <row r="855" ht="15" customHeight="1"/>
    <row r="856" ht="15" customHeight="1"/>
    <row r="857" ht="15" customHeight="1"/>
    <row r="858" ht="15" customHeight="1"/>
    <row r="859" ht="15" customHeight="1"/>
    <row r="860" ht="15" customHeight="1"/>
    <row r="861" ht="15" customHeight="1"/>
    <row r="862" ht="15" customHeight="1"/>
    <row r="863" ht="15" customHeight="1"/>
    <row r="864" ht="15" customHeight="1"/>
    <row r="865" ht="15" customHeight="1"/>
    <row r="866" ht="15" customHeight="1"/>
    <row r="867" ht="15" customHeight="1"/>
    <row r="868" ht="15" customHeight="1"/>
    <row r="869" ht="15" customHeight="1"/>
    <row r="870" ht="15" customHeight="1"/>
    <row r="871" ht="15" customHeight="1"/>
    <row r="872" ht="15" customHeight="1"/>
    <row r="873" ht="15" customHeight="1"/>
    <row r="874" ht="15" customHeight="1"/>
    <row r="875" ht="15" customHeight="1"/>
    <row r="876" ht="15" customHeight="1"/>
    <row r="877" ht="15" customHeight="1"/>
    <row r="878" ht="15" customHeight="1"/>
    <row r="879" ht="15" customHeight="1"/>
    <row r="880" ht="15" customHeight="1"/>
    <row r="881" ht="15" customHeight="1"/>
    <row r="882" ht="15" customHeight="1"/>
    <row r="883" ht="15" customHeight="1"/>
    <row r="884" ht="15" customHeight="1"/>
    <row r="885" ht="15" customHeight="1"/>
    <row r="886" ht="15" customHeight="1"/>
    <row r="887" ht="15" customHeight="1"/>
    <row r="888" ht="15" customHeight="1"/>
    <row r="889" ht="15" customHeight="1"/>
    <row r="890" ht="15" customHeight="1"/>
    <row r="891" ht="15" customHeight="1"/>
    <row r="892" ht="15" customHeight="1"/>
  </sheetData>
  <sheetProtection algorithmName="SHA-512" hashValue="b3Umt5uHNtwbz8MEvtf9BhPtJvCgu/0D019ZvRHZuOUQqaGR9FL1djgxnOSPPjlS/C/cW4WPOt5Okq9oGFIC4g==" saltValue="o5fgXBitBIwWn83wbhuYDQ==" spinCount="100000" sheet="1" objects="1" scenarios="1"/>
  <mergeCells count="4">
    <mergeCell ref="B2:F2"/>
    <mergeCell ref="B3:F3"/>
    <mergeCell ref="B13:C13"/>
    <mergeCell ref="B15:C1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18</vt:i4>
      </vt:variant>
      <vt:variant>
        <vt:lpstr>Pojmenované oblasti</vt:lpstr>
      </vt:variant>
      <vt:variant>
        <vt:i4>29</vt:i4>
      </vt:variant>
    </vt:vector>
  </HeadingPairs>
  <TitlesOfParts>
    <vt:vector size="47" baseType="lpstr">
      <vt:lpstr>Krycí list</vt:lpstr>
      <vt:lpstr>Část 01_Rekap</vt:lpstr>
      <vt:lpstr>Část 01 - ASŘ</vt:lpstr>
      <vt:lpstr>Část 01 - ZTI</vt:lpstr>
      <vt:lpstr>Část 01 - TU</vt:lpstr>
      <vt:lpstr>Část 01 - CHL</vt:lpstr>
      <vt:lpstr>Část 01 - MaR</vt:lpstr>
      <vt:lpstr>Část 01 - SLN</vt:lpstr>
      <vt:lpstr>Část 01 - SLP</vt:lpstr>
      <vt:lpstr>Část 02 - Rekap</vt:lpstr>
      <vt:lpstr>Část 02 - ASŘ</vt:lpstr>
      <vt:lpstr>Část 02 - SLN</vt:lpstr>
      <vt:lpstr>Část 02 - ZTI_rekap</vt:lpstr>
      <vt:lpstr>Část 02 - ZTI_EO</vt:lpstr>
      <vt:lpstr>Část 02 - ÚT_rekap</vt:lpstr>
      <vt:lpstr>Část 02 - ÚT_EO</vt:lpstr>
      <vt:lpstr>VON</vt:lpstr>
      <vt:lpstr>Pokyny pro vyplnění</vt:lpstr>
      <vt:lpstr>'Část 01 - ASŘ'!Názvy_tisku</vt:lpstr>
      <vt:lpstr>'Část 01 - CHL'!Názvy_tisku</vt:lpstr>
      <vt:lpstr>'Část 01 - MaR'!Názvy_tisku</vt:lpstr>
      <vt:lpstr>'Část 01 - SLP'!Názvy_tisku</vt:lpstr>
      <vt:lpstr>'Část 01 - TU'!Názvy_tisku</vt:lpstr>
      <vt:lpstr>'Část 01_Rekap'!Názvy_tisku</vt:lpstr>
      <vt:lpstr>'Část 02 - ASŘ'!Názvy_tisku</vt:lpstr>
      <vt:lpstr>'Část 02 - Rekap'!Názvy_tisku</vt:lpstr>
      <vt:lpstr>'Část 02 - SLN'!Názvy_tisku</vt:lpstr>
      <vt:lpstr>'Část 02 - ÚT_rekap'!Názvy_tisku</vt:lpstr>
      <vt:lpstr>'Část 02 - ZTI_rekap'!Názvy_tisku</vt:lpstr>
      <vt:lpstr>VON!Názvy_tisku</vt:lpstr>
      <vt:lpstr>'Část 01 - ASŘ'!Oblast_tisku</vt:lpstr>
      <vt:lpstr>'Část 01 - CHL'!Oblast_tisku</vt:lpstr>
      <vt:lpstr>'Část 01 - MaR'!Oblast_tisku</vt:lpstr>
      <vt:lpstr>'Část 01 - SLN'!Oblast_tisku</vt:lpstr>
      <vt:lpstr>'Část 01 - SLP'!Oblast_tisku</vt:lpstr>
      <vt:lpstr>'Část 01 - TU'!Oblast_tisku</vt:lpstr>
      <vt:lpstr>'Část 01_Rekap'!Oblast_tisku</vt:lpstr>
      <vt:lpstr>'Část 02 - ASŘ'!Oblast_tisku</vt:lpstr>
      <vt:lpstr>'Část 02 - Rekap'!Oblast_tisku</vt:lpstr>
      <vt:lpstr>'Část 02 - SLN'!Oblast_tisku</vt:lpstr>
      <vt:lpstr>'Část 02 - ÚT_EO'!Oblast_tisku</vt:lpstr>
      <vt:lpstr>'Část 02 - ÚT_rekap'!Oblast_tisku</vt:lpstr>
      <vt:lpstr>'Část 02 - ZTI_rekap'!Oblast_tisku</vt:lpstr>
      <vt:lpstr>'Krycí list'!Oblast_tisku</vt:lpstr>
      <vt:lpstr>'Pokyny pro vyplnění'!Oblast_tisku</vt:lpstr>
      <vt:lpstr>VON!Oblast_tisku</vt:lpstr>
      <vt:lpstr>'Krycí list'!Print_Area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DESKTOP-084633L\Anna Mužná</dc:creator>
  <cp:lastModifiedBy>Ing. Ondřej Kolář</cp:lastModifiedBy>
  <dcterms:created xsi:type="dcterms:W3CDTF">2025-12-17T14:52:14Z</dcterms:created>
  <dcterms:modified xsi:type="dcterms:W3CDTF">2026-02-05T10:58:11Z</dcterms:modified>
</cp:coreProperties>
</file>