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Projekty\2026\2026-007 UPOL B_Revize PD 2022 - DPS\09 Rozpočty\R3_Čistopis\Otevřené\"/>
    </mc:Choice>
  </mc:AlternateContent>
  <xr:revisionPtr revIDLastSave="0" documentId="13_ncr:1_{75329BCE-671C-48B6-9F9F-3AD4953A07FD}" xr6:coauthVersionLast="47" xr6:coauthVersionMax="47" xr10:uidLastSave="{00000000-0000-0000-0000-000000000000}"/>
  <bookViews>
    <workbookView xWindow="-110" yWindow="-110" windowWidth="38620" windowHeight="21100" tabRatio="948" xr2:uid="{00000000-000D-0000-FFFF-FFFF00000000}"/>
  </bookViews>
  <sheets>
    <sheet name="Rekapitulace stavby" sheetId="1" r:id="rId1"/>
    <sheet name="D.1.1.1 - Bourací práce" sheetId="2" r:id="rId2"/>
    <sheet name="D.1.1.2 - Stavební úpravy" sheetId="3" r:id="rId3"/>
    <sheet name="D.1.4.3 - Vytápění" sheetId="4" r:id="rId4"/>
    <sheet name="D.1.4.4.1 - Elektrická po..." sheetId="5" r:id="rId5"/>
    <sheet name="D.1.4.4.2 - Strukturovaná..." sheetId="6" r:id="rId6"/>
    <sheet name="D.1.4.4.3 - Poplachový za..." sheetId="7" r:id="rId7"/>
    <sheet name="D.1.4.4.4 - Kamerový systém" sheetId="8" r:id="rId8"/>
    <sheet name="D.1.4.4.5 - Elektronická ..." sheetId="9" r:id="rId9"/>
    <sheet name="D.1.4.4.6 - Audio-Video t..." sheetId="10" r:id="rId10"/>
    <sheet name="D.1.4.5 - Silnoproudá ele..." sheetId="11" r:id="rId11"/>
    <sheet name="VRN - Vedlejší rozpočtové..." sheetId="12" r:id="rId12"/>
  </sheets>
  <definedNames>
    <definedName name="_xlnm._FilterDatabase" localSheetId="1" hidden="1">'D.1.1.1 - Bourací práce'!$C$134:$K$277</definedName>
    <definedName name="_xlnm._FilterDatabase" localSheetId="2" hidden="1">'D.1.1.2 - Stavební úpravy'!$C$133:$K$510</definedName>
    <definedName name="_xlnm._FilterDatabase" localSheetId="3" hidden="1">'D.1.4.3 - Vytápění'!$C$122:$K$203</definedName>
    <definedName name="_xlnm._FilterDatabase" localSheetId="4" hidden="1">'D.1.4.4.1 - Elektrická po...'!$C$120:$K$323</definedName>
    <definedName name="_xlnm._FilterDatabase" localSheetId="5" hidden="1">'D.1.4.4.2 - Strukturovaná...'!$C$120:$K$365</definedName>
    <definedName name="_xlnm._FilterDatabase" localSheetId="6" hidden="1">'D.1.4.4.3 - Poplachový za...'!$C$120:$K$177</definedName>
    <definedName name="_xlnm._FilterDatabase" localSheetId="7" hidden="1">'D.1.4.4.4 - Kamerový systém'!$C$120:$K$186</definedName>
    <definedName name="_xlnm._FilterDatabase" localSheetId="8" hidden="1">'D.1.4.4.5 - Elektronická ...'!$C$120:$K$260</definedName>
    <definedName name="_xlnm._FilterDatabase" localSheetId="9" hidden="1">'D.1.4.4.6 - Audio-Video t...'!$C$120:$K$181</definedName>
    <definedName name="_xlnm._FilterDatabase" localSheetId="10" hidden="1">'D.1.4.5 - Silnoproudá ele...'!$C$132:$K$292</definedName>
    <definedName name="_xlnm._FilterDatabase" localSheetId="11" hidden="1">'VRN - Vedlejší rozpočtové...'!$C$121:$K$153</definedName>
    <definedName name="_xlnm.Print_Titles" localSheetId="1">'D.1.1.1 - Bourací práce'!$134:$134</definedName>
    <definedName name="_xlnm.Print_Titles" localSheetId="2">'D.1.1.2 - Stavební úpravy'!$133:$133</definedName>
    <definedName name="_xlnm.Print_Titles" localSheetId="3">'D.1.4.3 - Vytápění'!$122:$122</definedName>
    <definedName name="_xlnm.Print_Titles" localSheetId="4">'D.1.4.4.1 - Elektrická po...'!$120:$120</definedName>
    <definedName name="_xlnm.Print_Titles" localSheetId="5">'D.1.4.4.2 - Strukturovaná...'!$120:$120</definedName>
    <definedName name="_xlnm.Print_Titles" localSheetId="6">'D.1.4.4.3 - Poplachový za...'!$120:$120</definedName>
    <definedName name="_xlnm.Print_Titles" localSheetId="7">'D.1.4.4.4 - Kamerový systém'!$120:$120</definedName>
    <definedName name="_xlnm.Print_Titles" localSheetId="8">'D.1.4.4.5 - Elektronická ...'!$120:$120</definedName>
    <definedName name="_xlnm.Print_Titles" localSheetId="9">'D.1.4.4.6 - Audio-Video t...'!$120:$120</definedName>
    <definedName name="_xlnm.Print_Titles" localSheetId="10">'D.1.4.5 - Silnoproudá ele...'!$132:$132</definedName>
    <definedName name="_xlnm.Print_Titles" localSheetId="0">'Rekapitulace stavby'!$92:$92</definedName>
    <definedName name="_xlnm.Print_Titles" localSheetId="11">'VRN - Vedlejší rozpočtové...'!$121:$121</definedName>
    <definedName name="_xlnm.Print_Area" localSheetId="1">'D.1.1.1 - Bourací práce'!$C$4:$J$41,'D.1.1.1 - Bourací práce'!$C$50:$J$76,'D.1.1.1 - Bourací práce'!$C$82:$J$114,'D.1.1.1 - Bourací práce'!$C$120:$J$277</definedName>
    <definedName name="_xlnm.Print_Area" localSheetId="2">'D.1.1.2 - Stavební úpravy'!$C$4:$J$41,'D.1.1.2 - Stavební úpravy'!$C$50:$J$76,'D.1.1.2 - Stavební úpravy'!$C$82:$J$113,'D.1.1.2 - Stavební úpravy'!$C$119:$J$510</definedName>
    <definedName name="_xlnm.Print_Area" localSheetId="3">'D.1.4.3 - Vytápění'!$C$4:$J$39,'D.1.4.3 - Vytápění'!$C$50:$J$76,'D.1.4.3 - Vytápění'!$C$82:$J$104,'D.1.4.3 - Vytápění'!$C$110:$J$203</definedName>
    <definedName name="_xlnm.Print_Area" localSheetId="4">'D.1.4.4.1 - Elektrická po...'!$C$4:$J$41,'D.1.4.4.1 - Elektrická po...'!$C$50:$J$76,'D.1.4.4.1 - Elektrická po...'!$C$82:$J$100,'D.1.4.4.1 - Elektrická po...'!$C$106:$J$323</definedName>
    <definedName name="_xlnm.Print_Area" localSheetId="5">'D.1.4.4.2 - Strukturovaná...'!$C$4:$J$41,'D.1.4.4.2 - Strukturovaná...'!$C$50:$J$76,'D.1.4.4.2 - Strukturovaná...'!$C$82:$J$100,'D.1.4.4.2 - Strukturovaná...'!$C$106:$J$365</definedName>
    <definedName name="_xlnm.Print_Area" localSheetId="6">'D.1.4.4.3 - Poplachový za...'!$C$4:$J$41,'D.1.4.4.3 - Poplachový za...'!$C$50:$J$76,'D.1.4.4.3 - Poplachový za...'!$C$82:$J$100,'D.1.4.4.3 - Poplachový za...'!$C$106:$J$177</definedName>
    <definedName name="_xlnm.Print_Area" localSheetId="7">'D.1.4.4.4 - Kamerový systém'!$C$4:$J$41,'D.1.4.4.4 - Kamerový systém'!$C$50:$J$76,'D.1.4.4.4 - Kamerový systém'!$C$82:$J$100,'D.1.4.4.4 - Kamerový systém'!$C$106:$J$186</definedName>
    <definedName name="_xlnm.Print_Area" localSheetId="8">'D.1.4.4.5 - Elektronická ...'!$C$4:$J$41,'D.1.4.4.5 - Elektronická ...'!$C$50:$J$76,'D.1.4.4.5 - Elektronická ...'!$C$82:$J$100,'D.1.4.4.5 - Elektronická ...'!$C$106:$J$260</definedName>
    <definedName name="_xlnm.Print_Area" localSheetId="9">'D.1.4.4.6 - Audio-Video t...'!$C$4:$J$41,'D.1.4.4.6 - Audio-Video t...'!$C$50:$J$76,'D.1.4.4.6 - Audio-Video t...'!$C$82:$J$100,'D.1.4.4.6 - Audio-Video t...'!$C$106:$J$181</definedName>
    <definedName name="_xlnm.Print_Area" localSheetId="10">'D.1.4.5 - Silnoproudá ele...'!$C$4:$J$39,'D.1.4.5 - Silnoproudá ele...'!$C$50:$J$76,'D.1.4.5 - Silnoproudá ele...'!$C$82:$J$114,'D.1.4.5 - Silnoproudá ele...'!$C$120:$J$292</definedName>
    <definedName name="_xlnm.Print_Area" localSheetId="0">'Rekapitulace stavby'!$D$4:$AO$76,'Rekapitulace stavby'!$C$82:$AQ$108</definedName>
    <definedName name="_xlnm.Print_Area" localSheetId="11">'VRN - Vedlejší rozpočtové...'!$C$4:$J$39,'VRN - Vedlejší rozpočtové...'!$C$50:$J$76,'VRN - Vedlejší rozpočtové...'!$C$82:$J$103,'VRN - Vedlejší rozpočtové...'!$C$109:$J$153</definedName>
  </definedNames>
  <calcPr calcId="191029"/>
</workbook>
</file>

<file path=xl/calcChain.xml><?xml version="1.0" encoding="utf-8"?>
<calcChain xmlns="http://schemas.openxmlformats.org/spreadsheetml/2006/main">
  <c r="J37" i="12" l="1"/>
  <c r="J36" i="12"/>
  <c r="AY107" i="1"/>
  <c r="J35" i="12"/>
  <c r="AX107" i="1"/>
  <c r="BI150" i="12"/>
  <c r="BH150" i="12"/>
  <c r="BG150" i="12"/>
  <c r="BF150" i="12"/>
  <c r="T150" i="12"/>
  <c r="T149" i="12"/>
  <c r="R150" i="12"/>
  <c r="R149" i="12"/>
  <c r="P150" i="12"/>
  <c r="P149" i="12"/>
  <c r="BI147" i="12"/>
  <c r="BH147" i="12"/>
  <c r="BG147" i="12"/>
  <c r="BF147" i="12"/>
  <c r="T147" i="12"/>
  <c r="T146" i="12"/>
  <c r="R147" i="12"/>
  <c r="R146" i="12"/>
  <c r="P147" i="12"/>
  <c r="P146" i="12" s="1"/>
  <c r="BI142" i="12"/>
  <c r="BH142" i="12"/>
  <c r="BG142" i="12"/>
  <c r="BF142" i="12"/>
  <c r="T142" i="12"/>
  <c r="T141" i="12"/>
  <c r="R142" i="12"/>
  <c r="R141" i="12"/>
  <c r="P142" i="12"/>
  <c r="P141" i="12"/>
  <c r="BI137" i="12"/>
  <c r="BH137" i="12"/>
  <c r="BG137" i="12"/>
  <c r="BF137" i="12"/>
  <c r="T137" i="12"/>
  <c r="R137" i="12"/>
  <c r="P137" i="12"/>
  <c r="BI134" i="12"/>
  <c r="BH134" i="12"/>
  <c r="BG134" i="12"/>
  <c r="BF134" i="12"/>
  <c r="T134" i="12"/>
  <c r="R134" i="12"/>
  <c r="P134" i="12"/>
  <c r="BI128" i="12"/>
  <c r="BH128" i="12"/>
  <c r="BG128" i="12"/>
  <c r="BF128" i="12"/>
  <c r="T128" i="12"/>
  <c r="R128" i="12"/>
  <c r="P128" i="12"/>
  <c r="BI124" i="12"/>
  <c r="BH124" i="12"/>
  <c r="BG124" i="12"/>
  <c r="BF124" i="12"/>
  <c r="T124" i="12"/>
  <c r="R124" i="12"/>
  <c r="P124" i="12"/>
  <c r="J119" i="12"/>
  <c r="J118" i="12"/>
  <c r="F118" i="12"/>
  <c r="F116" i="12"/>
  <c r="E114" i="12"/>
  <c r="J92" i="12"/>
  <c r="J91" i="12"/>
  <c r="F91" i="12"/>
  <c r="F89" i="12"/>
  <c r="E87" i="12"/>
  <c r="J18" i="12"/>
  <c r="E18" i="12"/>
  <c r="F92" i="12" s="1"/>
  <c r="J17" i="12"/>
  <c r="J12" i="12"/>
  <c r="J116" i="12"/>
  <c r="E7" i="12"/>
  <c r="E112" i="12"/>
  <c r="J37" i="11"/>
  <c r="J36" i="11"/>
  <c r="AY106" i="1"/>
  <c r="J35" i="11"/>
  <c r="AX106" i="1"/>
  <c r="BI292" i="11"/>
  <c r="BH292" i="11"/>
  <c r="BG292" i="11"/>
  <c r="BF292" i="11"/>
  <c r="T292" i="11"/>
  <c r="R292" i="11"/>
  <c r="P292" i="11"/>
  <c r="BI291" i="11"/>
  <c r="BH291" i="11"/>
  <c r="BG291" i="11"/>
  <c r="BF291" i="11"/>
  <c r="T291" i="11"/>
  <c r="R291" i="11"/>
  <c r="P291" i="11"/>
  <c r="BI290" i="11"/>
  <c r="BH290" i="11"/>
  <c r="BG290" i="11"/>
  <c r="BF290" i="11"/>
  <c r="T290" i="11"/>
  <c r="R290" i="11"/>
  <c r="P290" i="11"/>
  <c r="BI288" i="11"/>
  <c r="BH288" i="11"/>
  <c r="BG288" i="11"/>
  <c r="BF288" i="11"/>
  <c r="T288" i="11"/>
  <c r="T287" i="11" s="1"/>
  <c r="R288" i="11"/>
  <c r="R287" i="11"/>
  <c r="P288" i="11"/>
  <c r="P287" i="11"/>
  <c r="BI286" i="11"/>
  <c r="BH286" i="11"/>
  <c r="BG286" i="11"/>
  <c r="BF286" i="11"/>
  <c r="T286" i="11"/>
  <c r="R286" i="11"/>
  <c r="P286" i="11"/>
  <c r="BI285" i="11"/>
  <c r="BH285" i="11"/>
  <c r="BG285" i="11"/>
  <c r="BF285" i="11"/>
  <c r="T285" i="11"/>
  <c r="R285" i="11"/>
  <c r="P285" i="11"/>
  <c r="BI283" i="11"/>
  <c r="BH283" i="11"/>
  <c r="BG283" i="11"/>
  <c r="BF283" i="11"/>
  <c r="T283" i="11"/>
  <c r="R283" i="11"/>
  <c r="P283" i="11"/>
  <c r="BI282" i="11"/>
  <c r="BH282" i="11"/>
  <c r="BG282" i="11"/>
  <c r="BF282" i="11"/>
  <c r="T282" i="11"/>
  <c r="R282" i="11"/>
  <c r="P282" i="11"/>
  <c r="BI280" i="11"/>
  <c r="BH280" i="11"/>
  <c r="BG280" i="11"/>
  <c r="BF280" i="11"/>
  <c r="T280" i="11"/>
  <c r="R280" i="11"/>
  <c r="P280" i="11"/>
  <c r="BI278" i="11"/>
  <c r="BH278" i="11"/>
  <c r="BG278" i="11"/>
  <c r="BF278" i="11"/>
  <c r="T278" i="11"/>
  <c r="T277" i="11" s="1"/>
  <c r="R278" i="11"/>
  <c r="R277" i="11"/>
  <c r="P278" i="11"/>
  <c r="P277" i="11"/>
  <c r="BI275" i="11"/>
  <c r="BH275" i="11"/>
  <c r="BG275" i="11"/>
  <c r="BF275" i="11"/>
  <c r="T275" i="11"/>
  <c r="R275" i="11"/>
  <c r="P275" i="11"/>
  <c r="BI274" i="11"/>
  <c r="BH274" i="11"/>
  <c r="BG274" i="11"/>
  <c r="BF274" i="11"/>
  <c r="T274" i="11"/>
  <c r="R274" i="11"/>
  <c r="P274" i="11"/>
  <c r="BI270" i="11"/>
  <c r="BH270" i="11"/>
  <c r="BG270" i="11"/>
  <c r="BF270" i="11"/>
  <c r="T270" i="11"/>
  <c r="R270" i="11"/>
  <c r="P270" i="11"/>
  <c r="BI268" i="11"/>
  <c r="BH268" i="11"/>
  <c r="BG268" i="11"/>
  <c r="BF268" i="11"/>
  <c r="T268" i="11"/>
  <c r="R268" i="11"/>
  <c r="P268" i="11"/>
  <c r="BI266" i="11"/>
  <c r="BH266" i="11"/>
  <c r="BG266" i="11"/>
  <c r="BF266" i="11"/>
  <c r="T266" i="11"/>
  <c r="R266" i="11"/>
  <c r="P266" i="11"/>
  <c r="BI265" i="11"/>
  <c r="BH265" i="11"/>
  <c r="BG265" i="11"/>
  <c r="BF265" i="11"/>
  <c r="T265" i="11"/>
  <c r="R265" i="11"/>
  <c r="P265" i="11"/>
  <c r="BI263" i="11"/>
  <c r="BH263" i="11"/>
  <c r="BG263" i="11"/>
  <c r="BF263" i="11"/>
  <c r="T263" i="11"/>
  <c r="R263" i="11"/>
  <c r="P263" i="11"/>
  <c r="BI262" i="11"/>
  <c r="BH262" i="11"/>
  <c r="BG262" i="11"/>
  <c r="BF262" i="11"/>
  <c r="T262" i="11"/>
  <c r="R262" i="11"/>
  <c r="P262" i="11"/>
  <c r="BI261" i="11"/>
  <c r="BH261" i="11"/>
  <c r="BG261" i="11"/>
  <c r="BF261" i="11"/>
  <c r="T261" i="11"/>
  <c r="R261" i="11"/>
  <c r="P261" i="11"/>
  <c r="BI258" i="11"/>
  <c r="BH258" i="11"/>
  <c r="BG258" i="11"/>
  <c r="BF258" i="11"/>
  <c r="T258" i="11"/>
  <c r="R258" i="11"/>
  <c r="P258" i="11"/>
  <c r="BI256" i="11"/>
  <c r="BH256" i="11"/>
  <c r="BG256" i="11"/>
  <c r="BF256" i="11"/>
  <c r="T256" i="11"/>
  <c r="R256" i="11"/>
  <c r="P256" i="11"/>
  <c r="BI255" i="11"/>
  <c r="BH255" i="11"/>
  <c r="BG255" i="11"/>
  <c r="BF255" i="11"/>
  <c r="T255" i="11"/>
  <c r="R255" i="11"/>
  <c r="P255" i="11"/>
  <c r="BI254" i="11"/>
  <c r="BH254" i="11"/>
  <c r="BG254" i="11"/>
  <c r="BF254" i="11"/>
  <c r="T254" i="11"/>
  <c r="R254" i="11"/>
  <c r="P254" i="11"/>
  <c r="BI253" i="11"/>
  <c r="BH253" i="11"/>
  <c r="BG253" i="11"/>
  <c r="BF253" i="11"/>
  <c r="T253" i="11"/>
  <c r="R253" i="11"/>
  <c r="P253" i="11"/>
  <c r="BI252" i="11"/>
  <c r="BH252" i="11"/>
  <c r="BG252" i="11"/>
  <c r="BF252" i="11"/>
  <c r="T252" i="11"/>
  <c r="R252" i="11"/>
  <c r="P252" i="11"/>
  <c r="BI250" i="11"/>
  <c r="BH250" i="11"/>
  <c r="BG250" i="11"/>
  <c r="BF250" i="11"/>
  <c r="T250" i="11"/>
  <c r="R250" i="11"/>
  <c r="P250" i="11"/>
  <c r="BI246" i="11"/>
  <c r="BH246" i="11"/>
  <c r="BG246" i="11"/>
  <c r="BF246" i="11"/>
  <c r="T246" i="11"/>
  <c r="R246" i="11"/>
  <c r="P246" i="11"/>
  <c r="BI245" i="11"/>
  <c r="BH245" i="11"/>
  <c r="BG245" i="11"/>
  <c r="BF245" i="11"/>
  <c r="T245" i="11"/>
  <c r="R245" i="11"/>
  <c r="P245" i="11"/>
  <c r="BI244" i="11"/>
  <c r="BH244" i="11"/>
  <c r="BG244" i="11"/>
  <c r="BF244" i="11"/>
  <c r="T244" i="11"/>
  <c r="R244" i="11"/>
  <c r="P244" i="11"/>
  <c r="BI243" i="11"/>
  <c r="BH243" i="11"/>
  <c r="BG243" i="11"/>
  <c r="BF243" i="11"/>
  <c r="T243" i="11"/>
  <c r="R243" i="11"/>
  <c r="P243" i="11"/>
  <c r="BI241" i="11"/>
  <c r="BH241" i="11"/>
  <c r="BG241" i="11"/>
  <c r="BF241" i="11"/>
  <c r="T241" i="11"/>
  <c r="R241" i="11"/>
  <c r="P241" i="11"/>
  <c r="BI240" i="11"/>
  <c r="BH240" i="11"/>
  <c r="BG240" i="11"/>
  <c r="BF240" i="11"/>
  <c r="T240" i="11"/>
  <c r="R240" i="11"/>
  <c r="P240" i="11"/>
  <c r="BI239" i="11"/>
  <c r="BH239" i="11"/>
  <c r="BG239" i="11"/>
  <c r="BF239" i="11"/>
  <c r="T239" i="11"/>
  <c r="R239" i="11"/>
  <c r="P239" i="11"/>
  <c r="BI238" i="11"/>
  <c r="BH238" i="11"/>
  <c r="BG238" i="11"/>
  <c r="BF238" i="11"/>
  <c r="T238" i="11"/>
  <c r="R238" i="11"/>
  <c r="P238" i="11"/>
  <c r="BI237" i="11"/>
  <c r="BH237" i="11"/>
  <c r="BG237" i="11"/>
  <c r="BF237" i="11"/>
  <c r="T237" i="11"/>
  <c r="R237" i="11"/>
  <c r="P237" i="11"/>
  <c r="BI235" i="11"/>
  <c r="BH235" i="11"/>
  <c r="BG235" i="11"/>
  <c r="BF235" i="11"/>
  <c r="T235" i="11"/>
  <c r="R235" i="11"/>
  <c r="P235" i="11"/>
  <c r="BI233" i="11"/>
  <c r="BH233" i="11"/>
  <c r="BG233" i="11"/>
  <c r="BF233" i="11"/>
  <c r="T233" i="11"/>
  <c r="R233" i="11"/>
  <c r="P233" i="11"/>
  <c r="BI231" i="11"/>
  <c r="BH231" i="11"/>
  <c r="BG231" i="11"/>
  <c r="BF231" i="11"/>
  <c r="T231" i="11"/>
  <c r="R231" i="11"/>
  <c r="P231" i="11"/>
  <c r="BI229" i="11"/>
  <c r="BH229" i="11"/>
  <c r="BG229" i="11"/>
  <c r="BF229" i="11"/>
  <c r="T229" i="11"/>
  <c r="R229" i="11"/>
  <c r="P229" i="11"/>
  <c r="BI227" i="11"/>
  <c r="BH227" i="11"/>
  <c r="BG227" i="11"/>
  <c r="BF227" i="11"/>
  <c r="T227" i="11"/>
  <c r="R227" i="11"/>
  <c r="P227" i="11"/>
  <c r="BI225" i="11"/>
  <c r="BH225" i="11"/>
  <c r="BG225" i="11"/>
  <c r="BF225" i="11"/>
  <c r="T225" i="11"/>
  <c r="R225" i="11"/>
  <c r="P225" i="11"/>
  <c r="BI223" i="11"/>
  <c r="BH223" i="11"/>
  <c r="BG223" i="11"/>
  <c r="BF223" i="11"/>
  <c r="T223" i="11"/>
  <c r="R223" i="11"/>
  <c r="P223" i="11"/>
  <c r="BI221" i="11"/>
  <c r="BH221" i="11"/>
  <c r="BG221" i="11"/>
  <c r="BF221" i="11"/>
  <c r="T221" i="11"/>
  <c r="R221" i="11"/>
  <c r="P221" i="11"/>
  <c r="BI219" i="11"/>
  <c r="BH219" i="11"/>
  <c r="BG219" i="11"/>
  <c r="BF219" i="11"/>
  <c r="T219" i="11"/>
  <c r="R219" i="11"/>
  <c r="P219" i="11"/>
  <c r="BI217" i="11"/>
  <c r="BH217" i="11"/>
  <c r="BG217" i="11"/>
  <c r="BF217" i="11"/>
  <c r="T217" i="11"/>
  <c r="R217" i="11"/>
  <c r="P217" i="11"/>
  <c r="BI215" i="11"/>
  <c r="BH215" i="11"/>
  <c r="BG215" i="11"/>
  <c r="BF215" i="11"/>
  <c r="T215" i="11"/>
  <c r="R215" i="11"/>
  <c r="P215" i="11"/>
  <c r="BI214" i="11"/>
  <c r="BH214" i="11"/>
  <c r="BG214" i="11"/>
  <c r="BF214" i="11"/>
  <c r="T214" i="11"/>
  <c r="R214" i="11"/>
  <c r="P214" i="11"/>
  <c r="BI211" i="11"/>
  <c r="BH211" i="11"/>
  <c r="BG211" i="11"/>
  <c r="BF211" i="11"/>
  <c r="T211" i="11"/>
  <c r="R211" i="11"/>
  <c r="P211" i="11"/>
  <c r="BI209" i="11"/>
  <c r="BH209" i="11"/>
  <c r="BG209" i="11"/>
  <c r="BF209" i="11"/>
  <c r="T209" i="11"/>
  <c r="R209" i="11"/>
  <c r="P209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8" i="11"/>
  <c r="BH198" i="11"/>
  <c r="BG198" i="11"/>
  <c r="BF198" i="11"/>
  <c r="T198" i="11"/>
  <c r="R198" i="11"/>
  <c r="P198" i="11"/>
  <c r="BI196" i="11"/>
  <c r="BH196" i="11"/>
  <c r="BG196" i="11"/>
  <c r="BF196" i="11"/>
  <c r="T196" i="11"/>
  <c r="R196" i="11"/>
  <c r="P196" i="11"/>
  <c r="BI194" i="11"/>
  <c r="BH194" i="11"/>
  <c r="BG194" i="11"/>
  <c r="BF194" i="11"/>
  <c r="T194" i="11"/>
  <c r="R194" i="11"/>
  <c r="P194" i="11"/>
  <c r="BI193" i="11"/>
  <c r="BH193" i="11"/>
  <c r="BG193" i="11"/>
  <c r="BF193" i="11"/>
  <c r="T193" i="11"/>
  <c r="R193" i="11"/>
  <c r="P193" i="11"/>
  <c r="BI191" i="11"/>
  <c r="BH191" i="11"/>
  <c r="BG191" i="11"/>
  <c r="BF191" i="11"/>
  <c r="T191" i="11"/>
  <c r="R191" i="11"/>
  <c r="P191" i="11"/>
  <c r="BI190" i="11"/>
  <c r="BH190" i="11"/>
  <c r="BG190" i="11"/>
  <c r="BF190" i="11"/>
  <c r="T190" i="11"/>
  <c r="R190" i="11"/>
  <c r="P190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1" i="11"/>
  <c r="BH181" i="11"/>
  <c r="BG181" i="11"/>
  <c r="BF181" i="11"/>
  <c r="T181" i="11"/>
  <c r="R181" i="11"/>
  <c r="P181" i="11"/>
  <c r="BI179" i="11"/>
  <c r="BH179" i="11"/>
  <c r="BG179" i="11"/>
  <c r="BF179" i="11"/>
  <c r="T179" i="11"/>
  <c r="R179" i="11"/>
  <c r="P179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2" i="11"/>
  <c r="BH162" i="11"/>
  <c r="BG162" i="11"/>
  <c r="BF162" i="11"/>
  <c r="T162" i="11"/>
  <c r="R162" i="11"/>
  <c r="P162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5" i="11"/>
  <c r="BH155" i="11"/>
  <c r="BG155" i="11"/>
  <c r="BF155" i="11"/>
  <c r="T155" i="11"/>
  <c r="R155" i="11"/>
  <c r="P155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T135" i="11"/>
  <c r="R136" i="11"/>
  <c r="R135" i="11" s="1"/>
  <c r="P136" i="11"/>
  <c r="P135" i="11" s="1"/>
  <c r="J130" i="11"/>
  <c r="J129" i="11"/>
  <c r="F129" i="11"/>
  <c r="F127" i="11"/>
  <c r="E125" i="11"/>
  <c r="J92" i="11"/>
  <c r="J91" i="11"/>
  <c r="F91" i="11"/>
  <c r="F89" i="11"/>
  <c r="E87" i="11"/>
  <c r="J18" i="11"/>
  <c r="E18" i="11"/>
  <c r="F92" i="11" s="1"/>
  <c r="J17" i="11"/>
  <c r="J12" i="11"/>
  <c r="J127" i="11"/>
  <c r="E7" i="11"/>
  <c r="E85" i="11"/>
  <c r="J39" i="10"/>
  <c r="J38" i="10"/>
  <c r="AY105" i="1" s="1"/>
  <c r="J37" i="10"/>
  <c r="AX105" i="1"/>
  <c r="BI178" i="10"/>
  <c r="BH178" i="10"/>
  <c r="BG178" i="10"/>
  <c r="BF178" i="10"/>
  <c r="T178" i="10"/>
  <c r="R178" i="10"/>
  <c r="P178" i="10"/>
  <c r="BI174" i="10"/>
  <c r="BH174" i="10"/>
  <c r="BG174" i="10"/>
  <c r="BF174" i="10"/>
  <c r="T174" i="10"/>
  <c r="R174" i="10"/>
  <c r="P174" i="10"/>
  <c r="BI170" i="10"/>
  <c r="BH170" i="10"/>
  <c r="BG170" i="10"/>
  <c r="BF170" i="10"/>
  <c r="T170" i="10"/>
  <c r="R170" i="10"/>
  <c r="P170" i="10"/>
  <c r="BI166" i="10"/>
  <c r="BH166" i="10"/>
  <c r="BG166" i="10"/>
  <c r="BF166" i="10"/>
  <c r="T166" i="10"/>
  <c r="R166" i="10"/>
  <c r="P166" i="10"/>
  <c r="BI162" i="10"/>
  <c r="BH162" i="10"/>
  <c r="BG162" i="10"/>
  <c r="BF162" i="10"/>
  <c r="T162" i="10"/>
  <c r="R162" i="10"/>
  <c r="P162" i="10"/>
  <c r="BI158" i="10"/>
  <c r="BH158" i="10"/>
  <c r="BG158" i="10"/>
  <c r="BF158" i="10"/>
  <c r="T158" i="10"/>
  <c r="R158" i="10"/>
  <c r="P158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J118" i="10"/>
  <c r="J117" i="10"/>
  <c r="F117" i="10"/>
  <c r="F115" i="10"/>
  <c r="E113" i="10"/>
  <c r="J94" i="10"/>
  <c r="J93" i="10"/>
  <c r="F93" i="10"/>
  <c r="F91" i="10"/>
  <c r="E89" i="10"/>
  <c r="J20" i="10"/>
  <c r="E20" i="10"/>
  <c r="F94" i="10" s="1"/>
  <c r="J19" i="10"/>
  <c r="J14" i="10"/>
  <c r="J91" i="10" s="1"/>
  <c r="E7" i="10"/>
  <c r="E109" i="10"/>
  <c r="J39" i="9"/>
  <c r="J38" i="9"/>
  <c r="AY104" i="1"/>
  <c r="J37" i="9"/>
  <c r="AX104" i="1"/>
  <c r="BI257" i="9"/>
  <c r="BH257" i="9"/>
  <c r="BG257" i="9"/>
  <c r="BF257" i="9"/>
  <c r="T257" i="9"/>
  <c r="R257" i="9"/>
  <c r="P257" i="9"/>
  <c r="BI253" i="9"/>
  <c r="BH253" i="9"/>
  <c r="BG253" i="9"/>
  <c r="BF253" i="9"/>
  <c r="T253" i="9"/>
  <c r="R253" i="9"/>
  <c r="P253" i="9"/>
  <c r="BI249" i="9"/>
  <c r="BH249" i="9"/>
  <c r="BG249" i="9"/>
  <c r="BF249" i="9"/>
  <c r="T249" i="9"/>
  <c r="R249" i="9"/>
  <c r="P249" i="9"/>
  <c r="BI245" i="9"/>
  <c r="BH245" i="9"/>
  <c r="BG245" i="9"/>
  <c r="BF245" i="9"/>
  <c r="T245" i="9"/>
  <c r="R245" i="9"/>
  <c r="P245" i="9"/>
  <c r="BI241" i="9"/>
  <c r="BH241" i="9"/>
  <c r="BG241" i="9"/>
  <c r="BF241" i="9"/>
  <c r="T241" i="9"/>
  <c r="R241" i="9"/>
  <c r="P241" i="9"/>
  <c r="BI237" i="9"/>
  <c r="BH237" i="9"/>
  <c r="BG237" i="9"/>
  <c r="BF237" i="9"/>
  <c r="T237" i="9"/>
  <c r="R237" i="9"/>
  <c r="P237" i="9"/>
  <c r="BI233" i="9"/>
  <c r="BH233" i="9"/>
  <c r="BG233" i="9"/>
  <c r="BF233" i="9"/>
  <c r="T233" i="9"/>
  <c r="R233" i="9"/>
  <c r="P233" i="9"/>
  <c r="BI229" i="9"/>
  <c r="BH229" i="9"/>
  <c r="BG229" i="9"/>
  <c r="BF229" i="9"/>
  <c r="T229" i="9"/>
  <c r="R229" i="9"/>
  <c r="P229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0" i="9"/>
  <c r="BH220" i="9"/>
  <c r="BG220" i="9"/>
  <c r="BF220" i="9"/>
  <c r="T220" i="9"/>
  <c r="R220" i="9"/>
  <c r="P220" i="9"/>
  <c r="BI216" i="9"/>
  <c r="BH216" i="9"/>
  <c r="BG216" i="9"/>
  <c r="BF216" i="9"/>
  <c r="T216" i="9"/>
  <c r="R216" i="9"/>
  <c r="P216" i="9"/>
  <c r="BI212" i="9"/>
  <c r="BH212" i="9"/>
  <c r="BG212" i="9"/>
  <c r="BF212" i="9"/>
  <c r="T212" i="9"/>
  <c r="R212" i="9"/>
  <c r="P212" i="9"/>
  <c r="BI208" i="9"/>
  <c r="BH208" i="9"/>
  <c r="BG208" i="9"/>
  <c r="BF208" i="9"/>
  <c r="T208" i="9"/>
  <c r="R208" i="9"/>
  <c r="P208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J118" i="9"/>
  <c r="J117" i="9"/>
  <c r="F117" i="9"/>
  <c r="F115" i="9"/>
  <c r="E113" i="9"/>
  <c r="J94" i="9"/>
  <c r="J93" i="9"/>
  <c r="F93" i="9"/>
  <c r="F91" i="9"/>
  <c r="E89" i="9"/>
  <c r="J20" i="9"/>
  <c r="E20" i="9"/>
  <c r="F94" i="9" s="1"/>
  <c r="J19" i="9"/>
  <c r="J14" i="9"/>
  <c r="J115" i="9"/>
  <c r="E7" i="9"/>
  <c r="E85" i="9" s="1"/>
  <c r="J39" i="8"/>
  <c r="J38" i="8"/>
  <c r="AY103" i="1"/>
  <c r="J37" i="8"/>
  <c r="AX103" i="1"/>
  <c r="BI183" i="8"/>
  <c r="BH183" i="8"/>
  <c r="BG183" i="8"/>
  <c r="BF183" i="8"/>
  <c r="T183" i="8"/>
  <c r="R183" i="8"/>
  <c r="P183" i="8"/>
  <c r="BI179" i="8"/>
  <c r="BH179" i="8"/>
  <c r="BG179" i="8"/>
  <c r="BF179" i="8"/>
  <c r="T179" i="8"/>
  <c r="R179" i="8"/>
  <c r="P179" i="8"/>
  <c r="BI175" i="8"/>
  <c r="BH175" i="8"/>
  <c r="BG175" i="8"/>
  <c r="BF175" i="8"/>
  <c r="T175" i="8"/>
  <c r="R175" i="8"/>
  <c r="P175" i="8"/>
  <c r="BI171" i="8"/>
  <c r="BH171" i="8"/>
  <c r="BG171" i="8"/>
  <c r="BF171" i="8"/>
  <c r="T171" i="8"/>
  <c r="R171" i="8"/>
  <c r="P171" i="8"/>
  <c r="BI167" i="8"/>
  <c r="BH167" i="8"/>
  <c r="BG167" i="8"/>
  <c r="BF167" i="8"/>
  <c r="T167" i="8"/>
  <c r="R167" i="8"/>
  <c r="P167" i="8"/>
  <c r="BI163" i="8"/>
  <c r="BH163" i="8"/>
  <c r="BG163" i="8"/>
  <c r="BF163" i="8"/>
  <c r="T163" i="8"/>
  <c r="R163" i="8"/>
  <c r="P163" i="8"/>
  <c r="BI159" i="8"/>
  <c r="BH159" i="8"/>
  <c r="BG159" i="8"/>
  <c r="BF159" i="8"/>
  <c r="T159" i="8"/>
  <c r="R159" i="8"/>
  <c r="P159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J118" i="8"/>
  <c r="J117" i="8"/>
  <c r="F117" i="8"/>
  <c r="F115" i="8"/>
  <c r="E113" i="8"/>
  <c r="J94" i="8"/>
  <c r="J93" i="8"/>
  <c r="F93" i="8"/>
  <c r="F91" i="8"/>
  <c r="E89" i="8"/>
  <c r="J20" i="8"/>
  <c r="E20" i="8"/>
  <c r="F118" i="8" s="1"/>
  <c r="J19" i="8"/>
  <c r="J14" i="8"/>
  <c r="J115" i="8" s="1"/>
  <c r="E7" i="8"/>
  <c r="E109" i="8" s="1"/>
  <c r="J39" i="7"/>
  <c r="J38" i="7"/>
  <c r="AY102" i="1"/>
  <c r="J37" i="7"/>
  <c r="AX102" i="1" s="1"/>
  <c r="BI174" i="7"/>
  <c r="BH174" i="7"/>
  <c r="BG174" i="7"/>
  <c r="BF174" i="7"/>
  <c r="T174" i="7"/>
  <c r="R174" i="7"/>
  <c r="P174" i="7"/>
  <c r="BI170" i="7"/>
  <c r="BH170" i="7"/>
  <c r="BG170" i="7"/>
  <c r="BF170" i="7"/>
  <c r="T170" i="7"/>
  <c r="R170" i="7"/>
  <c r="P170" i="7"/>
  <c r="BI166" i="7"/>
  <c r="BH166" i="7"/>
  <c r="BG166" i="7"/>
  <c r="BF166" i="7"/>
  <c r="T166" i="7"/>
  <c r="R166" i="7"/>
  <c r="P166" i="7"/>
  <c r="BI162" i="7"/>
  <c r="BH162" i="7"/>
  <c r="BG162" i="7"/>
  <c r="BF162" i="7"/>
  <c r="T162" i="7"/>
  <c r="R162" i="7"/>
  <c r="P162" i="7"/>
  <c r="BI158" i="7"/>
  <c r="BH158" i="7"/>
  <c r="BG158" i="7"/>
  <c r="BF158" i="7"/>
  <c r="T158" i="7"/>
  <c r="R158" i="7"/>
  <c r="P158" i="7"/>
  <c r="BI154" i="7"/>
  <c r="BH154" i="7"/>
  <c r="BG154" i="7"/>
  <c r="BF154" i="7"/>
  <c r="T154" i="7"/>
  <c r="R154" i="7"/>
  <c r="P154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5" i="7"/>
  <c r="BH145" i="7"/>
  <c r="BG145" i="7"/>
  <c r="BF145" i="7"/>
  <c r="T145" i="7"/>
  <c r="R145" i="7"/>
  <c r="P145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J118" i="7"/>
  <c r="J117" i="7"/>
  <c r="F117" i="7"/>
  <c r="F115" i="7"/>
  <c r="E113" i="7"/>
  <c r="J94" i="7"/>
  <c r="J93" i="7"/>
  <c r="F93" i="7"/>
  <c r="F91" i="7"/>
  <c r="E89" i="7"/>
  <c r="J20" i="7"/>
  <c r="E20" i="7"/>
  <c r="F118" i="7" s="1"/>
  <c r="J19" i="7"/>
  <c r="J14" i="7"/>
  <c r="J91" i="7" s="1"/>
  <c r="E7" i="7"/>
  <c r="E109" i="7"/>
  <c r="J39" i="6"/>
  <c r="J38" i="6"/>
  <c r="AY101" i="1"/>
  <c r="J37" i="6"/>
  <c r="AX101" i="1"/>
  <c r="BI362" i="6"/>
  <c r="BH362" i="6"/>
  <c r="BG362" i="6"/>
  <c r="BF362" i="6"/>
  <c r="T362" i="6"/>
  <c r="R362" i="6"/>
  <c r="P362" i="6"/>
  <c r="BI358" i="6"/>
  <c r="BH358" i="6"/>
  <c r="BG358" i="6"/>
  <c r="BF358" i="6"/>
  <c r="T358" i="6"/>
  <c r="R358" i="6"/>
  <c r="P358" i="6"/>
  <c r="BI354" i="6"/>
  <c r="BH354" i="6"/>
  <c r="BG354" i="6"/>
  <c r="BF354" i="6"/>
  <c r="T354" i="6"/>
  <c r="R354" i="6"/>
  <c r="P354" i="6"/>
  <c r="BI350" i="6"/>
  <c r="BH350" i="6"/>
  <c r="BG350" i="6"/>
  <c r="BF350" i="6"/>
  <c r="T350" i="6"/>
  <c r="R350" i="6"/>
  <c r="P350" i="6"/>
  <c r="BI346" i="6"/>
  <c r="BH346" i="6"/>
  <c r="BG346" i="6"/>
  <c r="BF346" i="6"/>
  <c r="T346" i="6"/>
  <c r="R346" i="6"/>
  <c r="P346" i="6"/>
  <c r="BI342" i="6"/>
  <c r="BH342" i="6"/>
  <c r="BG342" i="6"/>
  <c r="BF342" i="6"/>
  <c r="T342" i="6"/>
  <c r="R342" i="6"/>
  <c r="P342" i="6"/>
  <c r="BI338" i="6"/>
  <c r="BH338" i="6"/>
  <c r="BG338" i="6"/>
  <c r="BF338" i="6"/>
  <c r="T338" i="6"/>
  <c r="R338" i="6"/>
  <c r="P338" i="6"/>
  <c r="BI334" i="6"/>
  <c r="BH334" i="6"/>
  <c r="BG334" i="6"/>
  <c r="BF334" i="6"/>
  <c r="T334" i="6"/>
  <c r="R334" i="6"/>
  <c r="P334" i="6"/>
  <c r="BI330" i="6"/>
  <c r="BH330" i="6"/>
  <c r="BG330" i="6"/>
  <c r="BF330" i="6"/>
  <c r="T330" i="6"/>
  <c r="R330" i="6"/>
  <c r="P330" i="6"/>
  <c r="BI326" i="6"/>
  <c r="BH326" i="6"/>
  <c r="BG326" i="6"/>
  <c r="BF326" i="6"/>
  <c r="T326" i="6"/>
  <c r="R326" i="6"/>
  <c r="P326" i="6"/>
  <c r="BI322" i="6"/>
  <c r="BH322" i="6"/>
  <c r="BG322" i="6"/>
  <c r="BF322" i="6"/>
  <c r="T322" i="6"/>
  <c r="R322" i="6"/>
  <c r="P322" i="6"/>
  <c r="BI321" i="6"/>
  <c r="BH321" i="6"/>
  <c r="BG321" i="6"/>
  <c r="BF321" i="6"/>
  <c r="T321" i="6"/>
  <c r="R321" i="6"/>
  <c r="P321" i="6"/>
  <c r="BI317" i="6"/>
  <c r="BH317" i="6"/>
  <c r="BG317" i="6"/>
  <c r="BF317" i="6"/>
  <c r="T317" i="6"/>
  <c r="R317" i="6"/>
  <c r="P317" i="6"/>
  <c r="BI316" i="6"/>
  <c r="BH316" i="6"/>
  <c r="BG316" i="6"/>
  <c r="BF316" i="6"/>
  <c r="T316" i="6"/>
  <c r="R316" i="6"/>
  <c r="P316" i="6"/>
  <c r="BI312" i="6"/>
  <c r="BH312" i="6"/>
  <c r="BG312" i="6"/>
  <c r="BF312" i="6"/>
  <c r="T312" i="6"/>
  <c r="R312" i="6"/>
  <c r="P312" i="6"/>
  <c r="BI308" i="6"/>
  <c r="BH308" i="6"/>
  <c r="BG308" i="6"/>
  <c r="BF308" i="6"/>
  <c r="T308" i="6"/>
  <c r="R308" i="6"/>
  <c r="P308" i="6"/>
  <c r="BI304" i="6"/>
  <c r="BH304" i="6"/>
  <c r="BG304" i="6"/>
  <c r="BF304" i="6"/>
  <c r="T304" i="6"/>
  <c r="R304" i="6"/>
  <c r="P304" i="6"/>
  <c r="BI300" i="6"/>
  <c r="BH300" i="6"/>
  <c r="BG300" i="6"/>
  <c r="BF300" i="6"/>
  <c r="T300" i="6"/>
  <c r="R300" i="6"/>
  <c r="P300" i="6"/>
  <c r="BI296" i="6"/>
  <c r="BH296" i="6"/>
  <c r="BG296" i="6"/>
  <c r="BF296" i="6"/>
  <c r="T296" i="6"/>
  <c r="R296" i="6"/>
  <c r="P296" i="6"/>
  <c r="BI292" i="6"/>
  <c r="BH292" i="6"/>
  <c r="BG292" i="6"/>
  <c r="BF292" i="6"/>
  <c r="T292" i="6"/>
  <c r="R292" i="6"/>
  <c r="P292" i="6"/>
  <c r="BI291" i="6"/>
  <c r="BH291" i="6"/>
  <c r="BG291" i="6"/>
  <c r="BF291" i="6"/>
  <c r="T291" i="6"/>
  <c r="R291" i="6"/>
  <c r="P291" i="6"/>
  <c r="BI287" i="6"/>
  <c r="BH287" i="6"/>
  <c r="BG287" i="6"/>
  <c r="BF287" i="6"/>
  <c r="T287" i="6"/>
  <c r="R287" i="6"/>
  <c r="P287" i="6"/>
  <c r="BI286" i="6"/>
  <c r="BH286" i="6"/>
  <c r="BG286" i="6"/>
  <c r="BF286" i="6"/>
  <c r="T286" i="6"/>
  <c r="R286" i="6"/>
  <c r="P286" i="6"/>
  <c r="BI282" i="6"/>
  <c r="BH282" i="6"/>
  <c r="BG282" i="6"/>
  <c r="BF282" i="6"/>
  <c r="T282" i="6"/>
  <c r="R282" i="6"/>
  <c r="P282" i="6"/>
  <c r="BI281" i="6"/>
  <c r="BH281" i="6"/>
  <c r="BG281" i="6"/>
  <c r="BF281" i="6"/>
  <c r="T281" i="6"/>
  <c r="R281" i="6"/>
  <c r="P281" i="6"/>
  <c r="BI277" i="6"/>
  <c r="BH277" i="6"/>
  <c r="BG277" i="6"/>
  <c r="BF277" i="6"/>
  <c r="T277" i="6"/>
  <c r="R277" i="6"/>
  <c r="P277" i="6"/>
  <c r="BI276" i="6"/>
  <c r="BH276" i="6"/>
  <c r="BG276" i="6"/>
  <c r="BF276" i="6"/>
  <c r="T276" i="6"/>
  <c r="R276" i="6"/>
  <c r="P276" i="6"/>
  <c r="BI272" i="6"/>
  <c r="BH272" i="6"/>
  <c r="BG272" i="6"/>
  <c r="BF272" i="6"/>
  <c r="T272" i="6"/>
  <c r="R272" i="6"/>
  <c r="P272" i="6"/>
  <c r="BI271" i="6"/>
  <c r="BH271" i="6"/>
  <c r="BG271" i="6"/>
  <c r="BF271" i="6"/>
  <c r="T271" i="6"/>
  <c r="R271" i="6"/>
  <c r="P271" i="6"/>
  <c r="BI270" i="6"/>
  <c r="BH270" i="6"/>
  <c r="BG270" i="6"/>
  <c r="BF270" i="6"/>
  <c r="T270" i="6"/>
  <c r="R270" i="6"/>
  <c r="P270" i="6"/>
  <c r="BI269" i="6"/>
  <c r="BH269" i="6"/>
  <c r="BG269" i="6"/>
  <c r="BF269" i="6"/>
  <c r="T269" i="6"/>
  <c r="R269" i="6"/>
  <c r="P269" i="6"/>
  <c r="BI265" i="6"/>
  <c r="BH265" i="6"/>
  <c r="BG265" i="6"/>
  <c r="BF265" i="6"/>
  <c r="T265" i="6"/>
  <c r="R265" i="6"/>
  <c r="P265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9" i="6"/>
  <c r="BH259" i="6"/>
  <c r="BG259" i="6"/>
  <c r="BF259" i="6"/>
  <c r="T259" i="6"/>
  <c r="R259" i="6"/>
  <c r="P259" i="6"/>
  <c r="BI255" i="6"/>
  <c r="BH255" i="6"/>
  <c r="BG255" i="6"/>
  <c r="BF255" i="6"/>
  <c r="T255" i="6"/>
  <c r="R255" i="6"/>
  <c r="P255" i="6"/>
  <c r="BI254" i="6"/>
  <c r="BH254" i="6"/>
  <c r="BG254" i="6"/>
  <c r="BF254" i="6"/>
  <c r="T254" i="6"/>
  <c r="R254" i="6"/>
  <c r="P254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J118" i="6"/>
  <c r="J117" i="6"/>
  <c r="F117" i="6"/>
  <c r="F115" i="6"/>
  <c r="E113" i="6"/>
  <c r="J94" i="6"/>
  <c r="J93" i="6"/>
  <c r="F93" i="6"/>
  <c r="F91" i="6"/>
  <c r="E89" i="6"/>
  <c r="J20" i="6"/>
  <c r="E20" i="6"/>
  <c r="F118" i="6" s="1"/>
  <c r="J19" i="6"/>
  <c r="J14" i="6"/>
  <c r="J91" i="6" s="1"/>
  <c r="E7" i="6"/>
  <c r="E109" i="6" s="1"/>
  <c r="J39" i="5"/>
  <c r="J38" i="5"/>
  <c r="AY100" i="1"/>
  <c r="J37" i="5"/>
  <c r="AX100" i="1"/>
  <c r="BI323" i="5"/>
  <c r="BH323" i="5"/>
  <c r="BG323" i="5"/>
  <c r="BF323" i="5"/>
  <c r="T323" i="5"/>
  <c r="R323" i="5"/>
  <c r="P323" i="5"/>
  <c r="BI322" i="5"/>
  <c r="BH322" i="5"/>
  <c r="BG322" i="5"/>
  <c r="BF322" i="5"/>
  <c r="T322" i="5"/>
  <c r="R322" i="5"/>
  <c r="P322" i="5"/>
  <c r="BI318" i="5"/>
  <c r="BH318" i="5"/>
  <c r="BG318" i="5"/>
  <c r="BF318" i="5"/>
  <c r="T318" i="5"/>
  <c r="R318" i="5"/>
  <c r="P318" i="5"/>
  <c r="BI314" i="5"/>
  <c r="BH314" i="5"/>
  <c r="BG314" i="5"/>
  <c r="BF314" i="5"/>
  <c r="T314" i="5"/>
  <c r="R314" i="5"/>
  <c r="P314" i="5"/>
  <c r="BI310" i="5"/>
  <c r="BH310" i="5"/>
  <c r="BG310" i="5"/>
  <c r="BF310" i="5"/>
  <c r="T310" i="5"/>
  <c r="R310" i="5"/>
  <c r="P310" i="5"/>
  <c r="BI306" i="5"/>
  <c r="BH306" i="5"/>
  <c r="BG306" i="5"/>
  <c r="BF306" i="5"/>
  <c r="T306" i="5"/>
  <c r="R306" i="5"/>
  <c r="P306" i="5"/>
  <c r="BI302" i="5"/>
  <c r="BH302" i="5"/>
  <c r="BG302" i="5"/>
  <c r="BF302" i="5"/>
  <c r="T302" i="5"/>
  <c r="R302" i="5"/>
  <c r="P302" i="5"/>
  <c r="BI298" i="5"/>
  <c r="BH298" i="5"/>
  <c r="BG298" i="5"/>
  <c r="BF298" i="5"/>
  <c r="T298" i="5"/>
  <c r="R298" i="5"/>
  <c r="P298" i="5"/>
  <c r="BI294" i="5"/>
  <c r="BH294" i="5"/>
  <c r="BG294" i="5"/>
  <c r="BF294" i="5"/>
  <c r="T294" i="5"/>
  <c r="R294" i="5"/>
  <c r="P294" i="5"/>
  <c r="BI290" i="5"/>
  <c r="BH290" i="5"/>
  <c r="BG290" i="5"/>
  <c r="BF290" i="5"/>
  <c r="T290" i="5"/>
  <c r="R290" i="5"/>
  <c r="P290" i="5"/>
  <c r="BI286" i="5"/>
  <c r="BH286" i="5"/>
  <c r="BG286" i="5"/>
  <c r="BF286" i="5"/>
  <c r="T286" i="5"/>
  <c r="R286" i="5"/>
  <c r="P286" i="5"/>
  <c r="BI282" i="5"/>
  <c r="BH282" i="5"/>
  <c r="BG282" i="5"/>
  <c r="BF282" i="5"/>
  <c r="T282" i="5"/>
  <c r="R282" i="5"/>
  <c r="P282" i="5"/>
  <c r="BI278" i="5"/>
  <c r="BH278" i="5"/>
  <c r="BG278" i="5"/>
  <c r="BF278" i="5"/>
  <c r="T278" i="5"/>
  <c r="R278" i="5"/>
  <c r="P278" i="5"/>
  <c r="BI274" i="5"/>
  <c r="BH274" i="5"/>
  <c r="BG274" i="5"/>
  <c r="BF274" i="5"/>
  <c r="T274" i="5"/>
  <c r="R274" i="5"/>
  <c r="P274" i="5"/>
  <c r="BI273" i="5"/>
  <c r="BH273" i="5"/>
  <c r="BG273" i="5"/>
  <c r="BF273" i="5"/>
  <c r="T273" i="5"/>
  <c r="R273" i="5"/>
  <c r="P273" i="5"/>
  <c r="BI269" i="5"/>
  <c r="BH269" i="5"/>
  <c r="BG269" i="5"/>
  <c r="BF269" i="5"/>
  <c r="T269" i="5"/>
  <c r="R269" i="5"/>
  <c r="P269" i="5"/>
  <c r="BI265" i="5"/>
  <c r="BH265" i="5"/>
  <c r="BG265" i="5"/>
  <c r="BF265" i="5"/>
  <c r="T265" i="5"/>
  <c r="R265" i="5"/>
  <c r="P265" i="5"/>
  <c r="BI261" i="5"/>
  <c r="BH261" i="5"/>
  <c r="BG261" i="5"/>
  <c r="BF261" i="5"/>
  <c r="T261" i="5"/>
  <c r="R261" i="5"/>
  <c r="P261" i="5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37" i="5"/>
  <c r="BH237" i="5"/>
  <c r="BG237" i="5"/>
  <c r="BF237" i="5"/>
  <c r="T237" i="5"/>
  <c r="R237" i="5"/>
  <c r="P237" i="5"/>
  <c r="BI236" i="5"/>
  <c r="BH236" i="5"/>
  <c r="BG236" i="5"/>
  <c r="BF236" i="5"/>
  <c r="T236" i="5"/>
  <c r="R236" i="5"/>
  <c r="P236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2" i="5"/>
  <c r="BH222" i="5"/>
  <c r="BG222" i="5"/>
  <c r="BF222" i="5"/>
  <c r="T222" i="5"/>
  <c r="R222" i="5"/>
  <c r="P222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J118" i="5"/>
  <c r="J117" i="5"/>
  <c r="F117" i="5"/>
  <c r="F115" i="5"/>
  <c r="E113" i="5"/>
  <c r="J94" i="5"/>
  <c r="J93" i="5"/>
  <c r="F93" i="5"/>
  <c r="F91" i="5"/>
  <c r="E89" i="5"/>
  <c r="J20" i="5"/>
  <c r="E20" i="5"/>
  <c r="F118" i="5" s="1"/>
  <c r="J19" i="5"/>
  <c r="J14" i="5"/>
  <c r="J91" i="5" s="1"/>
  <c r="E7" i="5"/>
  <c r="E109" i="5"/>
  <c r="J37" i="4"/>
  <c r="J36" i="4"/>
  <c r="AY98" i="1"/>
  <c r="J35" i="4"/>
  <c r="AX98" i="1"/>
  <c r="BI200" i="4"/>
  <c r="BH200" i="4"/>
  <c r="BG200" i="4"/>
  <c r="BF200" i="4"/>
  <c r="T200" i="4"/>
  <c r="T191" i="4"/>
  <c r="R200" i="4"/>
  <c r="P200" i="4"/>
  <c r="BI192" i="4"/>
  <c r="BH192" i="4"/>
  <c r="BG192" i="4"/>
  <c r="BF192" i="4"/>
  <c r="T192" i="4"/>
  <c r="R192" i="4"/>
  <c r="R191" i="4" s="1"/>
  <c r="P192" i="4"/>
  <c r="P191" i="4" s="1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92" i="4" s="1"/>
  <c r="J17" i="4"/>
  <c r="J12" i="4"/>
  <c r="J117" i="4"/>
  <c r="E7" i="4"/>
  <c r="E113" i="4"/>
  <c r="J39" i="3"/>
  <c r="J38" i="3"/>
  <c r="AY97" i="1" s="1"/>
  <c r="J37" i="3"/>
  <c r="AX97" i="1"/>
  <c r="BI508" i="3"/>
  <c r="BH508" i="3"/>
  <c r="BG508" i="3"/>
  <c r="BF508" i="3"/>
  <c r="T508" i="3"/>
  <c r="R508" i="3"/>
  <c r="P508" i="3"/>
  <c r="BI505" i="3"/>
  <c r="BH505" i="3"/>
  <c r="BG505" i="3"/>
  <c r="BF505" i="3"/>
  <c r="T505" i="3"/>
  <c r="R505" i="3"/>
  <c r="P505" i="3"/>
  <c r="BI502" i="3"/>
  <c r="BH502" i="3"/>
  <c r="BG502" i="3"/>
  <c r="BF502" i="3"/>
  <c r="T502" i="3"/>
  <c r="R502" i="3"/>
  <c r="P502" i="3"/>
  <c r="BI498" i="3"/>
  <c r="BH498" i="3"/>
  <c r="BG498" i="3"/>
  <c r="BF498" i="3"/>
  <c r="T498" i="3"/>
  <c r="R498" i="3"/>
  <c r="P498" i="3"/>
  <c r="BI492" i="3"/>
  <c r="BH492" i="3"/>
  <c r="BG492" i="3"/>
  <c r="BF492" i="3"/>
  <c r="T492" i="3"/>
  <c r="R492" i="3"/>
  <c r="P492" i="3"/>
  <c r="BI490" i="3"/>
  <c r="BH490" i="3"/>
  <c r="BG490" i="3"/>
  <c r="BF490" i="3"/>
  <c r="T490" i="3"/>
  <c r="R490" i="3"/>
  <c r="P490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2" i="3"/>
  <c r="BH482" i="3"/>
  <c r="BG482" i="3"/>
  <c r="BF482" i="3"/>
  <c r="T482" i="3"/>
  <c r="R482" i="3"/>
  <c r="P482" i="3"/>
  <c r="BI477" i="3"/>
  <c r="BH477" i="3"/>
  <c r="BG477" i="3"/>
  <c r="BF477" i="3"/>
  <c r="T477" i="3"/>
  <c r="R477" i="3"/>
  <c r="P477" i="3"/>
  <c r="BI475" i="3"/>
  <c r="BH475" i="3"/>
  <c r="BG475" i="3"/>
  <c r="BF475" i="3"/>
  <c r="T475" i="3"/>
  <c r="R475" i="3"/>
  <c r="P475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8" i="3"/>
  <c r="BH458" i="3"/>
  <c r="BG458" i="3"/>
  <c r="BF458" i="3"/>
  <c r="T458" i="3"/>
  <c r="R458" i="3"/>
  <c r="P458" i="3"/>
  <c r="BI453" i="3"/>
  <c r="BH453" i="3"/>
  <c r="BG453" i="3"/>
  <c r="BF453" i="3"/>
  <c r="T453" i="3"/>
  <c r="R453" i="3"/>
  <c r="P453" i="3"/>
  <c r="BI448" i="3"/>
  <c r="BH448" i="3"/>
  <c r="BG448" i="3"/>
  <c r="BF448" i="3"/>
  <c r="T448" i="3"/>
  <c r="R448" i="3"/>
  <c r="P448" i="3"/>
  <c r="BI443" i="3"/>
  <c r="BH443" i="3"/>
  <c r="BG443" i="3"/>
  <c r="BF443" i="3"/>
  <c r="T443" i="3"/>
  <c r="R443" i="3"/>
  <c r="P443" i="3"/>
  <c r="BI438" i="3"/>
  <c r="BH438" i="3"/>
  <c r="BG438" i="3"/>
  <c r="BF438" i="3"/>
  <c r="T438" i="3"/>
  <c r="R438" i="3"/>
  <c r="P438" i="3"/>
  <c r="BI436" i="3"/>
  <c r="BH436" i="3"/>
  <c r="BG436" i="3"/>
  <c r="BF436" i="3"/>
  <c r="T436" i="3"/>
  <c r="R436" i="3"/>
  <c r="P436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5" i="3"/>
  <c r="BH425" i="3"/>
  <c r="BG425" i="3"/>
  <c r="BF425" i="3"/>
  <c r="T425" i="3"/>
  <c r="R425" i="3"/>
  <c r="P425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6" i="3"/>
  <c r="BH416" i="3"/>
  <c r="BG416" i="3"/>
  <c r="BF416" i="3"/>
  <c r="T416" i="3"/>
  <c r="R416" i="3"/>
  <c r="P416" i="3"/>
  <c r="BI413" i="3"/>
  <c r="BH413" i="3"/>
  <c r="BG413" i="3"/>
  <c r="BF413" i="3"/>
  <c r="T413" i="3"/>
  <c r="R413" i="3"/>
  <c r="P413" i="3"/>
  <c r="BI411" i="3"/>
  <c r="BH411" i="3"/>
  <c r="BG411" i="3"/>
  <c r="BF411" i="3"/>
  <c r="T411" i="3"/>
  <c r="R411" i="3"/>
  <c r="P411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395" i="3"/>
  <c r="BH395" i="3"/>
  <c r="BG395" i="3"/>
  <c r="BF395" i="3"/>
  <c r="T395" i="3"/>
  <c r="R395" i="3"/>
  <c r="P395" i="3"/>
  <c r="BI391" i="3"/>
  <c r="BH391" i="3"/>
  <c r="BG391" i="3"/>
  <c r="BF391" i="3"/>
  <c r="T391" i="3"/>
  <c r="R391" i="3"/>
  <c r="P391" i="3"/>
  <c r="BI387" i="3"/>
  <c r="BH387" i="3"/>
  <c r="BG387" i="3"/>
  <c r="BF387" i="3"/>
  <c r="T387" i="3"/>
  <c r="R387" i="3"/>
  <c r="P387" i="3"/>
  <c r="BI383" i="3"/>
  <c r="BH383" i="3"/>
  <c r="BG383" i="3"/>
  <c r="BF383" i="3"/>
  <c r="T383" i="3"/>
  <c r="R383" i="3"/>
  <c r="P383" i="3"/>
  <c r="BI378" i="3"/>
  <c r="BH378" i="3"/>
  <c r="BG378" i="3"/>
  <c r="BF378" i="3"/>
  <c r="T378" i="3"/>
  <c r="R378" i="3"/>
  <c r="P378" i="3"/>
  <c r="BI371" i="3"/>
  <c r="BH371" i="3"/>
  <c r="BG371" i="3"/>
  <c r="BF371" i="3"/>
  <c r="T371" i="3"/>
  <c r="R371" i="3"/>
  <c r="P371" i="3"/>
  <c r="BI367" i="3"/>
  <c r="BH367" i="3"/>
  <c r="BG367" i="3"/>
  <c r="BF367" i="3"/>
  <c r="T367" i="3"/>
  <c r="R367" i="3"/>
  <c r="P367" i="3"/>
  <c r="BI361" i="3"/>
  <c r="BH361" i="3"/>
  <c r="BG361" i="3"/>
  <c r="BF361" i="3"/>
  <c r="T361" i="3"/>
  <c r="R361" i="3"/>
  <c r="P361" i="3"/>
  <c r="BI354" i="3"/>
  <c r="BH354" i="3"/>
  <c r="BG354" i="3"/>
  <c r="BF354" i="3"/>
  <c r="T354" i="3"/>
  <c r="R354" i="3"/>
  <c r="P354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4" i="3"/>
  <c r="BH344" i="3"/>
  <c r="BG344" i="3"/>
  <c r="BF344" i="3"/>
  <c r="T344" i="3"/>
  <c r="R344" i="3"/>
  <c r="P344" i="3"/>
  <c r="BI341" i="3"/>
  <c r="BH341" i="3"/>
  <c r="BG341" i="3"/>
  <c r="BF341" i="3"/>
  <c r="T341" i="3"/>
  <c r="R341" i="3"/>
  <c r="P341" i="3"/>
  <c r="BI337" i="3"/>
  <c r="BH337" i="3"/>
  <c r="BG337" i="3"/>
  <c r="BF337" i="3"/>
  <c r="T337" i="3"/>
  <c r="R337" i="3"/>
  <c r="P337" i="3"/>
  <c r="BI333" i="3"/>
  <c r="BH333" i="3"/>
  <c r="BG333" i="3"/>
  <c r="BF333" i="3"/>
  <c r="T333" i="3"/>
  <c r="R333" i="3"/>
  <c r="P333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2" i="3"/>
  <c r="BH322" i="3"/>
  <c r="BG322" i="3"/>
  <c r="BF322" i="3"/>
  <c r="T322" i="3"/>
  <c r="R322" i="3"/>
  <c r="P322" i="3"/>
  <c r="BI318" i="3"/>
  <c r="BH318" i="3"/>
  <c r="BG318" i="3"/>
  <c r="BF318" i="3"/>
  <c r="T318" i="3"/>
  <c r="R318" i="3"/>
  <c r="P318" i="3"/>
  <c r="BI314" i="3"/>
  <c r="BH314" i="3"/>
  <c r="BG314" i="3"/>
  <c r="BF314" i="3"/>
  <c r="T314" i="3"/>
  <c r="R314" i="3"/>
  <c r="P314" i="3"/>
  <c r="BI310" i="3"/>
  <c r="BH310" i="3"/>
  <c r="BG310" i="3"/>
  <c r="BF310" i="3"/>
  <c r="T310" i="3"/>
  <c r="R310" i="3"/>
  <c r="P310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298" i="3"/>
  <c r="BH298" i="3"/>
  <c r="BG298" i="3"/>
  <c r="BF298" i="3"/>
  <c r="T298" i="3"/>
  <c r="R298" i="3"/>
  <c r="P298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T238" i="3"/>
  <c r="R239" i="3"/>
  <c r="R238" i="3"/>
  <c r="P239" i="3"/>
  <c r="P238" i="3" s="1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7" i="3"/>
  <c r="BH217" i="3"/>
  <c r="BG217" i="3"/>
  <c r="BF217" i="3"/>
  <c r="T217" i="3"/>
  <c r="R217" i="3"/>
  <c r="P217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T159" i="3"/>
  <c r="R160" i="3"/>
  <c r="R159" i="3"/>
  <c r="P160" i="3"/>
  <c r="P159" i="3"/>
  <c r="BI155" i="3"/>
  <c r="BH155" i="3"/>
  <c r="BG155" i="3"/>
  <c r="BF155" i="3"/>
  <c r="T155" i="3"/>
  <c r="R155" i="3"/>
  <c r="P155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7" i="3"/>
  <c r="BH137" i="3"/>
  <c r="BG137" i="3"/>
  <c r="BF137" i="3"/>
  <c r="T137" i="3"/>
  <c r="R137" i="3"/>
  <c r="P137" i="3"/>
  <c r="J131" i="3"/>
  <c r="J130" i="3"/>
  <c r="F130" i="3"/>
  <c r="F128" i="3"/>
  <c r="E126" i="3"/>
  <c r="J94" i="3"/>
  <c r="J93" i="3"/>
  <c r="F93" i="3"/>
  <c r="F91" i="3"/>
  <c r="E89" i="3"/>
  <c r="J20" i="3"/>
  <c r="E20" i="3"/>
  <c r="F131" i="3" s="1"/>
  <c r="J19" i="3"/>
  <c r="J14" i="3"/>
  <c r="J128" i="3"/>
  <c r="E7" i="3"/>
  <c r="E85" i="3" s="1"/>
  <c r="J39" i="2"/>
  <c r="J38" i="2"/>
  <c r="AY96" i="1"/>
  <c r="J37" i="2"/>
  <c r="AX96" i="1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T265" i="2"/>
  <c r="T264" i="2"/>
  <c r="R266" i="2"/>
  <c r="R265" i="2"/>
  <c r="R264" i="2"/>
  <c r="P266" i="2"/>
  <c r="P265" i="2" s="1"/>
  <c r="P264" i="2" s="1"/>
  <c r="BI257" i="2"/>
  <c r="BH257" i="2"/>
  <c r="BG257" i="2"/>
  <c r="BF257" i="2"/>
  <c r="T257" i="2"/>
  <c r="T256" i="2" s="1"/>
  <c r="R257" i="2"/>
  <c r="R256" i="2" s="1"/>
  <c r="P257" i="2"/>
  <c r="P256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T222" i="2"/>
  <c r="R223" i="2"/>
  <c r="R222" i="2"/>
  <c r="P223" i="2"/>
  <c r="P222" i="2" s="1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T137" i="2"/>
  <c r="R138" i="2"/>
  <c r="R137" i="2" s="1"/>
  <c r="P138" i="2"/>
  <c r="P137" i="2"/>
  <c r="J132" i="2"/>
  <c r="J131" i="2"/>
  <c r="F131" i="2"/>
  <c r="F129" i="2"/>
  <c r="E127" i="2"/>
  <c r="J94" i="2"/>
  <c r="J93" i="2"/>
  <c r="F93" i="2"/>
  <c r="F91" i="2"/>
  <c r="E89" i="2"/>
  <c r="J20" i="2"/>
  <c r="E20" i="2"/>
  <c r="F132" i="2" s="1"/>
  <c r="J19" i="2"/>
  <c r="J14" i="2"/>
  <c r="J91" i="2" s="1"/>
  <c r="E7" i="2"/>
  <c r="E123" i="2"/>
  <c r="L90" i="1"/>
  <c r="AM90" i="1"/>
  <c r="AM89" i="1"/>
  <c r="L89" i="1"/>
  <c r="AM87" i="1"/>
  <c r="L87" i="1"/>
  <c r="L85" i="1"/>
  <c r="L84" i="1"/>
  <c r="J147" i="12"/>
  <c r="J290" i="11"/>
  <c r="J283" i="11"/>
  <c r="BK282" i="11"/>
  <c r="BK280" i="11"/>
  <c r="BK274" i="11"/>
  <c r="BK256" i="11"/>
  <c r="J244" i="11"/>
  <c r="BK241" i="11"/>
  <c r="BK227" i="11"/>
  <c r="BK221" i="11"/>
  <c r="BK211" i="11"/>
  <c r="BK201" i="11"/>
  <c r="J194" i="11"/>
  <c r="BK193" i="11"/>
  <c r="J190" i="11"/>
  <c r="BK188" i="11"/>
  <c r="BK185" i="11"/>
  <c r="BK183" i="11"/>
  <c r="BK177" i="11"/>
  <c r="BK175" i="11"/>
  <c r="BK157" i="11"/>
  <c r="J151" i="11"/>
  <c r="J150" i="11"/>
  <c r="BK146" i="11"/>
  <c r="J166" i="10"/>
  <c r="BK162" i="10"/>
  <c r="BK143" i="10"/>
  <c r="J134" i="10"/>
  <c r="J124" i="10"/>
  <c r="J245" i="9"/>
  <c r="BK233" i="9"/>
  <c r="BK225" i="9"/>
  <c r="BK212" i="9"/>
  <c r="BK198" i="9"/>
  <c r="BK193" i="9"/>
  <c r="J189" i="9"/>
  <c r="J173" i="9"/>
  <c r="J169" i="9"/>
  <c r="J159" i="9"/>
  <c r="J158" i="9"/>
  <c r="BK153" i="9"/>
  <c r="BK129" i="9"/>
  <c r="J124" i="9"/>
  <c r="BK171" i="8"/>
  <c r="BK159" i="8"/>
  <c r="J154" i="8"/>
  <c r="BK153" i="8"/>
  <c r="J149" i="8"/>
  <c r="BK144" i="8"/>
  <c r="BK138" i="8"/>
  <c r="BK129" i="8"/>
  <c r="BK124" i="8"/>
  <c r="J174" i="7"/>
  <c r="BK149" i="7"/>
  <c r="BK141" i="7"/>
  <c r="BK138" i="7"/>
  <c r="BK123" i="7"/>
  <c r="J316" i="6"/>
  <c r="J291" i="6"/>
  <c r="J287" i="6"/>
  <c r="J269" i="6"/>
  <c r="J245" i="6"/>
  <c r="BK242" i="6"/>
  <c r="J237" i="6"/>
  <c r="BK223" i="6"/>
  <c r="J218" i="6"/>
  <c r="J202" i="6"/>
  <c r="J174" i="6"/>
  <c r="BK170" i="6"/>
  <c r="BK160" i="6"/>
  <c r="BK154" i="6"/>
  <c r="J145" i="6"/>
  <c r="BK140" i="6"/>
  <c r="BK135" i="6"/>
  <c r="BK273" i="5"/>
  <c r="J261" i="5"/>
  <c r="BK252" i="5"/>
  <c r="J227" i="5"/>
  <c r="BK218" i="5"/>
  <c r="J207" i="5"/>
  <c r="BK203" i="5"/>
  <c r="J198" i="5"/>
  <c r="J197" i="5"/>
  <c r="J193" i="5"/>
  <c r="J187" i="5"/>
  <c r="J182" i="5"/>
  <c r="J178" i="5"/>
  <c r="BK158" i="5"/>
  <c r="BK149" i="5"/>
  <c r="BK139" i="5"/>
  <c r="BK138" i="5"/>
  <c r="BK200" i="4"/>
  <c r="J178" i="4"/>
  <c r="J160" i="4"/>
  <c r="J151" i="4"/>
  <c r="J134" i="4"/>
  <c r="J126" i="4"/>
  <c r="BK508" i="3"/>
  <c r="J508" i="3"/>
  <c r="BK505" i="3"/>
  <c r="BK502" i="3"/>
  <c r="J498" i="3"/>
  <c r="J492" i="3"/>
  <c r="BK482" i="3"/>
  <c r="J475" i="3"/>
  <c r="J471" i="3"/>
  <c r="J469" i="3"/>
  <c r="J465" i="3"/>
  <c r="J448" i="3"/>
  <c r="J430" i="3"/>
  <c r="BK427" i="3"/>
  <c r="J421" i="3"/>
  <c r="J402" i="3"/>
  <c r="J395" i="3"/>
  <c r="J383" i="3"/>
  <c r="BK371" i="3"/>
  <c r="BK354" i="3"/>
  <c r="J348" i="3"/>
  <c r="BK344" i="3"/>
  <c r="BK341" i="3"/>
  <c r="BK333" i="3"/>
  <c r="BK322" i="3"/>
  <c r="J314" i="3"/>
  <c r="J308" i="3"/>
  <c r="BK304" i="3"/>
  <c r="BK290" i="3"/>
  <c r="J260" i="3"/>
  <c r="J228" i="3"/>
  <c r="J211" i="3"/>
  <c r="BK164" i="3"/>
  <c r="J244" i="2"/>
  <c r="J201" i="2"/>
  <c r="BK192" i="2"/>
  <c r="J185" i="2"/>
  <c r="BK178" i="2"/>
  <c r="BK162" i="2"/>
  <c r="J149" i="2"/>
  <c r="AS95" i="1"/>
  <c r="BK147" i="12"/>
  <c r="BK128" i="12"/>
  <c r="J292" i="11"/>
  <c r="BK291" i="11"/>
  <c r="J288" i="11"/>
  <c r="J286" i="11"/>
  <c r="J280" i="11"/>
  <c r="J274" i="11"/>
  <c r="BK268" i="11"/>
  <c r="J265" i="11"/>
  <c r="BK261" i="11"/>
  <c r="J254" i="11"/>
  <c r="BK253" i="11"/>
  <c r="BK252" i="11"/>
  <c r="J243" i="11"/>
  <c r="J241" i="11"/>
  <c r="J240" i="11"/>
  <c r="BK235" i="11"/>
  <c r="BK233" i="11"/>
  <c r="J221" i="11"/>
  <c r="BK215" i="11"/>
  <c r="BK205" i="11"/>
  <c r="BK204" i="11"/>
  <c r="J200" i="11"/>
  <c r="J198" i="11"/>
  <c r="BK179" i="11"/>
  <c r="BK173" i="11"/>
  <c r="J166" i="11"/>
  <c r="J157" i="11"/>
  <c r="BK151" i="11"/>
  <c r="BK142" i="11"/>
  <c r="J136" i="11"/>
  <c r="BK178" i="10"/>
  <c r="BK174" i="10"/>
  <c r="J149" i="10"/>
  <c r="J139" i="10"/>
  <c r="BK138" i="10"/>
  <c r="BK133" i="10"/>
  <c r="BK128" i="10"/>
  <c r="BK123" i="10"/>
  <c r="J241" i="9"/>
  <c r="J233" i="9"/>
  <c r="J224" i="9"/>
  <c r="BK220" i="9"/>
  <c r="BK216" i="9"/>
  <c r="BK203" i="9"/>
  <c r="BK199" i="9"/>
  <c r="J184" i="9"/>
  <c r="BK179" i="9"/>
  <c r="BK159" i="9"/>
  <c r="J144" i="9"/>
  <c r="J143" i="9"/>
  <c r="BK139" i="9"/>
  <c r="J123" i="9"/>
  <c r="J167" i="8"/>
  <c r="BK163" i="8"/>
  <c r="BK133" i="8"/>
  <c r="BK123" i="8"/>
  <c r="J170" i="7"/>
  <c r="BK154" i="7"/>
  <c r="BK145" i="7"/>
  <c r="J124" i="7"/>
  <c r="J358" i="6"/>
  <c r="J354" i="6"/>
  <c r="BK350" i="6"/>
  <c r="J342" i="6"/>
  <c r="BK322" i="6"/>
  <c r="BK312" i="6"/>
  <c r="BK296" i="6"/>
  <c r="BK287" i="6"/>
  <c r="BK281" i="6"/>
  <c r="BK277" i="6"/>
  <c r="BK272" i="6"/>
  <c r="J255" i="6"/>
  <c r="J213" i="6"/>
  <c r="J212" i="6"/>
  <c r="J195" i="6"/>
  <c r="BK189" i="6"/>
  <c r="BK180" i="6"/>
  <c r="J175" i="6"/>
  <c r="BK159" i="6"/>
  <c r="J150" i="6"/>
  <c r="BK145" i="6"/>
  <c r="BK129" i="6"/>
  <c r="BK323" i="5"/>
  <c r="BK322" i="5"/>
  <c r="J318" i="5"/>
  <c r="BK310" i="5"/>
  <c r="J298" i="5"/>
  <c r="J290" i="5"/>
  <c r="BK256" i="5"/>
  <c r="J251" i="5"/>
  <c r="BK246" i="5"/>
  <c r="BK226" i="5"/>
  <c r="J208" i="5"/>
  <c r="J202" i="5"/>
  <c r="BK168" i="5"/>
  <c r="J167" i="5"/>
  <c r="BK163" i="5"/>
  <c r="BK154" i="5"/>
  <c r="BK144" i="5"/>
  <c r="J138" i="5"/>
  <c r="BK182" i="4"/>
  <c r="BK174" i="4"/>
  <c r="J168" i="4"/>
  <c r="J166" i="4"/>
  <c r="BK151" i="4"/>
  <c r="BK137" i="4"/>
  <c r="BK126" i="4"/>
  <c r="BK477" i="3"/>
  <c r="BK475" i="3"/>
  <c r="BK465" i="3"/>
  <c r="J458" i="3"/>
  <c r="J436" i="3"/>
  <c r="BK430" i="3"/>
  <c r="BK421" i="3"/>
  <c r="J418" i="3"/>
  <c r="J387" i="3"/>
  <c r="BK383" i="3"/>
  <c r="J346" i="3"/>
  <c r="J329" i="3"/>
  <c r="BK308" i="3"/>
  <c r="J264" i="3"/>
  <c r="BK257" i="3"/>
  <c r="J253" i="3"/>
  <c r="BK250" i="3"/>
  <c r="BK245" i="3"/>
  <c r="BK242" i="3"/>
  <c r="BK175" i="3"/>
  <c r="J155" i="3"/>
  <c r="J266" i="2"/>
  <c r="BK237" i="2"/>
  <c r="BK234" i="2"/>
  <c r="J207" i="2"/>
  <c r="BK198" i="2"/>
  <c r="BK197" i="2"/>
  <c r="BK189" i="2"/>
  <c r="BK185" i="2"/>
  <c r="J157" i="2"/>
  <c r="BK146" i="2"/>
  <c r="BK138" i="2"/>
  <c r="J246" i="11"/>
  <c r="BK245" i="11"/>
  <c r="BK240" i="11"/>
  <c r="J239" i="11"/>
  <c r="J227" i="11"/>
  <c r="BK219" i="11"/>
  <c r="J207" i="11"/>
  <c r="BK194" i="11"/>
  <c r="J193" i="11"/>
  <c r="BK190" i="11"/>
  <c r="J187" i="11"/>
  <c r="J186" i="11"/>
  <c r="BK184" i="11"/>
  <c r="J172" i="11"/>
  <c r="BK170" i="11"/>
  <c r="J158" i="11"/>
  <c r="J155" i="11"/>
  <c r="BK148" i="11"/>
  <c r="BK143" i="11"/>
  <c r="J138" i="11"/>
  <c r="J162" i="10"/>
  <c r="J158" i="10"/>
  <c r="J153" i="10"/>
  <c r="BK144" i="10"/>
  <c r="BK124" i="10"/>
  <c r="BK257" i="9"/>
  <c r="BK253" i="9"/>
  <c r="J225" i="9"/>
  <c r="J220" i="9"/>
  <c r="J212" i="9"/>
  <c r="BK188" i="9"/>
  <c r="J174" i="9"/>
  <c r="BK173" i="9"/>
  <c r="BK168" i="9"/>
  <c r="J164" i="9"/>
  <c r="BK163" i="9"/>
  <c r="BK154" i="9"/>
  <c r="BK149" i="9"/>
  <c r="J149" i="9"/>
  <c r="BK148" i="9"/>
  <c r="J148" i="9"/>
  <c r="BK144" i="9"/>
  <c r="BK138" i="9"/>
  <c r="J133" i="9"/>
  <c r="J159" i="8"/>
  <c r="J143" i="8"/>
  <c r="J138" i="8"/>
  <c r="J129" i="8"/>
  <c r="BK170" i="7"/>
  <c r="BK166" i="7"/>
  <c r="J162" i="7"/>
  <c r="J154" i="7"/>
  <c r="J149" i="7"/>
  <c r="J139" i="7"/>
  <c r="BK129" i="7"/>
  <c r="J128" i="7"/>
  <c r="BK362" i="6"/>
  <c r="BK346" i="6"/>
  <c r="J334" i="6"/>
  <c r="J322" i="6"/>
  <c r="BK321" i="6"/>
  <c r="BK308" i="6"/>
  <c r="J286" i="6"/>
  <c r="J259" i="6"/>
  <c r="BK249" i="6"/>
  <c r="BK237" i="6"/>
  <c r="BK232" i="6"/>
  <c r="BK222" i="6"/>
  <c r="J207" i="6"/>
  <c r="BK196" i="6"/>
  <c r="BK184" i="6"/>
  <c r="J179" i="6"/>
  <c r="BK175" i="6"/>
  <c r="J322" i="5"/>
  <c r="J310" i="5"/>
  <c r="BK302" i="5"/>
  <c r="J278" i="5"/>
  <c r="J274" i="5"/>
  <c r="BK261" i="5"/>
  <c r="J257" i="5"/>
  <c r="J246" i="5"/>
  <c r="J236" i="5"/>
  <c r="J218" i="5"/>
  <c r="BK212" i="5"/>
  <c r="J203" i="5"/>
  <c r="J188" i="5"/>
  <c r="J173" i="5"/>
  <c r="BK162" i="5"/>
  <c r="J158" i="5"/>
  <c r="J154" i="5"/>
  <c r="J153" i="5"/>
  <c r="BK133" i="5"/>
  <c r="BK128" i="5"/>
  <c r="BK124" i="5"/>
  <c r="J192" i="4"/>
  <c r="J174" i="4"/>
  <c r="BK163" i="4"/>
  <c r="BK143" i="4"/>
  <c r="BK140" i="4"/>
  <c r="J505" i="3"/>
  <c r="J502" i="3"/>
  <c r="BK492" i="3"/>
  <c r="J490" i="3"/>
  <c r="BK484" i="3"/>
  <c r="BK448" i="3"/>
  <c r="BK411" i="3"/>
  <c r="BK367" i="3"/>
  <c r="J333" i="3"/>
  <c r="BK298" i="3"/>
  <c r="J292" i="3"/>
  <c r="J257" i="3"/>
  <c r="BK217" i="3"/>
  <c r="J201" i="3"/>
  <c r="J198" i="3"/>
  <c r="J167" i="3"/>
  <c r="BK257" i="2"/>
  <c r="BK240" i="2"/>
  <c r="BK223" i="2"/>
  <c r="BK207" i="2"/>
  <c r="J198" i="2"/>
  <c r="J174" i="2"/>
  <c r="BK167" i="2"/>
  <c r="BK142" i="2"/>
  <c r="BK150" i="12"/>
  <c r="J137" i="12"/>
  <c r="BK134" i="12"/>
  <c r="J266" i="11"/>
  <c r="J250" i="11"/>
  <c r="BK244" i="11"/>
  <c r="J238" i="11"/>
  <c r="BK231" i="11"/>
  <c r="BK225" i="11"/>
  <c r="J219" i="11"/>
  <c r="BK217" i="11"/>
  <c r="BK214" i="11"/>
  <c r="BK209" i="11"/>
  <c r="BK207" i="11"/>
  <c r="J203" i="11"/>
  <c r="BK196" i="11"/>
  <c r="BK191" i="11"/>
  <c r="J183" i="11"/>
  <c r="J179" i="11"/>
  <c r="J175" i="11"/>
  <c r="J173" i="11"/>
  <c r="J171" i="11"/>
  <c r="BK166" i="11"/>
  <c r="J165" i="11"/>
  <c r="J162" i="11"/>
  <c r="BK160" i="11"/>
  <c r="J148" i="11"/>
  <c r="BK139" i="11"/>
  <c r="J170" i="10"/>
  <c r="J138" i="10"/>
  <c r="J249" i="9"/>
  <c r="J237" i="9"/>
  <c r="J229" i="9"/>
  <c r="J216" i="9"/>
  <c r="J208" i="9"/>
  <c r="BK204" i="9"/>
  <c r="J203" i="9"/>
  <c r="J199" i="9"/>
  <c r="BK189" i="9"/>
  <c r="J179" i="9"/>
  <c r="BK169" i="9"/>
  <c r="BK158" i="9"/>
  <c r="J153" i="9"/>
  <c r="J139" i="9"/>
  <c r="J129" i="9"/>
  <c r="BK183" i="8"/>
  <c r="BK179" i="8"/>
  <c r="BK175" i="8"/>
  <c r="J163" i="8"/>
  <c r="BK154" i="8"/>
  <c r="BK148" i="8"/>
  <c r="BK139" i="8"/>
  <c r="J133" i="8"/>
  <c r="J124" i="8"/>
  <c r="J123" i="8"/>
  <c r="BK158" i="7"/>
  <c r="J145" i="7"/>
  <c r="J140" i="7"/>
  <c r="BK133" i="7"/>
  <c r="J330" i="6"/>
  <c r="BK326" i="6"/>
  <c r="BK316" i="6"/>
  <c r="J308" i="6"/>
  <c r="J304" i="6"/>
  <c r="J300" i="6"/>
  <c r="J292" i="6"/>
  <c r="J282" i="6"/>
  <c r="J276" i="6"/>
  <c r="J250" i="6"/>
  <c r="J249" i="6"/>
  <c r="J242" i="6"/>
  <c r="J233" i="6"/>
  <c r="BK212" i="6"/>
  <c r="BK202" i="6"/>
  <c r="BK169" i="6"/>
  <c r="J165" i="6"/>
  <c r="J160" i="6"/>
  <c r="BK149" i="6"/>
  <c r="J140" i="6"/>
  <c r="J135" i="6"/>
  <c r="BK130" i="6"/>
  <c r="BK124" i="6"/>
  <c r="BK290" i="5"/>
  <c r="J282" i="5"/>
  <c r="J269" i="5"/>
  <c r="BK257" i="5"/>
  <c r="J247" i="5"/>
  <c r="BK236" i="5"/>
  <c r="BK217" i="5"/>
  <c r="BK182" i="5"/>
  <c r="J144" i="5"/>
  <c r="BK129" i="5"/>
  <c r="J124" i="5"/>
  <c r="J200" i="4"/>
  <c r="BK192" i="4"/>
  <c r="BK190" i="4"/>
  <c r="J186" i="4"/>
  <c r="BK154" i="4"/>
  <c r="J146" i="4"/>
  <c r="J137" i="4"/>
  <c r="J129" i="4"/>
  <c r="BK498" i="3"/>
  <c r="J482" i="3"/>
  <c r="BK462" i="3"/>
  <c r="BK458" i="3"/>
  <c r="BK443" i="3"/>
  <c r="J438" i="3"/>
  <c r="J416" i="3"/>
  <c r="BK413" i="3"/>
  <c r="J371" i="3"/>
  <c r="J361" i="3"/>
  <c r="BK348" i="3"/>
  <c r="BK326" i="3"/>
  <c r="BK307" i="3"/>
  <c r="J298" i="3"/>
  <c r="BK292" i="3"/>
  <c r="J267" i="3"/>
  <c r="J247" i="3"/>
  <c r="J239" i="3"/>
  <c r="BK228" i="3"/>
  <c r="BK211" i="3"/>
  <c r="J184" i="3"/>
  <c r="BK160" i="3"/>
  <c r="J234" i="2"/>
  <c r="BK230" i="2"/>
  <c r="BK227" i="2"/>
  <c r="J217" i="2"/>
  <c r="J214" i="2"/>
  <c r="J203" i="2"/>
  <c r="J197" i="2"/>
  <c r="BK196" i="2"/>
  <c r="J192" i="2"/>
  <c r="BK181" i="2"/>
  <c r="BK174" i="2"/>
  <c r="J146" i="2"/>
  <c r="J138" i="2"/>
  <c r="BK137" i="12"/>
  <c r="BK124" i="12"/>
  <c r="BK292" i="11"/>
  <c r="BK288" i="11"/>
  <c r="BK283" i="11"/>
  <c r="BK263" i="11"/>
  <c r="J261" i="11"/>
  <c r="J255" i="11"/>
  <c r="J252" i="11"/>
  <c r="J245" i="11"/>
  <c r="BK243" i="11"/>
  <c r="J237" i="11"/>
  <c r="BK229" i="11"/>
  <c r="BK223" i="11"/>
  <c r="J215" i="11"/>
  <c r="J209" i="11"/>
  <c r="J206" i="11"/>
  <c r="J205" i="11"/>
  <c r="J201" i="11"/>
  <c r="BK198" i="11"/>
  <c r="J191" i="11"/>
  <c r="J185" i="11"/>
  <c r="J181" i="11"/>
  <c r="J170" i="11"/>
  <c r="BK169" i="11"/>
  <c r="BK168" i="11"/>
  <c r="J164" i="11"/>
  <c r="BK155" i="11"/>
  <c r="J145" i="11"/>
  <c r="J142" i="11"/>
  <c r="BK138" i="11"/>
  <c r="J178" i="10"/>
  <c r="J174" i="10"/>
  <c r="BK170" i="10"/>
  <c r="J154" i="10"/>
  <c r="BK153" i="10"/>
  <c r="J148" i="10"/>
  <c r="J128" i="10"/>
  <c r="J257" i="9"/>
  <c r="BK249" i="9"/>
  <c r="BK245" i="9"/>
  <c r="BK237" i="9"/>
  <c r="J204" i="9"/>
  <c r="BK183" i="9"/>
  <c r="BK178" i="9"/>
  <c r="J168" i="9"/>
  <c r="BK164" i="9"/>
  <c r="J163" i="9"/>
  <c r="BK123" i="9"/>
  <c r="J171" i="8"/>
  <c r="J139" i="8"/>
  <c r="BK128" i="8"/>
  <c r="BK174" i="7"/>
  <c r="BK150" i="7"/>
  <c r="BK140" i="7"/>
  <c r="J138" i="7"/>
  <c r="J134" i="7"/>
  <c r="BK128" i="7"/>
  <c r="BK338" i="6"/>
  <c r="BK300" i="6"/>
  <c r="J277" i="6"/>
  <c r="BK260" i="6"/>
  <c r="J244" i="6"/>
  <c r="J238" i="6"/>
  <c r="J228" i="6"/>
  <c r="J222" i="6"/>
  <c r="BK206" i="6"/>
  <c r="J184" i="6"/>
  <c r="BK179" i="6"/>
  <c r="J170" i="6"/>
  <c r="BK165" i="6"/>
  <c r="J144" i="6"/>
  <c r="BK139" i="6"/>
  <c r="BK123" i="6"/>
  <c r="J286" i="5"/>
  <c r="J265" i="5"/>
  <c r="BK237" i="5"/>
  <c r="J232" i="5"/>
  <c r="BK231" i="5"/>
  <c r="J226" i="5"/>
  <c r="BK222" i="5"/>
  <c r="J217" i="5"/>
  <c r="J212" i="5"/>
  <c r="BK208" i="5"/>
  <c r="BK198" i="5"/>
  <c r="BK197" i="5"/>
  <c r="BK183" i="5"/>
  <c r="BK178" i="5"/>
  <c r="J129" i="5"/>
  <c r="J123" i="5"/>
  <c r="J190" i="4"/>
  <c r="BK178" i="4"/>
  <c r="BK168" i="4"/>
  <c r="J149" i="4"/>
  <c r="BK146" i="4"/>
  <c r="BK134" i="4"/>
  <c r="BK490" i="3"/>
  <c r="J484" i="3"/>
  <c r="BK469" i="3"/>
  <c r="J443" i="3"/>
  <c r="J425" i="3"/>
  <c r="J404" i="3"/>
  <c r="BK402" i="3"/>
  <c r="BK391" i="3"/>
  <c r="BK387" i="3"/>
  <c r="J378" i="3"/>
  <c r="BK361" i="3"/>
  <c r="J341" i="3"/>
  <c r="BK337" i="3"/>
  <c r="J318" i="3"/>
  <c r="J284" i="3"/>
  <c r="J282" i="3"/>
  <c r="J245" i="3"/>
  <c r="J232" i="3"/>
  <c r="BK225" i="3"/>
  <c r="J208" i="3"/>
  <c r="BK180" i="3"/>
  <c r="BK155" i="3"/>
  <c r="BK137" i="3"/>
  <c r="BK274" i="2"/>
  <c r="J274" i="2"/>
  <c r="BK266" i="2"/>
  <c r="J252" i="2"/>
  <c r="BK249" i="2"/>
  <c r="BK244" i="2"/>
  <c r="J223" i="2"/>
  <c r="J210" i="2"/>
  <c r="BK203" i="2"/>
  <c r="BK202" i="2"/>
  <c r="J189" i="2"/>
  <c r="J181" i="2"/>
  <c r="J178" i="2"/>
  <c r="BK171" i="2"/>
  <c r="J162" i="2"/>
  <c r="J142" i="12"/>
  <c r="J134" i="12"/>
  <c r="J128" i="12"/>
  <c r="J124" i="12"/>
  <c r="J291" i="11"/>
  <c r="BK286" i="11"/>
  <c r="BK285" i="11"/>
  <c r="J275" i="11"/>
  <c r="J270" i="11"/>
  <c r="BK262" i="11"/>
  <c r="BK258" i="11"/>
  <c r="J256" i="11"/>
  <c r="BK255" i="11"/>
  <c r="BK254" i="11"/>
  <c r="BK239" i="11"/>
  <c r="J235" i="11"/>
  <c r="J233" i="11"/>
  <c r="J231" i="11"/>
  <c r="J225" i="11"/>
  <c r="J217" i="11"/>
  <c r="J211" i="11"/>
  <c r="BK206" i="11"/>
  <c r="BK200" i="11"/>
  <c r="J196" i="11"/>
  <c r="BK187" i="11"/>
  <c r="J184" i="11"/>
  <c r="J177" i="11"/>
  <c r="BK171" i="11"/>
  <c r="J169" i="11"/>
  <c r="J167" i="11"/>
  <c r="BK162" i="11"/>
  <c r="BK158" i="11"/>
  <c r="BK152" i="11"/>
  <c r="J146" i="11"/>
  <c r="BK158" i="10"/>
  <c r="BK148" i="10"/>
  <c r="BK134" i="10"/>
  <c r="BK129" i="10"/>
  <c r="J123" i="10"/>
  <c r="J253" i="9"/>
  <c r="BK224" i="9"/>
  <c r="BK208" i="9"/>
  <c r="J194" i="9"/>
  <c r="J188" i="9"/>
  <c r="BK184" i="9"/>
  <c r="J183" i="9"/>
  <c r="BK174" i="9"/>
  <c r="J138" i="9"/>
  <c r="BK134" i="9"/>
  <c r="BK133" i="9"/>
  <c r="BK128" i="9"/>
  <c r="BK124" i="9"/>
  <c r="J179" i="8"/>
  <c r="J175" i="8"/>
  <c r="BK149" i="8"/>
  <c r="J148" i="8"/>
  <c r="J144" i="8"/>
  <c r="J134" i="8"/>
  <c r="BK134" i="7"/>
  <c r="BK124" i="7"/>
  <c r="J312" i="6"/>
  <c r="BK286" i="6"/>
  <c r="J281" i="6"/>
  <c r="J271" i="6"/>
  <c r="BK265" i="6"/>
  <c r="J264" i="6"/>
  <c r="J260" i="6"/>
  <c r="BK255" i="6"/>
  <c r="BK250" i="6"/>
  <c r="BK244" i="6"/>
  <c r="BK238" i="6"/>
  <c r="BK228" i="6"/>
  <c r="J227" i="6"/>
  <c r="J223" i="6"/>
  <c r="BK213" i="6"/>
  <c r="J206" i="6"/>
  <c r="J196" i="6"/>
  <c r="J190" i="6"/>
  <c r="J185" i="6"/>
  <c r="J180" i="6"/>
  <c r="J169" i="6"/>
  <c r="J164" i="6"/>
  <c r="J155" i="6"/>
  <c r="BK144" i="6"/>
  <c r="J323" i="5"/>
  <c r="J314" i="5"/>
  <c r="BK306" i="5"/>
  <c r="BK298" i="5"/>
  <c r="BK294" i="5"/>
  <c r="BK278" i="5"/>
  <c r="BK269" i="5"/>
  <c r="BK265" i="5"/>
  <c r="J256" i="5"/>
  <c r="BK247" i="5"/>
  <c r="BK242" i="5"/>
  <c r="BK213" i="5"/>
  <c r="BK202" i="5"/>
  <c r="BK193" i="5"/>
  <c r="BK187" i="5"/>
  <c r="J183" i="5"/>
  <c r="BK172" i="5"/>
  <c r="J168" i="5"/>
  <c r="BK153" i="5"/>
  <c r="BK134" i="5"/>
  <c r="J133" i="5"/>
  <c r="J128" i="5"/>
  <c r="J182" i="4"/>
  <c r="BK171" i="4"/>
  <c r="BK166" i="4"/>
  <c r="BK157" i="4"/>
  <c r="BK149" i="4"/>
  <c r="BK471" i="3"/>
  <c r="J462" i="3"/>
  <c r="BK453" i="3"/>
  <c r="BK438" i="3"/>
  <c r="J427" i="3"/>
  <c r="BK404" i="3"/>
  <c r="BK395" i="3"/>
  <c r="J337" i="3"/>
  <c r="J307" i="3"/>
  <c r="J290" i="3"/>
  <c r="BK264" i="3"/>
  <c r="J250" i="3"/>
  <c r="J235" i="3"/>
  <c r="BK232" i="3"/>
  <c r="BK208" i="3"/>
  <c r="BK201" i="3"/>
  <c r="BK198" i="3"/>
  <c r="BK167" i="3"/>
  <c r="J164" i="3"/>
  <c r="BK146" i="3"/>
  <c r="J137" i="3"/>
  <c r="BK270" i="2"/>
  <c r="J257" i="2"/>
  <c r="BK252" i="2"/>
  <c r="J237" i="2"/>
  <c r="BK214" i="2"/>
  <c r="J167" i="2"/>
  <c r="BK149" i="2"/>
  <c r="AS99" i="1"/>
  <c r="J150" i="12"/>
  <c r="J285" i="11"/>
  <c r="J278" i="11"/>
  <c r="BK275" i="11"/>
  <c r="BK270" i="11"/>
  <c r="BK265" i="11"/>
  <c r="J263" i="11"/>
  <c r="J262" i="11"/>
  <c r="BK358" i="6"/>
  <c r="J350" i="6"/>
  <c r="BK342" i="6"/>
  <c r="J338" i="6"/>
  <c r="BK330" i="6"/>
  <c r="J317" i="6"/>
  <c r="J296" i="6"/>
  <c r="BK292" i="6"/>
  <c r="BK291" i="6"/>
  <c r="BK282" i="6"/>
  <c r="BK270" i="6"/>
  <c r="J265" i="6"/>
  <c r="BK259" i="6"/>
  <c r="BK254" i="6"/>
  <c r="BK245" i="6"/>
  <c r="J243" i="6"/>
  <c r="J232" i="6"/>
  <c r="BK227" i="6"/>
  <c r="BK218" i="6"/>
  <c r="J217" i="6"/>
  <c r="BK207" i="6"/>
  <c r="J201" i="6"/>
  <c r="BK195" i="6"/>
  <c r="J189" i="6"/>
  <c r="BK174" i="6"/>
  <c r="BK164" i="6"/>
  <c r="J159" i="6"/>
  <c r="BK155" i="6"/>
  <c r="J134" i="6"/>
  <c r="J129" i="6"/>
  <c r="J124" i="6"/>
  <c r="J123" i="6"/>
  <c r="BK318" i="5"/>
  <c r="BK314" i="5"/>
  <c r="J306" i="5"/>
  <c r="J302" i="5"/>
  <c r="J294" i="5"/>
  <c r="BK286" i="5"/>
  <c r="J242" i="5"/>
  <c r="J241" i="5"/>
  <c r="J237" i="5"/>
  <c r="BK232" i="5"/>
  <c r="BK227" i="5"/>
  <c r="J213" i="5"/>
  <c r="J192" i="5"/>
  <c r="J177" i="5"/>
  <c r="BK173" i="5"/>
  <c r="J172" i="5"/>
  <c r="BK167" i="5"/>
  <c r="J162" i="5"/>
  <c r="J148" i="5"/>
  <c r="BK143" i="5"/>
  <c r="J139" i="5"/>
  <c r="J134" i="5"/>
  <c r="BK186" i="4"/>
  <c r="J171" i="4"/>
  <c r="BK160" i="4"/>
  <c r="J157" i="4"/>
  <c r="J154" i="4"/>
  <c r="J140" i="4"/>
  <c r="BK129" i="4"/>
  <c r="BK487" i="3"/>
  <c r="J477" i="3"/>
  <c r="J453" i="3"/>
  <c r="BK418" i="3"/>
  <c r="BK416" i="3"/>
  <c r="J413" i="3"/>
  <c r="J411" i="3"/>
  <c r="BK378" i="3"/>
  <c r="J367" i="3"/>
  <c r="J354" i="3"/>
  <c r="J326" i="3"/>
  <c r="BK318" i="3"/>
  <c r="BK314" i="3"/>
  <c r="BK310" i="3"/>
  <c r="J304" i="3"/>
  <c r="BK284" i="3"/>
  <c r="BK282" i="3"/>
  <c r="BK267" i="3"/>
  <c r="BK260" i="3"/>
  <c r="BK247" i="3"/>
  <c r="BK239" i="3"/>
  <c r="BK235" i="3"/>
  <c r="J180" i="3"/>
  <c r="BK171" i="3"/>
  <c r="J160" i="3"/>
  <c r="BK142" i="3"/>
  <c r="J270" i="2"/>
  <c r="J230" i="2"/>
  <c r="BK217" i="2"/>
  <c r="BK204" i="2"/>
  <c r="J202" i="2"/>
  <c r="J196" i="2"/>
  <c r="J171" i="2"/>
  <c r="J142" i="2"/>
  <c r="BK142" i="12"/>
  <c r="BK290" i="11"/>
  <c r="J282" i="11"/>
  <c r="BK278" i="11"/>
  <c r="J268" i="11"/>
  <c r="BK266" i="11"/>
  <c r="J258" i="11"/>
  <c r="J253" i="11"/>
  <c r="BK250" i="11"/>
  <c r="BK246" i="11"/>
  <c r="BK238" i="11"/>
  <c r="BK237" i="11"/>
  <c r="J229" i="11"/>
  <c r="J223" i="11"/>
  <c r="J214" i="11"/>
  <c r="J204" i="11"/>
  <c r="BK203" i="11"/>
  <c r="J188" i="11"/>
  <c r="BK186" i="11"/>
  <c r="BK181" i="11"/>
  <c r="BK172" i="11"/>
  <c r="J168" i="11"/>
  <c r="BK167" i="11"/>
  <c r="BK165" i="11"/>
  <c r="BK164" i="11"/>
  <c r="J160" i="11"/>
  <c r="J152" i="11"/>
  <c r="BK150" i="11"/>
  <c r="BK145" i="11"/>
  <c r="J143" i="11"/>
  <c r="J139" i="11"/>
  <c r="BK136" i="11"/>
  <c r="BK166" i="10"/>
  <c r="BK154" i="10"/>
  <c r="BK149" i="10"/>
  <c r="J144" i="10"/>
  <c r="J143" i="10"/>
  <c r="BK139" i="10"/>
  <c r="J133" i="10"/>
  <c r="J129" i="10"/>
  <c r="BK241" i="9"/>
  <c r="BK229" i="9"/>
  <c r="J198" i="9"/>
  <c r="BK194" i="9"/>
  <c r="J193" i="9"/>
  <c r="J178" i="9"/>
  <c r="J154" i="9"/>
  <c r="BK143" i="9"/>
  <c r="J134" i="9"/>
  <c r="J128" i="9"/>
  <c r="J183" i="8"/>
  <c r="BK167" i="8"/>
  <c r="J153" i="8"/>
  <c r="BK143" i="8"/>
  <c r="BK134" i="8"/>
  <c r="J128" i="8"/>
  <c r="J166" i="7"/>
  <c r="BK162" i="7"/>
  <c r="J158" i="7"/>
  <c r="J150" i="7"/>
  <c r="J141" i="7"/>
  <c r="BK139" i="7"/>
  <c r="J133" i="7"/>
  <c r="J129" i="7"/>
  <c r="J123" i="7"/>
  <c r="J362" i="6"/>
  <c r="BK354" i="6"/>
  <c r="J346" i="6"/>
  <c r="BK334" i="6"/>
  <c r="J326" i="6"/>
  <c r="J321" i="6"/>
  <c r="BK317" i="6"/>
  <c r="BK304" i="6"/>
  <c r="BK276" i="6"/>
  <c r="J272" i="6"/>
  <c r="BK271" i="6"/>
  <c r="J270" i="6"/>
  <c r="BK269" i="6"/>
  <c r="BK264" i="6"/>
  <c r="J254" i="6"/>
  <c r="BK243" i="6"/>
  <c r="BK233" i="6"/>
  <c r="BK217" i="6"/>
  <c r="BK201" i="6"/>
  <c r="BK190" i="6"/>
  <c r="BK185" i="6"/>
  <c r="J154" i="6"/>
  <c r="BK150" i="6"/>
  <c r="J149" i="6"/>
  <c r="J139" i="6"/>
  <c r="BK134" i="6"/>
  <c r="J130" i="6"/>
  <c r="BK282" i="5"/>
  <c r="BK274" i="5"/>
  <c r="J273" i="5"/>
  <c r="J252" i="5"/>
  <c r="BK251" i="5"/>
  <c r="BK241" i="5"/>
  <c r="J231" i="5"/>
  <c r="J222" i="5"/>
  <c r="BK207" i="5"/>
  <c r="BK192" i="5"/>
  <c r="BK188" i="5"/>
  <c r="BK177" i="5"/>
  <c r="J163" i="5"/>
  <c r="J149" i="5"/>
  <c r="BK148" i="5"/>
  <c r="J143" i="5"/>
  <c r="BK123" i="5"/>
  <c r="J163" i="4"/>
  <c r="J143" i="4"/>
  <c r="J487" i="3"/>
  <c r="BK436" i="3"/>
  <c r="BK425" i="3"/>
  <c r="J391" i="3"/>
  <c r="BK346" i="3"/>
  <c r="J344" i="3"/>
  <c r="BK329" i="3"/>
  <c r="J322" i="3"/>
  <c r="J310" i="3"/>
  <c r="BK253" i="3"/>
  <c r="J242" i="3"/>
  <c r="J225" i="3"/>
  <c r="J217" i="3"/>
  <c r="BK184" i="3"/>
  <c r="J175" i="3"/>
  <c r="J171" i="3"/>
  <c r="J146" i="3"/>
  <c r="J142" i="3"/>
  <c r="J249" i="2"/>
  <c r="J240" i="2"/>
  <c r="J227" i="2"/>
  <c r="BK210" i="2"/>
  <c r="J204" i="2"/>
  <c r="BK201" i="2"/>
  <c r="BK157" i="2"/>
  <c r="T195" i="2" l="1"/>
  <c r="P213" i="2"/>
  <c r="P236" i="2"/>
  <c r="P269" i="2"/>
  <c r="T163" i="3"/>
  <c r="T231" i="3"/>
  <c r="R309" i="3"/>
  <c r="R340" i="3"/>
  <c r="R437" i="3"/>
  <c r="P501" i="3"/>
  <c r="R125" i="4"/>
  <c r="R124" i="4" s="1"/>
  <c r="T150" i="4"/>
  <c r="P122" i="5"/>
  <c r="P121" i="5" s="1"/>
  <c r="AU100" i="1" s="1"/>
  <c r="R122" i="8"/>
  <c r="R121" i="8" s="1"/>
  <c r="BK122" i="10"/>
  <c r="J122" i="10"/>
  <c r="J99" i="10"/>
  <c r="P137" i="11"/>
  <c r="P134" i="11"/>
  <c r="R137" i="11"/>
  <c r="R134" i="11" s="1"/>
  <c r="BK249" i="11"/>
  <c r="J249" i="11"/>
  <c r="J103" i="11"/>
  <c r="T264" i="11"/>
  <c r="R273" i="11"/>
  <c r="P141" i="2"/>
  <c r="BK206" i="2"/>
  <c r="J206" i="2"/>
  <c r="J104" i="2"/>
  <c r="T213" i="2"/>
  <c r="T226" i="2"/>
  <c r="P243" i="2"/>
  <c r="T269" i="2"/>
  <c r="T136" i="3"/>
  <c r="T135" i="3"/>
  <c r="BK231" i="3"/>
  <c r="J231" i="3"/>
  <c r="J103" i="3"/>
  <c r="P231" i="3"/>
  <c r="P309" i="3"/>
  <c r="BK437" i="3"/>
  <c r="J437" i="3" s="1"/>
  <c r="J110" i="3" s="1"/>
  <c r="BK501" i="3"/>
  <c r="J501" i="3"/>
  <c r="J112" i="3"/>
  <c r="BK125" i="4"/>
  <c r="J125" i="4"/>
  <c r="J98" i="4"/>
  <c r="R150" i="4"/>
  <c r="P141" i="11"/>
  <c r="P140" i="11"/>
  <c r="T249" i="11"/>
  <c r="BK264" i="11"/>
  <c r="J264" i="11"/>
  <c r="J105" i="11"/>
  <c r="T273" i="11"/>
  <c r="T289" i="11"/>
  <c r="BK195" i="2"/>
  <c r="J195" i="2" s="1"/>
  <c r="J102" i="2" s="1"/>
  <c r="R206" i="2"/>
  <c r="BK243" i="2"/>
  <c r="J243" i="2"/>
  <c r="J109" i="2" s="1"/>
  <c r="BK163" i="3"/>
  <c r="J163" i="3" s="1"/>
  <c r="J102" i="3" s="1"/>
  <c r="T241" i="3"/>
  <c r="BK340" i="3"/>
  <c r="J340" i="3"/>
  <c r="J108" i="3" s="1"/>
  <c r="P340" i="3"/>
  <c r="T437" i="3"/>
  <c r="T501" i="3"/>
  <c r="BK133" i="4"/>
  <c r="P167" i="4"/>
  <c r="P122" i="6"/>
  <c r="P121" i="6" s="1"/>
  <c r="AU101" i="1" s="1"/>
  <c r="P122" i="7"/>
  <c r="P121" i="7"/>
  <c r="AU102" i="1"/>
  <c r="P122" i="8"/>
  <c r="P121" i="8"/>
  <c r="AU103" i="1"/>
  <c r="T141" i="11"/>
  <c r="T140" i="11"/>
  <c r="R249" i="11"/>
  <c r="T260" i="11"/>
  <c r="P267" i="11"/>
  <c r="BK273" i="11"/>
  <c r="T279" i="11"/>
  <c r="BK284" i="11"/>
  <c r="J284" i="11"/>
  <c r="J111" i="11"/>
  <c r="R284" i="11"/>
  <c r="R289" i="11"/>
  <c r="BK123" i="12"/>
  <c r="J123" i="12"/>
  <c r="J97" i="12"/>
  <c r="P123" i="12"/>
  <c r="R123" i="12"/>
  <c r="T123" i="12"/>
  <c r="BK133" i="12"/>
  <c r="J133" i="12"/>
  <c r="J99" i="12"/>
  <c r="P133" i="12"/>
  <c r="P132" i="12"/>
  <c r="R133" i="12"/>
  <c r="R132" i="12"/>
  <c r="T133" i="12"/>
  <c r="T132" i="12" s="1"/>
  <c r="T141" i="2"/>
  <c r="T136" i="2" s="1"/>
  <c r="P206" i="2"/>
  <c r="R226" i="2"/>
  <c r="T243" i="2"/>
  <c r="P136" i="3"/>
  <c r="BK241" i="3"/>
  <c r="J241" i="3"/>
  <c r="J106" i="3"/>
  <c r="P347" i="3"/>
  <c r="BK491" i="3"/>
  <c r="J491" i="3"/>
  <c r="J111" i="3"/>
  <c r="P125" i="4"/>
  <c r="P124" i="4"/>
  <c r="R133" i="4"/>
  <c r="BK167" i="4"/>
  <c r="J167" i="4"/>
  <c r="J102" i="4"/>
  <c r="R122" i="5"/>
  <c r="R121" i="5" s="1"/>
  <c r="BK122" i="7"/>
  <c r="J122" i="7"/>
  <c r="J99" i="7" s="1"/>
  <c r="T122" i="8"/>
  <c r="T121" i="8" s="1"/>
  <c r="R122" i="9"/>
  <c r="R121" i="9" s="1"/>
  <c r="BK137" i="11"/>
  <c r="J137" i="11"/>
  <c r="J99" i="11"/>
  <c r="T137" i="11"/>
  <c r="T134" i="11"/>
  <c r="BK260" i="11"/>
  <c r="J260" i="11" s="1"/>
  <c r="J104" i="11" s="1"/>
  <c r="P264" i="11"/>
  <c r="R267" i="11"/>
  <c r="BK279" i="11"/>
  <c r="J279" i="11" s="1"/>
  <c r="J110" i="11" s="1"/>
  <c r="R141" i="2"/>
  <c r="R136" i="2" s="1"/>
  <c r="BK213" i="2"/>
  <c r="J213" i="2" s="1"/>
  <c r="J105" i="2" s="1"/>
  <c r="R236" i="2"/>
  <c r="BK269" i="2"/>
  <c r="J269" i="2" s="1"/>
  <c r="J113" i="2" s="1"/>
  <c r="R136" i="3"/>
  <c r="R241" i="3"/>
  <c r="R347" i="3"/>
  <c r="T491" i="3"/>
  <c r="T133" i="4"/>
  <c r="T167" i="4"/>
  <c r="BK122" i="5"/>
  <c r="BK121" i="5"/>
  <c r="J121" i="5" s="1"/>
  <c r="J98" i="5" s="1"/>
  <c r="T122" i="6"/>
  <c r="T121" i="6" s="1"/>
  <c r="T122" i="7"/>
  <c r="T121" i="7" s="1"/>
  <c r="BK122" i="9"/>
  <c r="BK121" i="9"/>
  <c r="J121" i="9" s="1"/>
  <c r="J98" i="9" s="1"/>
  <c r="T122" i="10"/>
  <c r="T121" i="10"/>
  <c r="P195" i="2"/>
  <c r="P136" i="2" s="1"/>
  <c r="R213" i="2"/>
  <c r="P226" i="2"/>
  <c r="BK136" i="3"/>
  <c r="BK309" i="3"/>
  <c r="J309" i="3" s="1"/>
  <c r="J107" i="3" s="1"/>
  <c r="BK347" i="3"/>
  <c r="J347" i="3" s="1"/>
  <c r="J109" i="3" s="1"/>
  <c r="R491" i="3"/>
  <c r="P133" i="4"/>
  <c r="R167" i="4"/>
  <c r="BK122" i="6"/>
  <c r="BK121" i="6" s="1"/>
  <c r="J121" i="6" s="1"/>
  <c r="J32" i="6" s="1"/>
  <c r="AG101" i="1" s="1"/>
  <c r="P122" i="10"/>
  <c r="P121" i="10" s="1"/>
  <c r="AU105" i="1" s="1"/>
  <c r="BK141" i="2"/>
  <c r="BK136" i="2" s="1"/>
  <c r="J136" i="2" s="1"/>
  <c r="J99" i="2" s="1"/>
  <c r="BK236" i="2"/>
  <c r="J236" i="2"/>
  <c r="J108" i="2"/>
  <c r="R243" i="2"/>
  <c r="R163" i="3"/>
  <c r="P241" i="3"/>
  <c r="T347" i="3"/>
  <c r="P491" i="3"/>
  <c r="T125" i="4"/>
  <c r="T124" i="4"/>
  <c r="BK150" i="4"/>
  <c r="J150" i="4"/>
  <c r="J101" i="4"/>
  <c r="R122" i="7"/>
  <c r="R121" i="7" s="1"/>
  <c r="T122" i="9"/>
  <c r="T121" i="9" s="1"/>
  <c r="R141" i="11"/>
  <c r="R140" i="11"/>
  <c r="P260" i="11"/>
  <c r="P248" i="11" s="1"/>
  <c r="R264" i="11"/>
  <c r="T267" i="11"/>
  <c r="P273" i="11"/>
  <c r="P279" i="11"/>
  <c r="P284" i="11"/>
  <c r="T284" i="11"/>
  <c r="BK289" i="11"/>
  <c r="J289" i="11" s="1"/>
  <c r="J113" i="11" s="1"/>
  <c r="P289" i="11"/>
  <c r="R195" i="2"/>
  <c r="T206" i="2"/>
  <c r="BK226" i="2"/>
  <c r="J226" i="2"/>
  <c r="J107" i="2"/>
  <c r="T236" i="2"/>
  <c r="R269" i="2"/>
  <c r="P163" i="3"/>
  <c r="R231" i="3"/>
  <c r="T309" i="3"/>
  <c r="T340" i="3"/>
  <c r="P437" i="3"/>
  <c r="R501" i="3"/>
  <c r="P150" i="4"/>
  <c r="T122" i="5"/>
  <c r="T121" i="5"/>
  <c r="R122" i="6"/>
  <c r="R121" i="6" s="1"/>
  <c r="BK122" i="8"/>
  <c r="J122" i="8"/>
  <c r="J99" i="8"/>
  <c r="P122" i="9"/>
  <c r="P121" i="9" s="1"/>
  <c r="AU104" i="1" s="1"/>
  <c r="R122" i="10"/>
  <c r="R121" i="10" s="1"/>
  <c r="BK141" i="11"/>
  <c r="J141" i="11"/>
  <c r="J101" i="11"/>
  <c r="P249" i="11"/>
  <c r="R260" i="11"/>
  <c r="BK267" i="11"/>
  <c r="J267" i="11"/>
  <c r="J106" i="11" s="1"/>
  <c r="R279" i="11"/>
  <c r="BE146" i="2"/>
  <c r="BE167" i="2"/>
  <c r="BE171" i="2"/>
  <c r="BE234" i="2"/>
  <c r="BE266" i="2"/>
  <c r="BE270" i="2"/>
  <c r="J91" i="3"/>
  <c r="BE160" i="3"/>
  <c r="BE164" i="3"/>
  <c r="BE235" i="3"/>
  <c r="BE239" i="3"/>
  <c r="BE247" i="3"/>
  <c r="BE257" i="3"/>
  <c r="BE267" i="3"/>
  <c r="BE292" i="3"/>
  <c r="BE308" i="3"/>
  <c r="BE337" i="3"/>
  <c r="BE361" i="3"/>
  <c r="BE383" i="3"/>
  <c r="BE416" i="3"/>
  <c r="BE438" i="3"/>
  <c r="BE448" i="3"/>
  <c r="J89" i="4"/>
  <c r="BE190" i="4"/>
  <c r="J115" i="5"/>
  <c r="BE129" i="5"/>
  <c r="BE133" i="5"/>
  <c r="BE134" i="5"/>
  <c r="BE154" i="5"/>
  <c r="BE158" i="5"/>
  <c r="BE167" i="5"/>
  <c r="BE212" i="5"/>
  <c r="BE218" i="5"/>
  <c r="BE232" i="5"/>
  <c r="BE236" i="5"/>
  <c r="BE237" i="5"/>
  <c r="BE261" i="5"/>
  <c r="BE265" i="5"/>
  <c r="F94" i="6"/>
  <c r="BE160" i="6"/>
  <c r="BE174" i="6"/>
  <c r="BE180" i="6"/>
  <c r="BE212" i="6"/>
  <c r="BE218" i="6"/>
  <c r="BE282" i="6"/>
  <c r="BE286" i="6"/>
  <c r="BE291" i="6"/>
  <c r="BE330" i="6"/>
  <c r="BE342" i="6"/>
  <c r="J115" i="7"/>
  <c r="BE128" i="7"/>
  <c r="F94" i="8"/>
  <c r="BE133" i="8"/>
  <c r="BE139" i="8"/>
  <c r="BE159" i="8"/>
  <c r="BE163" i="8"/>
  <c r="E109" i="9"/>
  <c r="BE124" i="9"/>
  <c r="BE139" i="9"/>
  <c r="BE153" i="9"/>
  <c r="BE189" i="9"/>
  <c r="BE216" i="9"/>
  <c r="BE225" i="9"/>
  <c r="E85" i="10"/>
  <c r="BE124" i="10"/>
  <c r="BE134" i="10"/>
  <c r="BE148" i="10"/>
  <c r="E123" i="11"/>
  <c r="BE162" i="11"/>
  <c r="BE169" i="11"/>
  <c r="BE170" i="11"/>
  <c r="BE171" i="11"/>
  <c r="BE179" i="11"/>
  <c r="BE185" i="11"/>
  <c r="BE190" i="11"/>
  <c r="BE191" i="11"/>
  <c r="BE193" i="11"/>
  <c r="BE206" i="11"/>
  <c r="BE244" i="11"/>
  <c r="BE245" i="11"/>
  <c r="BE261" i="11"/>
  <c r="BE262" i="11"/>
  <c r="BE270" i="11"/>
  <c r="BK135" i="11"/>
  <c r="BK134" i="11"/>
  <c r="J134" i="11" s="1"/>
  <c r="J97" i="11" s="1"/>
  <c r="BE174" i="2"/>
  <c r="BE181" i="2"/>
  <c r="BE240" i="2"/>
  <c r="BE244" i="2"/>
  <c r="BE155" i="3"/>
  <c r="BE201" i="3"/>
  <c r="BE208" i="3"/>
  <c r="BE211" i="3"/>
  <c r="BE307" i="3"/>
  <c r="BE387" i="3"/>
  <c r="BE402" i="3"/>
  <c r="BE427" i="3"/>
  <c r="BE430" i="3"/>
  <c r="BE492" i="3"/>
  <c r="BK238" i="3"/>
  <c r="J238" i="3"/>
  <c r="J104" i="3" s="1"/>
  <c r="BE126" i="4"/>
  <c r="BE151" i="4"/>
  <c r="BE192" i="4"/>
  <c r="BE124" i="5"/>
  <c r="BE187" i="5"/>
  <c r="BE197" i="5"/>
  <c r="BE198" i="5"/>
  <c r="BE203" i="5"/>
  <c r="BE274" i="5"/>
  <c r="BE278" i="5"/>
  <c r="BE298" i="5"/>
  <c r="BE144" i="6"/>
  <c r="BE145" i="6"/>
  <c r="BE179" i="6"/>
  <c r="BE184" i="6"/>
  <c r="BE238" i="6"/>
  <c r="BE322" i="6"/>
  <c r="BE346" i="6"/>
  <c r="BE354" i="6"/>
  <c r="BE268" i="11"/>
  <c r="BE274" i="11"/>
  <c r="BE280" i="11"/>
  <c r="BE282" i="11"/>
  <c r="BE292" i="11"/>
  <c r="BE124" i="12"/>
  <c r="E85" i="2"/>
  <c r="BE185" i="2"/>
  <c r="BE196" i="2"/>
  <c r="BE198" i="2"/>
  <c r="BE201" i="2"/>
  <c r="BE210" i="2"/>
  <c r="BE227" i="2"/>
  <c r="BE230" i="2"/>
  <c r="BK137" i="2"/>
  <c r="BK265" i="2"/>
  <c r="BK264" i="2" s="1"/>
  <c r="J264" i="2" s="1"/>
  <c r="J111" i="2" s="1"/>
  <c r="E122" i="3"/>
  <c r="BE310" i="3"/>
  <c r="BE367" i="3"/>
  <c r="BE418" i="3"/>
  <c r="BE421" i="3"/>
  <c r="BE469" i="3"/>
  <c r="BE490" i="3"/>
  <c r="E85" i="4"/>
  <c r="F120" i="4"/>
  <c r="BE134" i="4"/>
  <c r="BE137" i="4"/>
  <c r="BE140" i="4"/>
  <c r="BE146" i="4"/>
  <c r="BE168" i="4"/>
  <c r="BE123" i="5"/>
  <c r="BE163" i="5"/>
  <c r="BE178" i="5"/>
  <c r="BE208" i="5"/>
  <c r="BE226" i="5"/>
  <c r="BE251" i="5"/>
  <c r="BE282" i="5"/>
  <c r="BE310" i="5"/>
  <c r="BE322" i="5"/>
  <c r="BE323" i="5"/>
  <c r="E85" i="6"/>
  <c r="BE139" i="6"/>
  <c r="BE243" i="6"/>
  <c r="BE245" i="6"/>
  <c r="BE321" i="6"/>
  <c r="BE326" i="6"/>
  <c r="BE123" i="7"/>
  <c r="BE162" i="7"/>
  <c r="BE166" i="7"/>
  <c r="BE170" i="7"/>
  <c r="BE143" i="8"/>
  <c r="BE123" i="9"/>
  <c r="BE158" i="9"/>
  <c r="BE159" i="9"/>
  <c r="BE179" i="9"/>
  <c r="BE237" i="9"/>
  <c r="BE153" i="10"/>
  <c r="BE154" i="10"/>
  <c r="BE178" i="10"/>
  <c r="J89" i="11"/>
  <c r="F130" i="11"/>
  <c r="BE142" i="11"/>
  <c r="BE143" i="11"/>
  <c r="BE145" i="11"/>
  <c r="BE175" i="11"/>
  <c r="BE188" i="11"/>
  <c r="BE198" i="11"/>
  <c r="BE205" i="11"/>
  <c r="BE215" i="11"/>
  <c r="BE252" i="11"/>
  <c r="BE253" i="11"/>
  <c r="BE263" i="11"/>
  <c r="BE278" i="11"/>
  <c r="BE290" i="11"/>
  <c r="BK277" i="11"/>
  <c r="J277" i="11"/>
  <c r="J109" i="11" s="1"/>
  <c r="BK287" i="11"/>
  <c r="J287" i="11"/>
  <c r="J112" i="11" s="1"/>
  <c r="E85" i="12"/>
  <c r="F119" i="12"/>
  <c r="BE128" i="12"/>
  <c r="BE142" i="12"/>
  <c r="BE147" i="12"/>
  <c r="BK141" i="12"/>
  <c r="J141" i="12"/>
  <c r="J100" i="12"/>
  <c r="J129" i="2"/>
  <c r="BE142" i="2"/>
  <c r="BE192" i="2"/>
  <c r="BE237" i="2"/>
  <c r="BE274" i="2"/>
  <c r="BK222" i="2"/>
  <c r="J222" i="2" s="1"/>
  <c r="J106" i="2" s="1"/>
  <c r="F94" i="3"/>
  <c r="BE146" i="3"/>
  <c r="BE167" i="3"/>
  <c r="BE322" i="3"/>
  <c r="BE346" i="3"/>
  <c r="BE354" i="3"/>
  <c r="BE411" i="3"/>
  <c r="BE413" i="3"/>
  <c r="BE436" i="3"/>
  <c r="BE453" i="3"/>
  <c r="BE462" i="3"/>
  <c r="BE475" i="3"/>
  <c r="BE477" i="3"/>
  <c r="BK159" i="3"/>
  <c r="J159" i="3"/>
  <c r="J101" i="3"/>
  <c r="BE129" i="4"/>
  <c r="BE143" i="4"/>
  <c r="BE174" i="4"/>
  <c r="BE182" i="4"/>
  <c r="BE139" i="5"/>
  <c r="BE143" i="5"/>
  <c r="BE144" i="5"/>
  <c r="BE148" i="5"/>
  <c r="BE172" i="5"/>
  <c r="BE173" i="5"/>
  <c r="BE192" i="5"/>
  <c r="BE202" i="5"/>
  <c r="BE246" i="5"/>
  <c r="BE247" i="5"/>
  <c r="BE256" i="5"/>
  <c r="BE294" i="5"/>
  <c r="BE130" i="6"/>
  <c r="BE149" i="6"/>
  <c r="BE150" i="6"/>
  <c r="BE154" i="6"/>
  <c r="BE223" i="6"/>
  <c r="BE237" i="6"/>
  <c r="BE242" i="6"/>
  <c r="BE249" i="6"/>
  <c r="BE254" i="6"/>
  <c r="BE272" i="6"/>
  <c r="BE334" i="6"/>
  <c r="BE350" i="6"/>
  <c r="BE358" i="6"/>
  <c r="F94" i="7"/>
  <c r="BE124" i="7"/>
  <c r="BE141" i="7"/>
  <c r="BE145" i="7"/>
  <c r="E85" i="8"/>
  <c r="BE138" i="8"/>
  <c r="BE149" i="8"/>
  <c r="BE153" i="8"/>
  <c r="BE154" i="8"/>
  <c r="BE149" i="9"/>
  <c r="BE194" i="9"/>
  <c r="BE198" i="9"/>
  <c r="BE212" i="9"/>
  <c r="BE233" i="9"/>
  <c r="BE241" i="9"/>
  <c r="BE253" i="9"/>
  <c r="BE257" i="9"/>
  <c r="F118" i="10"/>
  <c r="BE149" i="10"/>
  <c r="BE162" i="10"/>
  <c r="BE166" i="10"/>
  <c r="BE136" i="11"/>
  <c r="BE160" i="11"/>
  <c r="BE166" i="11"/>
  <c r="BE194" i="11"/>
  <c r="BE196" i="11"/>
  <c r="BE254" i="11"/>
  <c r="BE265" i="11"/>
  <c r="BE266" i="11"/>
  <c r="BE275" i="11"/>
  <c r="BE286" i="11"/>
  <c r="BE137" i="12"/>
  <c r="BE150" i="12"/>
  <c r="BK149" i="12"/>
  <c r="J149" i="12" s="1"/>
  <c r="J102" i="12" s="1"/>
  <c r="BE149" i="2"/>
  <c r="BE178" i="2"/>
  <c r="BE207" i="2"/>
  <c r="BE252" i="2"/>
  <c r="BE257" i="2"/>
  <c r="BE260" i="3"/>
  <c r="BE318" i="3"/>
  <c r="BE333" i="3"/>
  <c r="BE344" i="3"/>
  <c r="BE391" i="3"/>
  <c r="BE465" i="3"/>
  <c r="BE484" i="3"/>
  <c r="F94" i="5"/>
  <c r="BE153" i="5"/>
  <c r="BE207" i="5"/>
  <c r="BE227" i="5"/>
  <c r="BE175" i="6"/>
  <c r="BE189" i="6"/>
  <c r="BE195" i="6"/>
  <c r="BE206" i="6"/>
  <c r="BE227" i="6"/>
  <c r="BE244" i="6"/>
  <c r="BE259" i="6"/>
  <c r="BE264" i="6"/>
  <c r="BE265" i="6"/>
  <c r="BE277" i="6"/>
  <c r="BE287" i="6"/>
  <c r="BE317" i="6"/>
  <c r="BE149" i="7"/>
  <c r="BE150" i="7"/>
  <c r="J91" i="8"/>
  <c r="BE171" i="8"/>
  <c r="BE144" i="9"/>
  <c r="BE183" i="9"/>
  <c r="BE193" i="9"/>
  <c r="BE151" i="11"/>
  <c r="BE152" i="11"/>
  <c r="BE157" i="11"/>
  <c r="BE184" i="11"/>
  <c r="BE201" i="11"/>
  <c r="BE239" i="11"/>
  <c r="BE240" i="11"/>
  <c r="BE241" i="11"/>
  <c r="BE243" i="11"/>
  <c r="BE246" i="11"/>
  <c r="BE255" i="11"/>
  <c r="BE256" i="11"/>
  <c r="BE258" i="11"/>
  <c r="BE285" i="11"/>
  <c r="BE288" i="11"/>
  <c r="BE134" i="12"/>
  <c r="BK146" i="12"/>
  <c r="J146" i="12" s="1"/>
  <c r="J101" i="12" s="1"/>
  <c r="F94" i="2"/>
  <c r="BE138" i="2"/>
  <c r="BE157" i="2"/>
  <c r="BE189" i="2"/>
  <c r="BE217" i="2"/>
  <c r="BE249" i="2"/>
  <c r="BK256" i="2"/>
  <c r="J256" i="2" s="1"/>
  <c r="J110" i="2" s="1"/>
  <c r="BE137" i="3"/>
  <c r="BE142" i="3"/>
  <c r="BE171" i="3"/>
  <c r="BE225" i="3"/>
  <c r="BE228" i="3"/>
  <c r="BE232" i="3"/>
  <c r="BE245" i="3"/>
  <c r="BE250" i="3"/>
  <c r="BE264" i="3"/>
  <c r="BE304" i="3"/>
  <c r="BE314" i="3"/>
  <c r="BE326" i="3"/>
  <c r="BE348" i="3"/>
  <c r="BE371" i="3"/>
  <c r="BE498" i="3"/>
  <c r="BE502" i="3"/>
  <c r="BE171" i="4"/>
  <c r="BE178" i="4"/>
  <c r="BE138" i="5"/>
  <c r="BE182" i="5"/>
  <c r="BE183" i="5"/>
  <c r="BE193" i="5"/>
  <c r="BE231" i="5"/>
  <c r="BE252" i="5"/>
  <c r="BE269" i="5"/>
  <c r="BE286" i="5"/>
  <c r="BE290" i="5"/>
  <c r="BE306" i="5"/>
  <c r="BE318" i="5"/>
  <c r="BE123" i="6"/>
  <c r="BE129" i="6"/>
  <c r="BE135" i="6"/>
  <c r="BE155" i="6"/>
  <c r="BE159" i="6"/>
  <c r="BE169" i="6"/>
  <c r="BE170" i="6"/>
  <c r="BE190" i="6"/>
  <c r="BE250" i="6"/>
  <c r="BE269" i="6"/>
  <c r="BE270" i="6"/>
  <c r="BE271" i="6"/>
  <c r="BE281" i="6"/>
  <c r="BE292" i="6"/>
  <c r="BE296" i="6"/>
  <c r="BE312" i="6"/>
  <c r="BE123" i="8"/>
  <c r="BE124" i="8"/>
  <c r="BE134" i="8"/>
  <c r="BE144" i="8"/>
  <c r="BE148" i="8"/>
  <c r="F118" i="9"/>
  <c r="BE143" i="9"/>
  <c r="BE148" i="9"/>
  <c r="BE203" i="9"/>
  <c r="BE204" i="9"/>
  <c r="BE208" i="9"/>
  <c r="BE229" i="9"/>
  <c r="BE245" i="9"/>
  <c r="BE249" i="9"/>
  <c r="J115" i="10"/>
  <c r="BE123" i="10"/>
  <c r="BE128" i="10"/>
  <c r="BE129" i="10"/>
  <c r="BE170" i="10"/>
  <c r="BE174" i="10"/>
  <c r="BE146" i="11"/>
  <c r="BE167" i="11"/>
  <c r="BE168" i="11"/>
  <c r="BE183" i="11"/>
  <c r="BE204" i="11"/>
  <c r="BE209" i="11"/>
  <c r="BE211" i="11"/>
  <c r="BE214" i="11"/>
  <c r="BE217" i="11"/>
  <c r="BE221" i="11"/>
  <c r="BE223" i="11"/>
  <c r="BE225" i="11"/>
  <c r="BE233" i="11"/>
  <c r="BE162" i="2"/>
  <c r="BE202" i="2"/>
  <c r="BE203" i="2"/>
  <c r="BE223" i="2"/>
  <c r="BE217" i="3"/>
  <c r="BE282" i="3"/>
  <c r="BE290" i="3"/>
  <c r="BE298" i="3"/>
  <c r="BE341" i="3"/>
  <c r="BE395" i="3"/>
  <c r="BE404" i="3"/>
  <c r="BE443" i="3"/>
  <c r="BE471" i="3"/>
  <c r="BE482" i="3"/>
  <c r="BE149" i="4"/>
  <c r="BE160" i="4"/>
  <c r="BE200" i="4"/>
  <c r="BK191" i="4"/>
  <c r="J191" i="4"/>
  <c r="J103" i="4" s="1"/>
  <c r="E85" i="5"/>
  <c r="BE149" i="5"/>
  <c r="BE177" i="5"/>
  <c r="BE213" i="5"/>
  <c r="BE217" i="5"/>
  <c r="BE257" i="5"/>
  <c r="BE273" i="5"/>
  <c r="BE302" i="5"/>
  <c r="BE314" i="5"/>
  <c r="J115" i="6"/>
  <c r="BE134" i="6"/>
  <c r="BE140" i="6"/>
  <c r="BE164" i="6"/>
  <c r="BE165" i="6"/>
  <c r="BE201" i="6"/>
  <c r="BE202" i="6"/>
  <c r="BE217" i="6"/>
  <c r="BE222" i="6"/>
  <c r="BE228" i="6"/>
  <c r="BE233" i="6"/>
  <c r="BE260" i="6"/>
  <c r="BE276" i="6"/>
  <c r="BE300" i="6"/>
  <c r="BE316" i="6"/>
  <c r="BE338" i="6"/>
  <c r="BE362" i="6"/>
  <c r="E85" i="7"/>
  <c r="BE138" i="7"/>
  <c r="BE174" i="7"/>
  <c r="BE129" i="8"/>
  <c r="BE175" i="8"/>
  <c r="BE128" i="9"/>
  <c r="BE129" i="9"/>
  <c r="BE133" i="9"/>
  <c r="BE134" i="9"/>
  <c r="BE138" i="9"/>
  <c r="BE169" i="9"/>
  <c r="BE173" i="9"/>
  <c r="BE174" i="9"/>
  <c r="BE178" i="9"/>
  <c r="BE199" i="9"/>
  <c r="BE143" i="10"/>
  <c r="BE144" i="10"/>
  <c r="BE138" i="11"/>
  <c r="BE148" i="11"/>
  <c r="BE150" i="11"/>
  <c r="BE158" i="11"/>
  <c r="BE164" i="11"/>
  <c r="BE165" i="11"/>
  <c r="BE172" i="11"/>
  <c r="BE177" i="11"/>
  <c r="BE186" i="11"/>
  <c r="BE187" i="11"/>
  <c r="BE219" i="11"/>
  <c r="BE227" i="11"/>
  <c r="BE229" i="11"/>
  <c r="BE231" i="11"/>
  <c r="BE283" i="11"/>
  <c r="J89" i="12"/>
  <c r="BE197" i="2"/>
  <c r="BE204" i="2"/>
  <c r="BE214" i="2"/>
  <c r="BE175" i="3"/>
  <c r="BE180" i="3"/>
  <c r="BE184" i="3"/>
  <c r="BE198" i="3"/>
  <c r="BE242" i="3"/>
  <c r="BE253" i="3"/>
  <c r="BE284" i="3"/>
  <c r="BE329" i="3"/>
  <c r="BE378" i="3"/>
  <c r="BE425" i="3"/>
  <c r="BE458" i="3"/>
  <c r="BE487" i="3"/>
  <c r="BE505" i="3"/>
  <c r="BE508" i="3"/>
  <c r="BE154" i="4"/>
  <c r="BE157" i="4"/>
  <c r="BE163" i="4"/>
  <c r="BE166" i="4"/>
  <c r="BE186" i="4"/>
  <c r="BE128" i="5"/>
  <c r="BE162" i="5"/>
  <c r="BE168" i="5"/>
  <c r="BE188" i="5"/>
  <c r="BE222" i="5"/>
  <c r="BE241" i="5"/>
  <c r="BE242" i="5"/>
  <c r="BE124" i="6"/>
  <c r="BE185" i="6"/>
  <c r="BE196" i="6"/>
  <c r="BE207" i="6"/>
  <c r="BE213" i="6"/>
  <c r="BE232" i="6"/>
  <c r="BE255" i="6"/>
  <c r="BE304" i="6"/>
  <c r="BE308" i="6"/>
  <c r="BE129" i="7"/>
  <c r="BE133" i="7"/>
  <c r="BE134" i="7"/>
  <c r="BE139" i="7"/>
  <c r="BE140" i="7"/>
  <c r="BE154" i="7"/>
  <c r="BE158" i="7"/>
  <c r="BE128" i="8"/>
  <c r="BE167" i="8"/>
  <c r="BE179" i="8"/>
  <c r="BE183" i="8"/>
  <c r="J91" i="9"/>
  <c r="BE154" i="9"/>
  <c r="BE163" i="9"/>
  <c r="BE164" i="9"/>
  <c r="BE168" i="9"/>
  <c r="BE184" i="9"/>
  <c r="BE188" i="9"/>
  <c r="BE220" i="9"/>
  <c r="BE224" i="9"/>
  <c r="BE133" i="10"/>
  <c r="BE138" i="10"/>
  <c r="BE139" i="10"/>
  <c r="BE158" i="10"/>
  <c r="BE139" i="11"/>
  <c r="BE155" i="11"/>
  <c r="BE173" i="11"/>
  <c r="BE181" i="11"/>
  <c r="BE200" i="11"/>
  <c r="BE203" i="11"/>
  <c r="BE207" i="11"/>
  <c r="BE235" i="11"/>
  <c r="BE237" i="11"/>
  <c r="BE238" i="11"/>
  <c r="BE250" i="11"/>
  <c r="BE291" i="11"/>
  <c r="J36" i="3"/>
  <c r="AW97" i="1" s="1"/>
  <c r="F38" i="5"/>
  <c r="BC100" i="1"/>
  <c r="F37" i="4"/>
  <c r="BD98" i="1" s="1"/>
  <c r="J34" i="11"/>
  <c r="AW106" i="1" s="1"/>
  <c r="F39" i="2"/>
  <c r="BD96" i="1"/>
  <c r="F37" i="12"/>
  <c r="BD107" i="1" s="1"/>
  <c r="F36" i="7"/>
  <c r="BA102" i="1" s="1"/>
  <c r="F34" i="12"/>
  <c r="BA107" i="1"/>
  <c r="F37" i="5"/>
  <c r="BB100" i="1" s="1"/>
  <c r="F38" i="2"/>
  <c r="BC96" i="1" s="1"/>
  <c r="F39" i="6"/>
  <c r="BD101" i="1"/>
  <c r="F36" i="10"/>
  <c r="BA105" i="1"/>
  <c r="F35" i="12"/>
  <c r="BB107" i="1" s="1"/>
  <c r="F36" i="2"/>
  <c r="BA96" i="1" s="1"/>
  <c r="F37" i="3"/>
  <c r="BB97" i="1" s="1"/>
  <c r="J36" i="6"/>
  <c r="AW101" i="1" s="1"/>
  <c r="F36" i="6"/>
  <c r="BA101" i="1"/>
  <c r="F38" i="9"/>
  <c r="BC104" i="1" s="1"/>
  <c r="F39" i="9"/>
  <c r="BD104" i="1" s="1"/>
  <c r="F36" i="9"/>
  <c r="BA104" i="1"/>
  <c r="F37" i="10"/>
  <c r="BB105" i="1"/>
  <c r="F39" i="7"/>
  <c r="BD102" i="1"/>
  <c r="AS94" i="1"/>
  <c r="F36" i="5"/>
  <c r="BA100" i="1" s="1"/>
  <c r="F39" i="10"/>
  <c r="BD105" i="1" s="1"/>
  <c r="F37" i="8"/>
  <c r="BB103" i="1" s="1"/>
  <c r="F37" i="2"/>
  <c r="BB96" i="1" s="1"/>
  <c r="F35" i="4"/>
  <c r="BB98" i="1"/>
  <c r="F36" i="8"/>
  <c r="BA103" i="1" s="1"/>
  <c r="F36" i="11"/>
  <c r="BC106" i="1"/>
  <c r="F36" i="12"/>
  <c r="BC107" i="1"/>
  <c r="F39" i="3"/>
  <c r="BD97" i="1" s="1"/>
  <c r="F36" i="4"/>
  <c r="BC98" i="1"/>
  <c r="F37" i="7"/>
  <c r="BB102" i="1" s="1"/>
  <c r="F37" i="9"/>
  <c r="BB104" i="1"/>
  <c r="J36" i="10"/>
  <c r="AW105" i="1"/>
  <c r="F35" i="11"/>
  <c r="BB106" i="1" s="1"/>
  <c r="F39" i="5"/>
  <c r="BD100" i="1" s="1"/>
  <c r="F37" i="11"/>
  <c r="BD106" i="1" s="1"/>
  <c r="F36" i="3"/>
  <c r="BA97" i="1"/>
  <c r="F34" i="4"/>
  <c r="BA98" i="1" s="1"/>
  <c r="J36" i="5"/>
  <c r="AW100" i="1"/>
  <c r="J36" i="7"/>
  <c r="AW102" i="1"/>
  <c r="F38" i="10"/>
  <c r="BC105" i="1"/>
  <c r="F34" i="11"/>
  <c r="BA106" i="1"/>
  <c r="J34" i="4"/>
  <c r="AW98" i="1" s="1"/>
  <c r="F38" i="6"/>
  <c r="BC101" i="1"/>
  <c r="J36" i="9"/>
  <c r="AW104" i="1"/>
  <c r="F39" i="8"/>
  <c r="BD103" i="1" s="1"/>
  <c r="F37" i="6"/>
  <c r="BB101" i="1" s="1"/>
  <c r="J36" i="2"/>
  <c r="AW96" i="1" s="1"/>
  <c r="F38" i="3"/>
  <c r="BC97" i="1"/>
  <c r="F38" i="7"/>
  <c r="BC102" i="1" s="1"/>
  <c r="F38" i="8"/>
  <c r="BC103" i="1"/>
  <c r="J34" i="12"/>
  <c r="AW107" i="1"/>
  <c r="J36" i="8"/>
  <c r="AW103" i="1"/>
  <c r="J141" i="2" l="1"/>
  <c r="J101" i="2" s="1"/>
  <c r="P240" i="3"/>
  <c r="P132" i="4"/>
  <c r="BK135" i="3"/>
  <c r="J135" i="3"/>
  <c r="J99" i="3"/>
  <c r="R240" i="3"/>
  <c r="R122" i="12"/>
  <c r="T248" i="11"/>
  <c r="R272" i="11"/>
  <c r="R132" i="4"/>
  <c r="R123" i="4"/>
  <c r="T205" i="2"/>
  <c r="T135" i="2"/>
  <c r="T132" i="4"/>
  <c r="T123" i="4"/>
  <c r="R135" i="3"/>
  <c r="R134" i="3"/>
  <c r="P123" i="4"/>
  <c r="AU98" i="1"/>
  <c r="P135" i="3"/>
  <c r="P134" i="3"/>
  <c r="AU97" i="1"/>
  <c r="T122" i="12"/>
  <c r="BK272" i="11"/>
  <c r="J272" i="11"/>
  <c r="J107" i="11"/>
  <c r="BK132" i="4"/>
  <c r="J132" i="4"/>
  <c r="J99" i="4"/>
  <c r="T240" i="3"/>
  <c r="T134" i="3"/>
  <c r="R205" i="2"/>
  <c r="R135" i="2"/>
  <c r="T272" i="11"/>
  <c r="T133" i="11" s="1"/>
  <c r="P205" i="2"/>
  <c r="P135" i="2"/>
  <c r="AU96" i="1"/>
  <c r="R248" i="11"/>
  <c r="R133" i="11"/>
  <c r="P272" i="11"/>
  <c r="P133" i="11" s="1"/>
  <c r="AU106" i="1" s="1"/>
  <c r="P122" i="12"/>
  <c r="AU107" i="1"/>
  <c r="BK240" i="3"/>
  <c r="J240" i="3" s="1"/>
  <c r="J105" i="3" s="1"/>
  <c r="J98" i="6"/>
  <c r="J122" i="6"/>
  <c r="J99" i="6"/>
  <c r="BK121" i="7"/>
  <c r="J121" i="7"/>
  <c r="J98" i="7"/>
  <c r="J122" i="9"/>
  <c r="J99" i="9"/>
  <c r="J135" i="11"/>
  <c r="J98" i="11"/>
  <c r="J122" i="5"/>
  <c r="J99" i="5"/>
  <c r="BK248" i="11"/>
  <c r="J248" i="11"/>
  <c r="J102" i="11"/>
  <c r="J137" i="2"/>
  <c r="J100" i="2"/>
  <c r="J133" i="4"/>
  <c r="J100" i="4"/>
  <c r="BK121" i="10"/>
  <c r="J121" i="10"/>
  <c r="J32" i="10" s="1"/>
  <c r="AG105" i="1" s="1"/>
  <c r="J273" i="11"/>
  <c r="J108" i="11"/>
  <c r="BK132" i="12"/>
  <c r="J132" i="12"/>
  <c r="J98" i="12"/>
  <c r="J265" i="2"/>
  <c r="J112" i="2"/>
  <c r="BK140" i="11"/>
  <c r="J140" i="11"/>
  <c r="J100" i="11"/>
  <c r="BK205" i="2"/>
  <c r="J205" i="2"/>
  <c r="J103" i="2"/>
  <c r="J136" i="3"/>
  <c r="J100" i="3"/>
  <c r="BK124" i="4"/>
  <c r="BK123" i="4"/>
  <c r="J123" i="4"/>
  <c r="J96" i="4"/>
  <c r="BK121" i="8"/>
  <c r="J121" i="8"/>
  <c r="J98" i="8"/>
  <c r="F35" i="9"/>
  <c r="AZ104" i="1" s="1"/>
  <c r="AU99" i="1"/>
  <c r="J35" i="7"/>
  <c r="AV102" i="1" s="1"/>
  <c r="AT102" i="1" s="1"/>
  <c r="BB95" i="1"/>
  <c r="AX95" i="1"/>
  <c r="F35" i="6"/>
  <c r="AZ101" i="1" s="1"/>
  <c r="F35" i="8"/>
  <c r="AZ103" i="1"/>
  <c r="F33" i="12"/>
  <c r="AZ107" i="1"/>
  <c r="J33" i="11"/>
  <c r="AV106" i="1" s="1"/>
  <c r="AT106" i="1" s="1"/>
  <c r="BB99" i="1"/>
  <c r="AX99" i="1"/>
  <c r="F35" i="2"/>
  <c r="AZ96" i="1" s="1"/>
  <c r="J35" i="2"/>
  <c r="AV96" i="1" s="1"/>
  <c r="AT96" i="1" s="1"/>
  <c r="BD99" i="1"/>
  <c r="J35" i="9"/>
  <c r="AV104" i="1" s="1"/>
  <c r="AT104" i="1" s="1"/>
  <c r="F35" i="10"/>
  <c r="AZ105" i="1"/>
  <c r="J32" i="5"/>
  <c r="AG100" i="1"/>
  <c r="BC95" i="1"/>
  <c r="AY95" i="1"/>
  <c r="J35" i="8"/>
  <c r="AV103" i="1" s="1"/>
  <c r="AT103" i="1" s="1"/>
  <c r="F33" i="4"/>
  <c r="AZ98" i="1"/>
  <c r="BA99" i="1"/>
  <c r="AW99" i="1"/>
  <c r="J35" i="10"/>
  <c r="AV105" i="1"/>
  <c r="AT105" i="1"/>
  <c r="F35" i="5"/>
  <c r="AZ100" i="1" s="1"/>
  <c r="F33" i="11"/>
  <c r="AZ106" i="1" s="1"/>
  <c r="J32" i="9"/>
  <c r="AG104" i="1"/>
  <c r="BA95" i="1"/>
  <c r="AW95" i="1" s="1"/>
  <c r="J33" i="4"/>
  <c r="AV98" i="1" s="1"/>
  <c r="AT98" i="1" s="1"/>
  <c r="F35" i="7"/>
  <c r="AZ102" i="1"/>
  <c r="F35" i="3"/>
  <c r="AZ97" i="1" s="1"/>
  <c r="BC99" i="1"/>
  <c r="AY99" i="1"/>
  <c r="J35" i="3"/>
  <c r="AV97" i="1" s="1"/>
  <c r="AT97" i="1" s="1"/>
  <c r="J33" i="12"/>
  <c r="AV107" i="1"/>
  <c r="AT107" i="1"/>
  <c r="J35" i="5"/>
  <c r="AV100" i="1" s="1"/>
  <c r="AT100" i="1" s="1"/>
  <c r="BD95" i="1"/>
  <c r="BD94" i="1" s="1"/>
  <c r="W33" i="1" s="1"/>
  <c r="J35" i="6"/>
  <c r="AV101" i="1" s="1"/>
  <c r="AT101" i="1" s="1"/>
  <c r="AN104" i="1" l="1"/>
  <c r="J41" i="10"/>
  <c r="J41" i="5"/>
  <c r="J41" i="9"/>
  <c r="BK135" i="2"/>
  <c r="J135" i="2"/>
  <c r="J98" i="2"/>
  <c r="BK133" i="11"/>
  <c r="J133" i="11"/>
  <c r="J96" i="11"/>
  <c r="BK122" i="12"/>
  <c r="J122" i="12"/>
  <c r="J96" i="12"/>
  <c r="J98" i="10"/>
  <c r="BK134" i="3"/>
  <c r="J134" i="3"/>
  <c r="J98" i="3"/>
  <c r="J124" i="4"/>
  <c r="J97" i="4"/>
  <c r="J41" i="6"/>
  <c r="AN101" i="1"/>
  <c r="AN105" i="1"/>
  <c r="AN100" i="1"/>
  <c r="AZ95" i="1"/>
  <c r="BB94" i="1"/>
  <c r="AX94" i="1"/>
  <c r="AZ99" i="1"/>
  <c r="AV99" i="1"/>
  <c r="AT99" i="1"/>
  <c r="BC94" i="1"/>
  <c r="AY94" i="1" s="1"/>
  <c r="BA94" i="1"/>
  <c r="W30" i="1"/>
  <c r="AU95" i="1"/>
  <c r="AU94" i="1"/>
  <c r="J30" i="4"/>
  <c r="AG98" i="1"/>
  <c r="AN98" i="1"/>
  <c r="J32" i="7"/>
  <c r="AG102" i="1"/>
  <c r="AN102" i="1"/>
  <c r="J32" i="8"/>
  <c r="AG103" i="1"/>
  <c r="AN103" i="1"/>
  <c r="J41" i="8" l="1"/>
  <c r="J39" i="4"/>
  <c r="J41" i="7"/>
  <c r="AZ94" i="1"/>
  <c r="W29" i="1" s="1"/>
  <c r="AV95" i="1"/>
  <c r="AT95" i="1" s="1"/>
  <c r="W31" i="1"/>
  <c r="W32" i="1"/>
  <c r="AW94" i="1"/>
  <c r="AK30" i="1" s="1"/>
  <c r="AG99" i="1"/>
  <c r="AN99" i="1"/>
  <c r="J30" i="11"/>
  <c r="AG106" i="1"/>
  <c r="AN106" i="1" s="1"/>
  <c r="J30" i="12"/>
  <c r="AG107" i="1"/>
  <c r="AN107" i="1"/>
  <c r="J32" i="2"/>
  <c r="AG96" i="1"/>
  <c r="AN96" i="1" s="1"/>
  <c r="J32" i="3"/>
  <c r="AG97" i="1"/>
  <c r="AN97" i="1" s="1"/>
  <c r="J41" i="3" l="1"/>
  <c r="J39" i="11"/>
  <c r="J41" i="2"/>
  <c r="J39" i="12"/>
  <c r="AG95" i="1"/>
  <c r="AN95" i="1"/>
  <c r="AV94" i="1"/>
  <c r="AK29" i="1"/>
  <c r="AG94" i="1" l="1"/>
  <c r="AT94" i="1"/>
  <c r="AN94" i="1" l="1"/>
  <c r="AK26" i="1"/>
  <c r="AK35" i="1" s="1"/>
</calcChain>
</file>

<file path=xl/sharedStrings.xml><?xml version="1.0" encoding="utf-8"?>
<sst xmlns="http://schemas.openxmlformats.org/spreadsheetml/2006/main" count="17881" uniqueCount="2073">
  <si>
    <t>Export Komplet</t>
  </si>
  <si>
    <t/>
  </si>
  <si>
    <t>2.0</t>
  </si>
  <si>
    <t>False</t>
  </si>
  <si>
    <t>{f4b1b200-344e-457a-aadf-09e45c5c46b3}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</si>
  <si>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</si>
  <si>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</si>
  <si>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</si>
  <si>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</si>
  <si>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</si>
  <si>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</si>
  <si>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</si>
  <si>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</si>
  <si>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</si>
  <si>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2026/03/09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</si>
  <si>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</si>
  <si>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</si>
  <si>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PF UPOL, Změna užívání vnitřních prostor budovy B, fáze 2</t>
  </si>
  <si>
    <t>KSO:</t>
  </si>
  <si>
    <t>CC-CZ:</t>
  </si>
  <si>
    <t>Místo:</t>
  </si>
  <si>
    <t xml:space="preserve"> </t>
  </si>
  <si>
    <t>Datum:</t>
  </si>
  <si>
    <t>8. 3. 2026</t>
  </si>
  <si>
    <t>Zadavatel:</t>
  </si>
  <si>
    <t>IČ:</t>
  </si>
  <si>
    <t>UP v Olomouci, Křižkovského 511/8, Olomouc</t>
  </si>
  <si>
    <t>DIČ:</t>
  </si>
  <si>
    <t>Uchazeč:</t>
  </si>
  <si>
    <t>Vyplň údaj</t>
  </si>
  <si>
    <t>Projektant:</t>
  </si>
  <si>
    <t>RV projekt s.r.o., Poláškova 1535, Val. Meziříčí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</si>
  <si>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</si>
  <si>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</si>
  <si>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</si>
  <si>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</si>
  <si>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</si>
  <si>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</si>
  <si>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</si>
  <si>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</si>
  <si>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</si>
  <si>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</si>
  <si>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</si>
  <si>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</si>
  <si>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</si>
  <si>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</si>
  <si>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</si>
  <si>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</si>
  <si>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</si>
  <si>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</si>
  <si>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</si>
  <si>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</si>
  <si>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</si>
  <si>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</si>
  <si>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</si>
  <si>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</si>
  <si>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</si>
  <si>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</si>
  <si>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</si>
  <si>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</si>
  <si>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</si>
  <si>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</si>
  <si>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</si>
  <si>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</si>
  <si>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</si>
  <si>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</si>
  <si>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</si>
  <si>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</si>
  <si>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</si>
  <si>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</si>
  <si>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</si>
  <si>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</si>
  <si>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</si>
  <si>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</si>
  <si>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</si>
  <si>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</si>
  <si>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</si>
  <si>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</si>
  <si>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</si>
  <si>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D.1.1</t>
  </si>
  <si>
    <t>Architektonicko-stavební řešení</t>
  </si>
  <si>
    <t>STA</t>
  </si>
  <si>
    <t>1</t>
  </si>
  <si>
    <t>{13f1e3a4-5208-41ae-b99a-13b0f8bd7425}</t>
  </si>
  <si>
    <t>2</t>
  </si>
  <si>
    <t>/</t>
  </si>
  <si>
    <t>D.1.1.1</t>
  </si>
  <si>
    <t>Bourací práce</t>
  </si>
  <si>
    <t>Soupis</t>
  </si>
  <si>
    <t>{e5564a98-af73-42c6-afe8-61fa6f208425}</t>
  </si>
  <si>
    <t>D.1.1.2</t>
  </si>
  <si>
    <t>Stavební úpravy</t>
  </si>
  <si>
    <t>{2748fc9e-d906-43f7-bc5b-d54ecad35ea2}</t>
  </si>
  <si>
    <t>D.1.4.3</t>
  </si>
  <si>
    <t>Vytápění</t>
  </si>
  <si>
    <t>{2f96415b-0e76-486d-8693-d9916b18a40c}</t>
  </si>
  <si>
    <t>D.1.4.4</t>
  </si>
  <si>
    <t>Elektronické komunikace</t>
  </si>
  <si>
    <t>{5c0664cb-1b2e-470b-95c5-e747094efbff}</t>
  </si>
  <si>
    <t>D.1.4.4.1</t>
  </si>
  <si>
    <t>Elektrická požární signalizace</t>
  </si>
  <si>
    <t>{bec73770-d39d-4727-9d27-a62d055c67c4}</t>
  </si>
  <si>
    <t>D.1.4.4.2</t>
  </si>
  <si>
    <t>Strukturovaná kabeláž</t>
  </si>
  <si>
    <t>{5bcf099c-4c46-4b00-9888-d314f34aaa85}</t>
  </si>
  <si>
    <t>D.1.4.4.3</t>
  </si>
  <si>
    <t>Poplachový zabezpečovací a tísňový systém</t>
  </si>
  <si>
    <t>{ce0e1bab-7aa5-45b5-a5e7-8f8bfa8efc67}</t>
  </si>
  <si>
    <t>D.1.4.4.4</t>
  </si>
  <si>
    <t>Kamerový systém</t>
  </si>
  <si>
    <t>{c8e5564a-952d-4fdc-9869-c4fad6dbfb79}</t>
  </si>
  <si>
    <t>D.1.4.4.5</t>
  </si>
  <si>
    <t>Elektronická kontrola vstupu</t>
  </si>
  <si>
    <t>{38ad643f-6d81-4a63-8d9d-9fe613c84c79}</t>
  </si>
  <si>
    <t>D.1.4.4.6</t>
  </si>
  <si>
    <t>Audio-Video technika</t>
  </si>
  <si>
    <t>{aadebaed-09d6-4fd2-8b5a-fced11043399}</t>
  </si>
  <si>
    <t>D.1.4.5</t>
  </si>
  <si>
    <t>Silnoproudá elektrotechnika</t>
  </si>
  <si>
    <t>{bab792c0-6270-4523-9624-4d8650b2b4ff}</t>
  </si>
  <si>
    <t>VRN</t>
  </si>
  <si>
    <t>Vedlejší rozpočtové náklady</t>
  </si>
  <si>
    <t>{d74dd26a-0628-4368-a2bd-87c313dd1512}</t>
  </si>
  <si>
    <t>KRYCÍ LIST SOUPISU PRACÍ</t>
  </si>
  <si>
    <t>Objekt:</t>
  </si>
  <si>
    <t>D.1.1 - Architektonicko-stavební řešení</t>
  </si>
  <si>
    <t>Soupis:</t>
  </si>
  <si>
    <t>D.1.1.1 -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</si>
  <si>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</si>
  <si>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</si>
  <si>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</si>
  <si>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</si>
  <si>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</si>
  <si>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</si>
  <si>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</si>
  <si>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</si>
  <si>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</si>
  <si>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</si>
  <si>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</si>
  <si>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</si>
  <si>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</si>
  <si>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</si>
  <si>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</si>
  <si>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</si>
  <si>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784 - Dokončovací práce - malby a tapety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</si>
  <si>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</si>
  <si>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</si>
  <si>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</si>
  <si>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</si>
  <si>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</si>
  <si>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</si>
  <si>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</si>
  <si>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</si>
  <si>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</si>
  <si>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</si>
  <si>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</si>
  <si>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</si>
  <si>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</si>
  <si>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</si>
  <si>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</si>
  <si>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</si>
  <si>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</si>
  <si>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</si>
  <si>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</si>
  <si>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</si>
  <si>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</si>
  <si>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</si>
  <si>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</si>
  <si>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</si>
  <si>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4</t>
  </si>
  <si>
    <t>-297837103</t>
  </si>
  <si>
    <t>VV</t>
  </si>
  <si>
    <t>"1.NP - rozebrání stávající dlažby" 1,94*0,5*2</t>
  </si>
  <si>
    <t>Součet</t>
  </si>
  <si>
    <t>9</t>
  </si>
  <si>
    <t>Ostatní konstrukce a práce, bourání</t>
  </si>
  <si>
    <t>962031132</t>
  </si>
  <si>
    <t>Bourání příček nebo přizdívek z cihel pálených plných, tl. do 100 mm</t>
  </si>
  <si>
    <t>452446196</t>
  </si>
  <si>
    <t>"2.NP"</t>
  </si>
  <si>
    <t>3,5*(0,9+0,9)</t>
  </si>
  <si>
    <t>3</t>
  </si>
  <si>
    <t>962031133</t>
  </si>
  <si>
    <t>Bourání příček nebo přizdívek z cihel pálených plných, tl. přes 100 do 150 mm</t>
  </si>
  <si>
    <t>-1651822968</t>
  </si>
  <si>
    <t>3,5*(5,6+1,8+4,45+4,45+4,45+4,45+0,9+0,675+1,65+0,9+2,3+4,35+2,3+0,9+0,9)</t>
  </si>
  <si>
    <t>965042121</t>
  </si>
  <si>
    <t>Bourání mazanin betonových nebo z litého asfaltu tl. do 100 mm, plochy do 1 m2</t>
  </si>
  <si>
    <t>m3</t>
  </si>
  <si>
    <t>-387990575</t>
  </si>
  <si>
    <t>"1.PP" 1,57*0,08</t>
  </si>
  <si>
    <t>"1.NP - vstupní dveře" (1,74*0,25)*0,1*2</t>
  </si>
  <si>
    <t>"2.NP" 8,24*0,08</t>
  </si>
  <si>
    <t>"3.NP" 8,24*0,08</t>
  </si>
  <si>
    <t>"4.NP" 8,24*0,08</t>
  </si>
  <si>
    <t>"5.NP" 8,24*0,08</t>
  </si>
  <si>
    <t>5</t>
  </si>
  <si>
    <t>965046111</t>
  </si>
  <si>
    <t>Broušení stávajících betonových podlah úběr do 3 mm</t>
  </si>
  <si>
    <t>2041321717</t>
  </si>
  <si>
    <t>"1.NP" 35,86+35</t>
  </si>
  <si>
    <t>"1.NP" 81,88</t>
  </si>
  <si>
    <t>"2.NP" 207,24</t>
  </si>
  <si>
    <t>6</t>
  </si>
  <si>
    <t>965046119</t>
  </si>
  <si>
    <t>Broušení stávajících betonových podlah Příplatek k ceně za každý další 1 mm úběru</t>
  </si>
  <si>
    <t>-1173252696</t>
  </si>
  <si>
    <t>"1.NP" 70,86*2</t>
  </si>
  <si>
    <t>"1.NP" 81,88*2</t>
  </si>
  <si>
    <t>"2.NP" 207,24*2</t>
  </si>
  <si>
    <t>7</t>
  </si>
  <si>
    <t>966080105</t>
  </si>
  <si>
    <t>Bourání kontaktního zateplení včetně povrchové úpravy omítkou nebo nátěrem z polystyrénových desek, tloušťky přes 120 do 180 mm</t>
  </si>
  <si>
    <t>2019474717</t>
  </si>
  <si>
    <t>"1.NP" (1,8*1,2)*2</t>
  </si>
  <si>
    <t>"2.NP" (1,8*1,2)</t>
  </si>
  <si>
    <t>8</t>
  </si>
  <si>
    <t>968072355</t>
  </si>
  <si>
    <t>Vybourání kovových rámů oken s křídly, dveřních zárubní, vrat, stěn, ostění nebo obkladů okenních rámů s křídly zdvojených, plochy do 2 m2</t>
  </si>
  <si>
    <t>1227107167</t>
  </si>
  <si>
    <t>"1.NP" 4*1,2*1,8</t>
  </si>
  <si>
    <t>968072455</t>
  </si>
  <si>
    <t>Vybourání kovových rámů oken s křídly, dveřních zárubní, vrat, stěn, ostění nebo obkladů dveřních zárubní, plochy do 2 m2</t>
  </si>
  <si>
    <t>-712593102</t>
  </si>
  <si>
    <t>"1.NP" 0,8*2,0*2</t>
  </si>
  <si>
    <t>"2.NP" 0,8*2,0*12</t>
  </si>
  <si>
    <t>10</t>
  </si>
  <si>
    <t>968072456</t>
  </si>
  <si>
    <t>Vybourání kovových rámů oken s křídly, dveřních zárubní, vrat, stěn, ostění nebo obkladů dveřních zárubní, plochy přes 2 m2</t>
  </si>
  <si>
    <t>-1692476662</t>
  </si>
  <si>
    <t>"2.NP" 1,65*2,0*2</t>
  </si>
  <si>
    <t>11</t>
  </si>
  <si>
    <t>971033631</t>
  </si>
  <si>
    <t>Vybourání otvorů ve zdivu a příčkách z cihel, tvárnic, lehkých betonů z cihel pálených na maltu vápennou nebo vápenocementovou plochy do 4 m2, tl. do 150 mm</t>
  </si>
  <si>
    <t>1447784315</t>
  </si>
  <si>
    <t>"1.NP"</t>
  </si>
  <si>
    <t>1,0*2,0</t>
  </si>
  <si>
    <t>971033641</t>
  </si>
  <si>
    <t>Vybourání otvorů ve zdivu a příčkách z cihel, tvárnic, lehkých betonů z cihel pálených na maltu vápennou nebo vápenocementovou plochy do 4 m2, tl. do 300 mm</t>
  </si>
  <si>
    <t>-1973512986</t>
  </si>
  <si>
    <t>1,8*1,2*2</t>
  </si>
  <si>
    <t>13</t>
  </si>
  <si>
    <t>977231145</t>
  </si>
  <si>
    <t>Vyřezání otvorů ve zdivu a příčkách z cihel a tvárnic keramických plochy přes 1 do 4 m2, tl. do 150 mm</t>
  </si>
  <si>
    <t>-1461294268</t>
  </si>
  <si>
    <t>14</t>
  </si>
  <si>
    <t>977311112</t>
  </si>
  <si>
    <t>Řezání stávajících betonových mazanin bez vyztužení hloubky přes 50 do 100 mm</t>
  </si>
  <si>
    <t>m</t>
  </si>
  <si>
    <t>1440751444</t>
  </si>
  <si>
    <t>"1.NP - vstupní dveře" (1,74+0,25+0,25)*2</t>
  </si>
  <si>
    <t>997</t>
  </si>
  <si>
    <t>Doprava suti a vybouraných hmot</t>
  </si>
  <si>
    <t>15</t>
  </si>
  <si>
    <t>997013213</t>
  </si>
  <si>
    <t>Vnitrostaveništní doprava suti a vybouraných hmot vodorovně do 50 m s naložením ručně pro budovy a haly výšky přes 9 do 12 m</t>
  </si>
  <si>
    <t>t</t>
  </si>
  <si>
    <t>-1683801736</t>
  </si>
  <si>
    <t>16</t>
  </si>
  <si>
    <t>997013501</t>
  </si>
  <si>
    <t>Odvoz suti a vybouraných hmot na skládku nebo meziskládku se složením, na vzdálenost do 1 km</t>
  </si>
  <si>
    <t>-237457607</t>
  </si>
  <si>
    <t>17</t>
  </si>
  <si>
    <t>997013509</t>
  </si>
  <si>
    <t>Odvoz suti a vybouraných hmot na skládku nebo meziskládku se složením, na vzdálenost Příplatek k ceně za každý další započatý 1 km přes 1 km</t>
  </si>
  <si>
    <t>511645637</t>
  </si>
  <si>
    <t>74,735*19</t>
  </si>
  <si>
    <t>18</t>
  </si>
  <si>
    <t>997013631</t>
  </si>
  <si>
    <t>Poplatek za uložení stavebního odpadu na skládce (skládkovné) směsného stavebního a demoličního zatříděného do Katalogu odpadů pod kódem 17 09 04</t>
  </si>
  <si>
    <t>689883563</t>
  </si>
  <si>
    <t>19</t>
  </si>
  <si>
    <t>997013814</t>
  </si>
  <si>
    <t>Poplatek za uložení stavebního odpadu na skládce (skládkovné) z izolačních materiálů zatříděného do Katalogu odpadů pod kódem 17 06 04</t>
  </si>
  <si>
    <t>-1330272825</t>
  </si>
  <si>
    <t>20</t>
  </si>
  <si>
    <t>997013861</t>
  </si>
  <si>
    <t>Poplatek za předání stavebního odpadu recyklačnímu zařízení z prostého betonu zatříděného do Katalogu odpadů pod kódem 17 01 01</t>
  </si>
  <si>
    <t>1969037497</t>
  </si>
  <si>
    <t>997013863</t>
  </si>
  <si>
    <t>Poplatek za předání stavebního odpadu recyklačnímu zařízení cihelného zatříděného do Katalogu odpadů pod kódem 17 01 02</t>
  </si>
  <si>
    <t>200202675</t>
  </si>
  <si>
    <t>PSV</t>
  </si>
  <si>
    <t>Práce a dodávky PSV</t>
  </si>
  <si>
    <t>725</t>
  </si>
  <si>
    <t>Zdravotechnika - zařizovací předměty</t>
  </si>
  <si>
    <t>22</t>
  </si>
  <si>
    <t>725210821</t>
  </si>
  <si>
    <t>Demontáž umyvadel bez výtokových armatur umyvadel</t>
  </si>
  <si>
    <t>soubor</t>
  </si>
  <si>
    <t>-1274701121</t>
  </si>
  <si>
    <t>"1.NP" 1</t>
  </si>
  <si>
    <t>23</t>
  </si>
  <si>
    <t>725820801</t>
  </si>
  <si>
    <t>Demontáž baterií nástěnných do G 3/4</t>
  </si>
  <si>
    <t>-1846011842</t>
  </si>
  <si>
    <t>763</t>
  </si>
  <si>
    <t>Konstrukce suché výstavby</t>
  </si>
  <si>
    <t>24</t>
  </si>
  <si>
    <t>763131821</t>
  </si>
  <si>
    <t>Demontáž podhledu nebo samostatného požárního předělu ze sádrokartonových desek s nosnou konstrukcí dvouvrstvou z ocelových profilů, opláštění jednoduché</t>
  </si>
  <si>
    <t>748262584</t>
  </si>
  <si>
    <t>"1.NP" 8</t>
  </si>
  <si>
    <t>25</t>
  </si>
  <si>
    <t>763135811</t>
  </si>
  <si>
    <t>Demontáž podhledu sádrokartonového kazetového zavěšeného na roštu viditelném</t>
  </si>
  <si>
    <t>644700015</t>
  </si>
  <si>
    <t>"1.NP" 81,88-8</t>
  </si>
  <si>
    <t>11,57+11,17+7,06+19,48+42,7+26,94+12,95+12,27+12,4+12,4+12,95+12,95+12,4</t>
  </si>
  <si>
    <t>764</t>
  </si>
  <si>
    <t>Konstrukce klempířské</t>
  </si>
  <si>
    <t>26</t>
  </si>
  <si>
    <t>764002851</t>
  </si>
  <si>
    <t>Demontáž klempířských konstrukcí oplechování parapetů do suti</t>
  </si>
  <si>
    <t>-255256448</t>
  </si>
  <si>
    <t>"1.NP" 2,4+2,4</t>
  </si>
  <si>
    <t>766</t>
  </si>
  <si>
    <t>Konstrukce truhlářské</t>
  </si>
  <si>
    <t>27</t>
  </si>
  <si>
    <t>766691812</t>
  </si>
  <si>
    <t>Demontáž ostatních truhlářských konstrukcí parapetních desek šířky přes 300 mm</t>
  </si>
  <si>
    <t>-1320369289</t>
  </si>
  <si>
    <t>"1.NP" 5,85+5,85+2,4+2,4</t>
  </si>
  <si>
    <t>28</t>
  </si>
  <si>
    <t>766691914</t>
  </si>
  <si>
    <t>Ostatní práce vyvěšení nebo zavěšení křídel dřevěných dveřních, plochy do 2 m2</t>
  </si>
  <si>
    <t>kus</t>
  </si>
  <si>
    <t>-1074624535</t>
  </si>
  <si>
    <t>"1.NP" 1+1</t>
  </si>
  <si>
    <t>"2.NP" 12</t>
  </si>
  <si>
    <t>29</t>
  </si>
  <si>
    <t>766691915</t>
  </si>
  <si>
    <t>Ostatní práce vyvěšení nebo zavěšení křídel dřevěných dveřních, plochy přes 2 m2</t>
  </si>
  <si>
    <t>1864499767</t>
  </si>
  <si>
    <t>"2.NP" 1+1</t>
  </si>
  <si>
    <t>771</t>
  </si>
  <si>
    <t>Podlahy z dlaždic</t>
  </si>
  <si>
    <t>30</t>
  </si>
  <si>
    <t>771473810</t>
  </si>
  <si>
    <t>Demontáž soklíků z dlaždic keramických lepených rovných</t>
  </si>
  <si>
    <t>937659553</t>
  </si>
  <si>
    <t>78</t>
  </si>
  <si>
    <t>31</t>
  </si>
  <si>
    <t>771573810</t>
  </si>
  <si>
    <t>Demontáž podlah z dlaždic keramických lepených</t>
  </si>
  <si>
    <t>-1657946291</t>
  </si>
  <si>
    <t>"1.NP m.č. 1. 36" 81,88</t>
  </si>
  <si>
    <t>776</t>
  </si>
  <si>
    <t>Podlahy povlakové</t>
  </si>
  <si>
    <t>32</t>
  </si>
  <si>
    <t>776201812</t>
  </si>
  <si>
    <t>Demontáž povlakových podlahovin lepených ručně s podložkou</t>
  </si>
  <si>
    <t>392305127</t>
  </si>
  <si>
    <t>"1.PP" 5+1,6</t>
  </si>
  <si>
    <t>"1.NP" 71,29</t>
  </si>
  <si>
    <t>"5.NP" 5</t>
  </si>
  <si>
    <t>33</t>
  </si>
  <si>
    <t>776201814</t>
  </si>
  <si>
    <t>Demontáž povlakových podlahovin volně položených podlepených páskou</t>
  </si>
  <si>
    <t>-1459706085</t>
  </si>
  <si>
    <t>"demontáž stávajících koberců 2.NP" 207,24</t>
  </si>
  <si>
    <t>34</t>
  </si>
  <si>
    <t>776410811</t>
  </si>
  <si>
    <t>Demontáž soklíků nebo lišt pryžových nebo plastových</t>
  </si>
  <si>
    <t>-272607486</t>
  </si>
  <si>
    <t>"1.NP" 35</t>
  </si>
  <si>
    <t>"2.NP" 200</t>
  </si>
  <si>
    <t>784</t>
  </si>
  <si>
    <t>Dokončovací práce - malby a tapety</t>
  </si>
  <si>
    <t>35</t>
  </si>
  <si>
    <t>784121001</t>
  </si>
  <si>
    <t>Oškrabání malby v místnostech výšky do 3,80 m</t>
  </si>
  <si>
    <t>-1681184886</t>
  </si>
  <si>
    <t xml:space="preserve">"1.NP" </t>
  </si>
  <si>
    <t>"stropy" 71,29</t>
  </si>
  <si>
    <t>"stěny"</t>
  </si>
  <si>
    <t>3,0*(5,6+5,6+11,85+11,85)</t>
  </si>
  <si>
    <t>-11,85*2,05</t>
  </si>
  <si>
    <t>M</t>
  </si>
  <si>
    <t>Práce a dodávky M</t>
  </si>
  <si>
    <t>46-M</t>
  </si>
  <si>
    <t>Zemní práce při extr.mont.pracích</t>
  </si>
  <si>
    <t>36</t>
  </si>
  <si>
    <t>468101313</t>
  </si>
  <si>
    <t>Vysekání rýh pro montáž trubek a kabelů v betonových podlahách a mazaninách hloubky do 5 cm a šířky přes 7 do 10 cm</t>
  </si>
  <si>
    <t>64</t>
  </si>
  <si>
    <t>-1041670920</t>
  </si>
  <si>
    <t>3,1+2,5+2,75</t>
  </si>
  <si>
    <t>HZS</t>
  </si>
  <si>
    <t>Hodinové zúčtovací sazby</t>
  </si>
  <si>
    <t>37</t>
  </si>
  <si>
    <t>HZS2231</t>
  </si>
  <si>
    <t>Hodinové zúčtovací sazby profesí PSV provádění stavebních instalací elektrikář</t>
  </si>
  <si>
    <t>hod</t>
  </si>
  <si>
    <t>512</t>
  </si>
  <si>
    <t>-2030660874</t>
  </si>
  <si>
    <t>"demontáž stávající elektroinstalace 1.NP" 16</t>
  </si>
  <si>
    <t>"demontáž stávající elektroinstalace 1.NP" 48</t>
  </si>
  <si>
    <t>38</t>
  </si>
  <si>
    <t>HZS2492</t>
  </si>
  <si>
    <t>Hodinové zúčtovací sazby profesí PSV zednické výpomoci a pomocné práce PSV pomocný dělník PSV</t>
  </si>
  <si>
    <t>-2145407830</t>
  </si>
  <si>
    <t>"stěhování stávajícího mobiliáře 1.NP" 32</t>
  </si>
  <si>
    <t>"stěhování stávajícího mobiliáře 1.NP" 64</t>
  </si>
  <si>
    <t>D.1.1.2 - Stavební úpravy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</si>
  <si>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</si>
  <si>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</si>
  <si>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</si>
  <si>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</si>
  <si>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767 - Konstrukce zámečnické</t>
  </si>
  <si>
    <t>Svislé a kompletní konstrukce</t>
  </si>
  <si>
    <t>311231116</t>
  </si>
  <si>
    <t>Zdivo z cihel pálených nosné z cihel plných dl. 290 mm P 7 až 15, na maltu MC-5 nebo MC-10</t>
  </si>
  <si>
    <t>-724749539</t>
  </si>
  <si>
    <t>"2.NP - vyzdívky tl. 400" 0,4*(0,9*2,02)</t>
  </si>
  <si>
    <t>"2.NP - vyzdívky tl. 400" 0,4*(1,63*2,02)</t>
  </si>
  <si>
    <t>"2.NP - vyzdívky tl. 400" 0,4*(0,6*2,02)</t>
  </si>
  <si>
    <t>317142442</t>
  </si>
  <si>
    <t>Překlady nenosné z pórobetonu osazené do tenkého maltového lože, výšky do 250 mm, šířky překladu 150 mm, délky překladu přes 1000 do 1250 mm</t>
  </si>
  <si>
    <t>-666587664</t>
  </si>
  <si>
    <t>"2.NP" 2</t>
  </si>
  <si>
    <t>342272245</t>
  </si>
  <si>
    <t>Příčky z pórobetonových tvárnic hladkých na tenké maltové lože objemová hmotnost do 500 kg/m3, tloušťka příčky 150 mm</t>
  </si>
  <si>
    <t>-1951803296</t>
  </si>
  <si>
    <t>"1.NP - nová příčka"</t>
  </si>
  <si>
    <t>5,6*3,5</t>
  </si>
  <si>
    <t>3,5*(4,35+5,6+5,9)</t>
  </si>
  <si>
    <t>-0,9*2,0</t>
  </si>
  <si>
    <t>"2.NP - dozdívky"</t>
  </si>
  <si>
    <t>(5*0,9*2,02)</t>
  </si>
  <si>
    <t>342291131</t>
  </si>
  <si>
    <t>Ukotvení příček plochými kotvami, do konstrukce betonové</t>
  </si>
  <si>
    <t>40613417</t>
  </si>
  <si>
    <t>"1.NP" 3,5+3,5</t>
  </si>
  <si>
    <t>"2.NP" 3,5*6</t>
  </si>
  <si>
    <t>Komunikace pozemní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</si>
  <si>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</si>
  <si>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</si>
  <si>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-368368392</t>
  </si>
  <si>
    <t>"zpětné zadláždění" 1,94*0,5*2</t>
  </si>
  <si>
    <t>Úpravy povrchů, podlahy a osazování výplní</t>
  </si>
  <si>
    <t>611325417</t>
  </si>
  <si>
    <t>Oprava vápenocementové omítky vnitřních ploch hladké, tl. do 20 mm, s celoplošným přeštukováním, tl. štuku do 3 mm stropů, v rozsahu opravované plochy přes 10 do 30%</t>
  </si>
  <si>
    <t>-1488228280</t>
  </si>
  <si>
    <t>"1.NP" 70</t>
  </si>
  <si>
    <t>612131121</t>
  </si>
  <si>
    <t>Podkladní a spojovací vrstva vnitřních omítaných ploch penetrace disperzní nanášená ručně stěn</t>
  </si>
  <si>
    <t>1530472481</t>
  </si>
  <si>
    <t>"1.NP - nové stěny" 3,5*5,6*2</t>
  </si>
  <si>
    <t>"2.NP - nové stěny" 3,5*(4,35+5,6+5,9)*2</t>
  </si>
  <si>
    <t>612142001</t>
  </si>
  <si>
    <t>Pletivo vnitřních ploch v ploše nebo pruzích, na plném podkladu sklovláknité vtlačené do tmelu včetně tmelu stěn</t>
  </si>
  <si>
    <t>79733028</t>
  </si>
  <si>
    <t>612321111</t>
  </si>
  <si>
    <t>Omítka vápenocementová vnitřních ploch nanášená ručně jednovrstvá, tloušťky do 10 mm hrubá zatřená svislých konstrukcí stěn</t>
  </si>
  <si>
    <t>-1217425444</t>
  </si>
  <si>
    <t>"zazdívky 2.NP" 0,9*2,02*2*6</t>
  </si>
  <si>
    <t>"zazdívky 2.NP" 1,63*2,02*2</t>
  </si>
  <si>
    <t>"zazdívky 2.NP" (0,48+0,25)*2,02*2</t>
  </si>
  <si>
    <t>612321131</t>
  </si>
  <si>
    <t>Vápenocementový štuk vnitřních ploch tloušťky do 3 mm svislých konstrukcí stěn</t>
  </si>
  <si>
    <t>-337020574</t>
  </si>
  <si>
    <t>612325417</t>
  </si>
  <si>
    <t>Oprava vápenocementové omítky vnitřních ploch hladké, tl. do 20 mm, s celoplošným přeštukováním, tl. štuku do 3 mm stěn, v rozsahu opravované plochy přes 10 do 30%</t>
  </si>
  <si>
    <t>1774639466</t>
  </si>
  <si>
    <t>3,5*(5,6+5,85+5,85)*2</t>
  </si>
  <si>
    <t>-1,75*2,63*2</t>
  </si>
  <si>
    <t>-0,9*2,0*2</t>
  </si>
  <si>
    <t>-1,2*1,79*6</t>
  </si>
  <si>
    <t>-1,2*2,0*14</t>
  </si>
  <si>
    <t>3,5*(10,5+3,45+4,5+3,45+4,5+6,9+9,0+9,0+9,0+(4,55*8)+6+(4*2,6)+15+15)</t>
  </si>
  <si>
    <t>-9,8*2,5</t>
  </si>
  <si>
    <t>-2,5*2,5*2</t>
  </si>
  <si>
    <t>-2,5*6</t>
  </si>
  <si>
    <t>-2,5*15</t>
  </si>
  <si>
    <t>631311115</t>
  </si>
  <si>
    <t>Mazanina z betonu prostého bez zvýšených nároků na prostředí tl. přes 50 do 80 mm tř. C 20/25</t>
  </si>
  <si>
    <t>1034221542</t>
  </si>
  <si>
    <t xml:space="preserve"> 8,24*0,08*4</t>
  </si>
  <si>
    <t>631311131</t>
  </si>
  <si>
    <t>Doplnění dosavadních mazanin prostým betonem s dodáním hmot, bez potěru, plochy jednotlivě do 1 m2 a tl. přes 80 mm</t>
  </si>
  <si>
    <t>-1548368346</t>
  </si>
  <si>
    <t>"1.PP" 0,08*1,57</t>
  </si>
  <si>
    <t>"1.NP - vstupní dveře" (1,74*0,25*0,1)*2</t>
  </si>
  <si>
    <t>"1.NP - drážka" 3,0*0,1*0,05</t>
  </si>
  <si>
    <t>"2.NP - drážka" (2,75+2,5)*0,1*0,05</t>
  </si>
  <si>
    <t>"2.NP - místo stávajících příček" 0,15*0,25*(5,9+1,8+4,45+4,45+4,45+4,45+6,3+4,0+3,2)</t>
  </si>
  <si>
    <t>632481213</t>
  </si>
  <si>
    <t>Separační vrstva k oddělení podlahových vrstev z polyetylénové fólie</t>
  </si>
  <si>
    <t>-1263740153</t>
  </si>
  <si>
    <t xml:space="preserve"> 8,24*4</t>
  </si>
  <si>
    <t>632683111</t>
  </si>
  <si>
    <t>Sešívání trhlin v betonových podlahách ocelovými sponkami se zálivkou pryskyřicí vzdálenosti sponek do 10 cm</t>
  </si>
  <si>
    <t>1736848347</t>
  </si>
  <si>
    <t xml:space="preserve">"1.NP+odhad" </t>
  </si>
  <si>
    <t>3+3+1,8+1,8+25</t>
  </si>
  <si>
    <t>"2.NP" 80</t>
  </si>
  <si>
    <t>"ostatní plochy" 50</t>
  </si>
  <si>
    <t>632683190R</t>
  </si>
  <si>
    <t>Montáž a dodávka parapetní sestavy</t>
  </si>
  <si>
    <t>466150446</t>
  </si>
  <si>
    <t>"viz. výkres D.1.10"</t>
  </si>
  <si>
    <t>"1.NP" 5,7*2</t>
  </si>
  <si>
    <t>"2.NP" 1,5+1,5+1,29+1,29+1,5+1,5+1,375+1,35+1,35+1,375+0,075</t>
  </si>
  <si>
    <t>"2.NP" (1,29+1,29+0,075)*2</t>
  </si>
  <si>
    <t>"2.NP" (1,375+1,35+1,35+1,375+0,075)*2</t>
  </si>
  <si>
    <t>"2.NP" 1,29+1,29+0,075+4,325</t>
  </si>
  <si>
    <t>632683191R</t>
  </si>
  <si>
    <t>Betonová podesta včetně montáž a demontáže bednění</t>
  </si>
  <si>
    <t>-1791329769</t>
  </si>
  <si>
    <t>1+1</t>
  </si>
  <si>
    <t>634112112</t>
  </si>
  <si>
    <t>Obvodová dilatace mezi stěnou a mazaninou nebo potěrem podlahovým páskem z pěnového PE tl. do 10 mm, výšky 100 mm</t>
  </si>
  <si>
    <t>1676822453</t>
  </si>
  <si>
    <t>10+40</t>
  </si>
  <si>
    <t>949101111</t>
  </si>
  <si>
    <t>Lešení pomocné pracovní pro objekty pozemních staveb pro zatížení do 150 kg/m2, o výšce lešeňové podlahy do 1,9 m</t>
  </si>
  <si>
    <t>-1274874522</t>
  </si>
  <si>
    <t>280</t>
  </si>
  <si>
    <t>952901111</t>
  </si>
  <si>
    <t>Vyčištění budov nebo objektů před předáním do užívání budov bytové nebo občanské výstavby, světlé výšky podlaží do 4 m</t>
  </si>
  <si>
    <t>-794660675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</si>
  <si>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</si>
  <si>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</si>
  <si>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</si>
  <si>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</si>
  <si>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1564452427</t>
  </si>
  <si>
    <t>763131621</t>
  </si>
  <si>
    <t>Podhled ze sádrokartonových desek montáž desek, tl. 12,5 mm</t>
  </si>
  <si>
    <t>-705185629</t>
  </si>
  <si>
    <t>"1.NP - SDK podhled doplnění" 14,12</t>
  </si>
  <si>
    <t>59030021</t>
  </si>
  <si>
    <t>deska SDK A tl 12,5mm</t>
  </si>
  <si>
    <t>1941453677</t>
  </si>
  <si>
    <t>14,12*1,05 'Přepočtené koeficientem množství</t>
  </si>
  <si>
    <t>763131712</t>
  </si>
  <si>
    <t>Podhled ze sádrokartonových desek ostatní práce a konstrukce na podhledech ze sádrokartonových desek napojení na jiný druh podhledu</t>
  </si>
  <si>
    <t>154206571</t>
  </si>
  <si>
    <t>72,6</t>
  </si>
  <si>
    <t>763131714</t>
  </si>
  <si>
    <t>Podhled ze sádrokartonových desek ostatní práce a konstrukce na podhledech ze sádrokartonových desek základní penetrační nátěr</t>
  </si>
  <si>
    <t>1596488610</t>
  </si>
  <si>
    <t>"1.NP" 14,12</t>
  </si>
  <si>
    <t>763131721</t>
  </si>
  <si>
    <t>Podhled ze sádrokartonových desek ostatní práce a konstrukce na podhledech ze sádrokartonových desek skokové změny výšky podhledu do 0,5 m</t>
  </si>
  <si>
    <t>-240612150</t>
  </si>
  <si>
    <t>"1.NP" 2,0+5,8+5,8+5,8+5,8+2,0+2,0+2,0+2,0</t>
  </si>
  <si>
    <t>"2.NP" 9,0+6,0+3,0+2,7+14,4+4,3</t>
  </si>
  <si>
    <t>763131771</t>
  </si>
  <si>
    <t>Podhled ze sádrokartonových desek Příplatek k cenám za rovinnost kvality speciální tmelení kvality Q3</t>
  </si>
  <si>
    <t>-1668229627</t>
  </si>
  <si>
    <t>763132112</t>
  </si>
  <si>
    <t>Podhled ze sádrokartonových desek - samostatný požární předěl dvouvrstvá nosná konstrukce z ocelových profilů CD, UD s oboustrannou požární odolností celoplošná izolace a CD profily vyplněny izolací o objemové hmotnosti 40 kg/m3 jednoduše opláštěná deskou protipožární DF tl. 15 mm, TI tl. 60 mm 40 kg/m3, EI Z/S 30/40</t>
  </si>
  <si>
    <t>-1369905772</t>
  </si>
  <si>
    <t>"1.NP 1.36"</t>
  </si>
  <si>
    <t>81,88</t>
  </si>
  <si>
    <t>763132811</t>
  </si>
  <si>
    <t>Demontáž podhledu nebo samostatného požárního předělu ze sádrokartonových desek desek, opláštění jednoduché</t>
  </si>
  <si>
    <t>175698435</t>
  </si>
  <si>
    <t>"1.NP demontáž SDK podhledu" 14,2</t>
  </si>
  <si>
    <t>763135101</t>
  </si>
  <si>
    <t>Montáž sádrokartonového podhledu kazetového demontovatelného včetně zavěšené nosné konstrukce velikosti kazet 600x600 mm viditelné</t>
  </si>
  <si>
    <t>1241627382</t>
  </si>
  <si>
    <t>2*14,1</t>
  </si>
  <si>
    <t>4,3*5,85*2</t>
  </si>
  <si>
    <t>2,0*19,85</t>
  </si>
  <si>
    <t>2,0*11,4</t>
  </si>
  <si>
    <t xml:space="preserve">"2.NP" </t>
  </si>
  <si>
    <t>5,6*9,0</t>
  </si>
  <si>
    <t>6,0*3,6</t>
  </si>
  <si>
    <t>3,6*3,0</t>
  </si>
  <si>
    <t>3,6*2,7</t>
  </si>
  <si>
    <t>3,6*14,4</t>
  </si>
  <si>
    <t>4,3*3,2</t>
  </si>
  <si>
    <t>11,52</t>
  </si>
  <si>
    <t>59030570</t>
  </si>
  <si>
    <t>podhled kazetový bez děrování viditelný rastr tl 10mm 600x600mm</t>
  </si>
  <si>
    <t>806278070</t>
  </si>
  <si>
    <t>310,65*1,05 'Přepočtené koeficientem množství</t>
  </si>
  <si>
    <t>763135611</t>
  </si>
  <si>
    <t>Montáž sádrokartonového podhledu opláštění z kazet</t>
  </si>
  <si>
    <t>-1986105101</t>
  </si>
  <si>
    <t>"1.NP - zpětná montáž stávajících kazet" 60,83-5,88-6,72</t>
  </si>
  <si>
    <t>"2.NP - zpětná montáž stávajících kazet" 85+6</t>
  </si>
  <si>
    <t>"3.NP" 85</t>
  </si>
  <si>
    <t>"4.NP" 85</t>
  </si>
  <si>
    <t>-851712757</t>
  </si>
  <si>
    <t>309,23*0,2 'Přepočtené koeficientem množství</t>
  </si>
  <si>
    <t>763135881</t>
  </si>
  <si>
    <t>Demontáž podhledu sádrokartonového vyjmutí kazet</t>
  </si>
  <si>
    <t>663021760</t>
  </si>
  <si>
    <t>"1.NP" 5,9+6,72+24,71+23,5</t>
  </si>
  <si>
    <t>"2.NP" 85+6</t>
  </si>
  <si>
    <t>763164531</t>
  </si>
  <si>
    <t>Obklad konstrukcí sádrokartonovými deskami včetně ochranných úhelníků ve tvaru L rozvinuté šíře přes 0,4 do 0,8 m, opláštěný deskou standardní A, tl. 12,5 mm</t>
  </si>
  <si>
    <t>-996436795</t>
  </si>
  <si>
    <t>"1.NP" 8+5+5+5+5</t>
  </si>
  <si>
    <t>"2.NP" 4,3</t>
  </si>
  <si>
    <t>"3.NP" 3,25</t>
  </si>
  <si>
    <t>"4.NP" 3,25</t>
  </si>
  <si>
    <t>763172355</t>
  </si>
  <si>
    <t>Montáž dvířek pro konstrukce ze sádrokartonových desek revizních jednoplášťových pro podhledy velikost (šxv) 600 x 600 mm</t>
  </si>
  <si>
    <t>-794368863</t>
  </si>
  <si>
    <t>"2.NP" 13</t>
  </si>
  <si>
    <t>59030714</t>
  </si>
  <si>
    <t>dvířka revizní jednokřídlá s automatickým zámkem 600x600mm</t>
  </si>
  <si>
    <t>1121285393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</si>
  <si>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</si>
  <si>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</si>
  <si>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1962105136</t>
  </si>
  <si>
    <t>39</t>
  </si>
  <si>
    <t>766660100R</t>
  </si>
  <si>
    <t>Montáž a dodávka dveří D1, včetně obložek,  viz výpis prvků</t>
  </si>
  <si>
    <t>-236990776</t>
  </si>
  <si>
    <t>P</t>
  </si>
  <si>
    <t>Poznámka k položce:_x000D_
včetně kování a doplňků viz výpis</t>
  </si>
  <si>
    <t>40</t>
  </si>
  <si>
    <t>766660101R</t>
  </si>
  <si>
    <t>Montáž a dodávka dveří D2, viz výpis dveří</t>
  </si>
  <si>
    <t>-1145572130</t>
  </si>
  <si>
    <t>41</t>
  </si>
  <si>
    <t>766660102R</t>
  </si>
  <si>
    <t>Montáž a dodávka dveří D3.1 včetně obložek - viz výpis dveří</t>
  </si>
  <si>
    <t>-2128057843</t>
  </si>
  <si>
    <t>42</t>
  </si>
  <si>
    <t>766660103R</t>
  </si>
  <si>
    <t xml:space="preserve">Montáž a dodávka dveří D3.2 včetně obložek - viz výpis dveří </t>
  </si>
  <si>
    <t>-840543344</t>
  </si>
  <si>
    <t>43</t>
  </si>
  <si>
    <t>766660104R</t>
  </si>
  <si>
    <t>Montáž a dodávka AL sestavy D4,D5 - viz výpis dveří</t>
  </si>
  <si>
    <t>-1617103975</t>
  </si>
  <si>
    <t>44</t>
  </si>
  <si>
    <t>766660105R</t>
  </si>
  <si>
    <t>Montáž a dodávka dveří D6 včetně obložek - viz. výpis dveří</t>
  </si>
  <si>
    <t>2097250624</t>
  </si>
  <si>
    <t>45</t>
  </si>
  <si>
    <t>766660106R</t>
  </si>
  <si>
    <t>Montáž a dodávka dveří D7 včetně obložek - viz výpis dveří</t>
  </si>
  <si>
    <t>1783106867</t>
  </si>
  <si>
    <t>46</t>
  </si>
  <si>
    <t>766682296R</t>
  </si>
  <si>
    <t>Montáž a dodávka kouřotěsného textilního uzávěru v m.č. 1.36 - viz výpis</t>
  </si>
  <si>
    <t>1545741721</t>
  </si>
  <si>
    <t>767</t>
  </si>
  <si>
    <t>Konstrukce zámečnické</t>
  </si>
  <si>
    <t>47</t>
  </si>
  <si>
    <t>767995112</t>
  </si>
  <si>
    <t>Montáž ostatních atypických zámečnických konstrukcí hmotnosti přes 5 do 10 kg</t>
  </si>
  <si>
    <t>kg</t>
  </si>
  <si>
    <t>-705002226</t>
  </si>
  <si>
    <t>5,42*1,3*3</t>
  </si>
  <si>
    <t>48</t>
  </si>
  <si>
    <t>13010424</t>
  </si>
  <si>
    <t>úhelník ocelový rovnostranný jakost S235JR (11 375) 60x60x6mm</t>
  </si>
  <si>
    <t>1481060211</t>
  </si>
  <si>
    <t>21,138*0,0015 'Přepočtené koeficientem množství</t>
  </si>
  <si>
    <t>49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</si>
  <si>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</si>
  <si>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</si>
  <si>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-566567881</t>
  </si>
  <si>
    <t>50</t>
  </si>
  <si>
    <t>771111011</t>
  </si>
  <si>
    <t>Příprava podkladu před provedením dlažby vysátí podlah</t>
  </si>
  <si>
    <t>-1575348288</t>
  </si>
  <si>
    <t>"2.NP" 8,24</t>
  </si>
  <si>
    <t>"3.NP" 8,24</t>
  </si>
  <si>
    <t>"4.NP" 8,24</t>
  </si>
  <si>
    <t>"5.NP" 8,04</t>
  </si>
  <si>
    <t>51</t>
  </si>
  <si>
    <t>771121011</t>
  </si>
  <si>
    <t>Příprava podkladu před provedením dlažby nátěr penetrační na podlahu</t>
  </si>
  <si>
    <t>-1547852592</t>
  </si>
  <si>
    <t>"1.PP" 5</t>
  </si>
  <si>
    <t>"5.NP" 8,04+7</t>
  </si>
  <si>
    <t>52</t>
  </si>
  <si>
    <t>771121025</t>
  </si>
  <si>
    <t>Příprava podkladu před provedením dlažby broušení podlah stávajícího podkladu před litím stěrky</t>
  </si>
  <si>
    <t>936849279</t>
  </si>
  <si>
    <t>53</t>
  </si>
  <si>
    <t>771121037</t>
  </si>
  <si>
    <t>Příprava podkladu před provedením dlažby broušení schodišť stávajícího podkladu pro odstranění nerovností (diamantovým kotoučem)</t>
  </si>
  <si>
    <t>-2131655036</t>
  </si>
  <si>
    <t>"5.NP - broušení schodišťových stupňů cca 10 mm" 7,0</t>
  </si>
  <si>
    <t>54</t>
  </si>
  <si>
    <t>771151022</t>
  </si>
  <si>
    <t>Příprava podkladu před provedením dlažby samonivelační stěrka min. pevnosti 30 MPa, tloušťky přes 3 do 5 mm</t>
  </si>
  <si>
    <t>120711890</t>
  </si>
  <si>
    <t>"1.PP" 1,57</t>
  </si>
  <si>
    <t>55</t>
  </si>
  <si>
    <t>771274113</t>
  </si>
  <si>
    <t>Montáž obkladů schodišť z dlaždic keramických lepených cementovým flexibilním lepidlem stupnic hladkých, šířky přes 250 do 300 mm</t>
  </si>
  <si>
    <t>-410185088</t>
  </si>
  <si>
    <t>"1.PP" 1,3*7</t>
  </si>
  <si>
    <t>"5.NP"</t>
  </si>
  <si>
    <t>11*1,3</t>
  </si>
  <si>
    <t>56</t>
  </si>
  <si>
    <t>59761137</t>
  </si>
  <si>
    <t>dlažba keramická slinutá mrazuvzdorná povrch hladký/matný tl do 10mm přes 6 do 9ks/m2</t>
  </si>
  <si>
    <t>-660504973</t>
  </si>
  <si>
    <t>(1,3*0,3*7)*1,1</t>
  </si>
  <si>
    <t>(1,3*0,3*11)*1,1</t>
  </si>
  <si>
    <t>57</t>
  </si>
  <si>
    <t>771274232</t>
  </si>
  <si>
    <t>Montáž obkladů schodišť z dlaždic keramických lepených cementovým flexibilním lepidlem podstupnic hladkých, výšky přes 150 do 200 mm</t>
  </si>
  <si>
    <t>1793686406</t>
  </si>
  <si>
    <t>7*1,3</t>
  </si>
  <si>
    <t>58</t>
  </si>
  <si>
    <t>-1716764519</t>
  </si>
  <si>
    <t>(0,2*1,3*7)*1,1</t>
  </si>
  <si>
    <t>(0,2*1,3*11)*1,1</t>
  </si>
  <si>
    <t>59</t>
  </si>
  <si>
    <t>771474112</t>
  </si>
  <si>
    <t>Montáž soklů z dlaždic keramických lepených cementovým flexibilním lepidlem rovných, výšky přes 65 do 90 mm</t>
  </si>
  <si>
    <t>-1078100412</t>
  </si>
  <si>
    <t>"2.NP" 10</t>
  </si>
  <si>
    <t>"3.NP" 10</t>
  </si>
  <si>
    <t>"4.NP" 10</t>
  </si>
  <si>
    <t>"5.NP" 14+6,5</t>
  </si>
  <si>
    <t>60</t>
  </si>
  <si>
    <t>59761184</t>
  </si>
  <si>
    <t>sokl keramický mrazuvzdorný povrch hladký/matný tl do 10mm výšky přes 65 do 90mm</t>
  </si>
  <si>
    <t>-1290272207</t>
  </si>
  <si>
    <t>55,5*1,05 'Přepočtené koeficientem množství</t>
  </si>
  <si>
    <t>61</t>
  </si>
  <si>
    <t>771574415</t>
  </si>
  <si>
    <t>Montáž podlah z dlaždic keramických lepených cementovým flexibilním lepidlem hladkých, tloušťky do 10 mm přes 6 do 9 ks/m2</t>
  </si>
  <si>
    <t>1324415565</t>
  </si>
  <si>
    <t>"1.PP" 1,6</t>
  </si>
  <si>
    <t>62</t>
  </si>
  <si>
    <t>-1286582840</t>
  </si>
  <si>
    <t>34,36*1,1 'Přepočtené koeficientem množství</t>
  </si>
  <si>
    <t>63</t>
  </si>
  <si>
    <t>771575616</t>
  </si>
  <si>
    <t>Montáž podlah z dlaždic keramických lepených hydroizolačním polyuretanovým lepidlem včetně hydroizolační vrstvy hladkých, tloušťky do 10 mm přes 9 do 12 ks/m2</t>
  </si>
  <si>
    <t>-2080136406</t>
  </si>
  <si>
    <t>0,57*2</t>
  </si>
  <si>
    <t>59761160</t>
  </si>
  <si>
    <t>dlažba keramická slinutá mrazuvzdorná povrch hladký/matný tl do 10mm přes 9 do 12ks/m2</t>
  </si>
  <si>
    <t>304724726</t>
  </si>
  <si>
    <t>1,14*1,1 'Přepočtené koeficientem množství</t>
  </si>
  <si>
    <t>65</t>
  </si>
  <si>
    <t>771591115</t>
  </si>
  <si>
    <t>Podlahy - dokončovací práce spárování silikonem</t>
  </si>
  <si>
    <t>52631789</t>
  </si>
  <si>
    <t>66</t>
  </si>
  <si>
    <t>781492251</t>
  </si>
  <si>
    <t>Obklad - dokončující práce montáž profilu lepeného flexibilním cementovým lepidlem ukončovacího</t>
  </si>
  <si>
    <t>-1499405443</t>
  </si>
  <si>
    <t>1,3*7</t>
  </si>
  <si>
    <t>1,3*11</t>
  </si>
  <si>
    <t>67</t>
  </si>
  <si>
    <t>19416012</t>
  </si>
  <si>
    <t>lišta ukončovací nerezová 10mm</t>
  </si>
  <si>
    <t>-366897812</t>
  </si>
  <si>
    <t>23,4*1,05 'Přepočtené koeficientem množství</t>
  </si>
  <si>
    <t>68</t>
  </si>
  <si>
    <t>771591184</t>
  </si>
  <si>
    <t>Podlahy - dokončovací práce pracnější řezání dlaždic keramických rovné</t>
  </si>
  <si>
    <t>-69423925</t>
  </si>
  <si>
    <t>69</t>
  </si>
  <si>
    <t>771592011</t>
  </si>
  <si>
    <t>Čištění vnitřních ploch po položení dlažby podlah nebo schodišť chemickými prostředky</t>
  </si>
  <si>
    <t>1157428928</t>
  </si>
  <si>
    <t>70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</si>
  <si>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</si>
  <si>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</si>
  <si>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-1463591754</t>
  </si>
  <si>
    <t>71</t>
  </si>
  <si>
    <t>776111112</t>
  </si>
  <si>
    <t>Příprava podkladu povlakových podlah a stěn broušení podlah nového podkladu betonového</t>
  </si>
  <si>
    <t>2089583158</t>
  </si>
  <si>
    <t>"1.NP" (35,86+35)</t>
  </si>
  <si>
    <t>72</t>
  </si>
  <si>
    <t>776111311</t>
  </si>
  <si>
    <t>Příprava podkladu povlakových podlah a stěn vysátí podlah</t>
  </si>
  <si>
    <t>16867007</t>
  </si>
  <si>
    <t>"1.NP" (35,86+35)*2</t>
  </si>
  <si>
    <t>73</t>
  </si>
  <si>
    <t>776121112</t>
  </si>
  <si>
    <t>Příprava podkladu povlakových podlah a stěn penetrace vodou ředitelná podlah</t>
  </si>
  <si>
    <t>1810760119</t>
  </si>
  <si>
    <t>74</t>
  </si>
  <si>
    <t>776121321</t>
  </si>
  <si>
    <t>Příprava podkladu povlakových podlah a stěn penetrace neředěná podlah</t>
  </si>
  <si>
    <t>-229584431</t>
  </si>
  <si>
    <t>75</t>
  </si>
  <si>
    <t>776141122</t>
  </si>
  <si>
    <t>Příprava podkladu povlakových podlah a stěn vyrovnání samonivelační stěrkou podlah pevnosti 30 MPa, tloušťky přes 3 do 5 mm</t>
  </si>
  <si>
    <t>-406496421</t>
  </si>
  <si>
    <t>76</t>
  </si>
  <si>
    <t>776141123</t>
  </si>
  <si>
    <t>Příprava podkladu povlakových podlah a stěn vyrovnání samonivelační stěrkou podlah pevnosti 30 MPa, tloušťky přes 5 do 8 mm</t>
  </si>
  <si>
    <t>1487431415</t>
  </si>
  <si>
    <t>"1.NP - 1.36" 81,88</t>
  </si>
  <si>
    <t>77</t>
  </si>
  <si>
    <t>776211211</t>
  </si>
  <si>
    <t>Montáž textilních podlahovin lepením čtverců standardních</t>
  </si>
  <si>
    <t>-763928266</t>
  </si>
  <si>
    <t>"2.NP"17,62+62,12+26,94+12,95+12,27+65,65</t>
  </si>
  <si>
    <t>69751085</t>
  </si>
  <si>
    <t>dílec kobercový objektový smyčka/střižená smyčka vlákno 100% PA, třída zátěže 33, útlum 23dB, hm 700g/m2</t>
  </si>
  <si>
    <t>-76492893</t>
  </si>
  <si>
    <t>268,41*1,1 'Přepočtené koeficientem množství</t>
  </si>
  <si>
    <t>79</t>
  </si>
  <si>
    <t>776221111</t>
  </si>
  <si>
    <t>Montáž podlahovin z PVC lepením standardním lepidlem z pásů</t>
  </si>
  <si>
    <t>1733576956</t>
  </si>
  <si>
    <t>"2.NP" 12,89</t>
  </si>
  <si>
    <t>80</t>
  </si>
  <si>
    <t>28411018</t>
  </si>
  <si>
    <t>podlahovina vinylová heterogenní akustická třída zátěže 34/42, hořlavost Bfl S1, nášlapná vrstva 0,70mm tl 2,60mm</t>
  </si>
  <si>
    <t>-651635581</t>
  </si>
  <si>
    <t>94,77*1,1 'Přepočtené koeficientem množství</t>
  </si>
  <si>
    <t>81</t>
  </si>
  <si>
    <t>776411111</t>
  </si>
  <si>
    <t>Montáž soklíků lepením obvodových, výšky do 80 mm</t>
  </si>
  <si>
    <t>-609542819</t>
  </si>
  <si>
    <t>"1.NP" (5,85+5,85+5,6+5,6)*2</t>
  </si>
  <si>
    <t>"1.NP" 78</t>
  </si>
  <si>
    <t>82</t>
  </si>
  <si>
    <t>28341070</t>
  </si>
  <si>
    <t>lišta soklová vinilová s HDF jádrem 15x45mm</t>
  </si>
  <si>
    <t>-1474259446</t>
  </si>
  <si>
    <t>323,8*1,02 'Přepočtené koeficientem množství</t>
  </si>
  <si>
    <t>83</t>
  </si>
  <si>
    <t>776991111</t>
  </si>
  <si>
    <t>Ostatní práce spárování silikonem</t>
  </si>
  <si>
    <t>-508453738</t>
  </si>
  <si>
    <t>84</t>
  </si>
  <si>
    <t>776991121</t>
  </si>
  <si>
    <t>Ostatní práce údržba nových podlahovin po pokládce čištění základní</t>
  </si>
  <si>
    <t>-210521135</t>
  </si>
  <si>
    <t>94,77</t>
  </si>
  <si>
    <t>85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</si>
  <si>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</si>
  <si>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</si>
  <si>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690406029</t>
  </si>
  <si>
    <t>86</t>
  </si>
  <si>
    <t>784181101</t>
  </si>
  <si>
    <t>Penetrace podkladu jednonásobná základní akrylátová bezbarvá v místnostech výšky do 3,80 m</t>
  </si>
  <si>
    <t>-2120852762</t>
  </si>
  <si>
    <t>"odskoky" 2,0+5,8+5,8+5,8+5,8+2,0+2,0+2,0+2,0</t>
  </si>
  <si>
    <t>"stěny" 473+150,15</t>
  </si>
  <si>
    <t>"stropy" 280</t>
  </si>
  <si>
    <t>87</t>
  </si>
  <si>
    <t>784211101</t>
  </si>
  <si>
    <t>Malby z malířských směsí oděruvzdorných za mokra dvojnásobné, bílé za mokra oděruvzdorné výborně v místnostech výšky do 3,80 m</t>
  </si>
  <si>
    <t>-1956578438</t>
  </si>
  <si>
    <t>936,45</t>
  </si>
  <si>
    <t>88</t>
  </si>
  <si>
    <t>HZS2121</t>
  </si>
  <si>
    <t>Hodinové zúčtovací sazby profesí PSV provádění stavebních konstrukcí truhlář</t>
  </si>
  <si>
    <t>165866071</t>
  </si>
  <si>
    <t>"úprava oplechování po demontáži parapetu" 4</t>
  </si>
  <si>
    <t>89</t>
  </si>
  <si>
    <t>HZS2151</t>
  </si>
  <si>
    <t>Hodinové zúčtovací sazby profesí PSV provádění stavebních konstrukcí klempíř</t>
  </si>
  <si>
    <t>824549145</t>
  </si>
  <si>
    <t>90</t>
  </si>
  <si>
    <t>1266650933</t>
  </si>
  <si>
    <t>"poznámka č. 3" 40</t>
  </si>
  <si>
    <t>D.1.4.3 -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</si>
  <si>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</si>
  <si>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</si>
  <si>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</si>
  <si>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949101111R</t>
  </si>
  <si>
    <t>1293299061</t>
  </si>
  <si>
    <t>949101112R</t>
  </si>
  <si>
    <t>Nátěr pomocných ocelových konstrukcí 1x základní barva, 2x vrchní email</t>
  </si>
  <si>
    <t>-1963869222</t>
  </si>
  <si>
    <t>733</t>
  </si>
  <si>
    <t>Ústřední vytápění - rozvodné potrubí</t>
  </si>
  <si>
    <t>733120815</t>
  </si>
  <si>
    <t>Demontáž potrubí z trubek ocelových hladkých Ø do 38</t>
  </si>
  <si>
    <t>-828736739</t>
  </si>
  <si>
    <t>733120816R</t>
  </si>
  <si>
    <t>Ekologická likvidace a odvoz likvidovaného potrubí včetně vnitrostaveništního přesunu</t>
  </si>
  <si>
    <t>1036897650</t>
  </si>
  <si>
    <t>733122202</t>
  </si>
  <si>
    <t>Potrubí z trubek ocelových hladkých spojovaných lisováním z uhlíkové oceli tenkostěnné PP opláštění PN 16, T= +110°C Ø 15/1,2</t>
  </si>
  <si>
    <t>-1514482289</t>
  </si>
  <si>
    <t>733122290R</t>
  </si>
  <si>
    <t>Napojení potrubí DN 1/2" na stávající stoupací ocelové potrubí</t>
  </si>
  <si>
    <t>kpl</t>
  </si>
  <si>
    <t>1775023823</t>
  </si>
  <si>
    <t>733291101</t>
  </si>
  <si>
    <t>Zkoušky těsnosti potrubí z trubek měděných Ø do 35/1,5</t>
  </si>
  <si>
    <t>-1157415964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</si>
  <si>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</si>
  <si>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</si>
  <si>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-415761144</t>
  </si>
  <si>
    <t>734</t>
  </si>
  <si>
    <t>Ústřední vytápění - armatury</t>
  </si>
  <si>
    <t>734221102</t>
  </si>
  <si>
    <t>Ventily regulační závitové termostatické bez hlavice ovládání s automatickým omezením průtoku PN 10 do 95°C, průtoku Q 15-200 l/h rohové G 1/2</t>
  </si>
  <si>
    <t>2122189768</t>
  </si>
  <si>
    <t>734221684</t>
  </si>
  <si>
    <t>Ventily regulační závitové hlavice termostatické pro ovládání ventilů PN 10 do 110°C kapalinové pro veřejné prostory</t>
  </si>
  <si>
    <t>1767348356</t>
  </si>
  <si>
    <t>734261402</t>
  </si>
  <si>
    <t>Šroubení připojovací armatury radiátorů VK PN 10 do 110°C, regulační uzavíratelné rohové G 1/2 x 18</t>
  </si>
  <si>
    <t>-986504919</t>
  </si>
  <si>
    <t>734261417</t>
  </si>
  <si>
    <t>Šroubení regulační radiátorové rohové s vypouštěním G 1/2</t>
  </si>
  <si>
    <t>-1535126770</t>
  </si>
  <si>
    <t>734261418R</t>
  </si>
  <si>
    <t>Nastavovací klíč pro termostatický ventil</t>
  </si>
  <si>
    <t>190235650</t>
  </si>
  <si>
    <t>998734122</t>
  </si>
  <si>
    <t>Přesun hmot pro armatury stanovený z hmotnosti přesunovaného materiálu vodorovná dopravní vzdálenost do 50 m ruční (bez užití mechanizace) v objektech výšky přes 6 do 12 m</t>
  </si>
  <si>
    <t>-1222545954</t>
  </si>
  <si>
    <t>735</t>
  </si>
  <si>
    <t>Ústřední vytápění - otopná tělesa</t>
  </si>
  <si>
    <t>735111810R</t>
  </si>
  <si>
    <t>Demontáž otopných těles litinových článkových</t>
  </si>
  <si>
    <t>1815400982</t>
  </si>
  <si>
    <t>735111811R</t>
  </si>
  <si>
    <t>Ekologická likvidace a odvoz likvidovaných ot. těles včetně vnitrostaveništního přesunu</t>
  </si>
  <si>
    <t>1608471059</t>
  </si>
  <si>
    <t>735152576</t>
  </si>
  <si>
    <t>Otopná tělesa panelová VK dvoudesková PN 1,0 MPa, T do 110°C se dvěma přídavnými přestupními plochami výšky tělesa 600 mm stavební délky / výkonu 900 mm / 1511 W</t>
  </si>
  <si>
    <t>1492130452</t>
  </si>
  <si>
    <t>Poznámka k položce:_x000D_
boční připojení, PN10, T max 110°C</t>
  </si>
  <si>
    <t>735152577</t>
  </si>
  <si>
    <t>Otopná tělesa panelová VK dvoudesková PN 1,0 MPa, T do 110°C se dvěma přídavnými přestupními plochami výšky tělesa 600 mm stavební délky / výkonu 1000 mm / 1679 W</t>
  </si>
  <si>
    <t>-1604854492</t>
  </si>
  <si>
    <t>735152581</t>
  </si>
  <si>
    <t>Otopná tělesa panelová VK dvoudesková PN 1,0 MPa, T do 110°C se dvěma přídavnými přestupními plochami výšky tělesa 600 mm stavební délky / výkonu 1600 mm / 2686 W</t>
  </si>
  <si>
    <t>-1219972825</t>
  </si>
  <si>
    <t>735152679</t>
  </si>
  <si>
    <t>Otopná tělesa panelová VK třídesková PN 1,0 MPa, T do 110°C se třemi přídavnými přestupními plochami výšky tělesa 600 mm stavební délky / výkonu 1200 mm / 2887 W</t>
  </si>
  <si>
    <t>1814602678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</si>
  <si>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</si>
  <si>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</si>
  <si>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-1275466344</t>
  </si>
  <si>
    <t>HZS2221</t>
  </si>
  <si>
    <t>Hodinové zúčtovací sazby profesí PSV provádění stavebních instalací topenář</t>
  </si>
  <si>
    <t>-56913051</t>
  </si>
  <si>
    <t>"uzavření a vypuštění systému" 24</t>
  </si>
  <si>
    <t>"naplnění a odvzdušnění systému" 24</t>
  </si>
  <si>
    <t>"zprovoznění" 24</t>
  </si>
  <si>
    <t>"hydraulické vyvážení soustavy včetně protokolu" 24</t>
  </si>
  <si>
    <t>"zaškolení obsluhy" 4</t>
  </si>
  <si>
    <t>"Provozní zkouška - dilatační a topná" 72</t>
  </si>
  <si>
    <t>213646018</t>
  </si>
  <si>
    <t>"stavební přípomoce - zasekání, štukování, doplnění omítek, průrazy"</t>
  </si>
  <si>
    <t>D.1.4.4 - Elektronické komunikace</t>
  </si>
  <si>
    <t>D.1.4.4.1 - Elektrická požární signalizace</t>
  </si>
  <si>
    <t>M23.01 - EPS - Elektrická požární signalizace</t>
  </si>
  <si>
    <t>M23.01</t>
  </si>
  <si>
    <t>EPS - Elektrická požární signalizace</t>
  </si>
  <si>
    <t>Pol1</t>
  </si>
  <si>
    <t>Montáž - Redundantní modulární ústředna, základní verze, s plnými dveřmi, bluetooth servisní rozhraní, LAN port</t>
  </si>
  <si>
    <t>-671692224</t>
  </si>
  <si>
    <t>Pol2</t>
  </si>
  <si>
    <t>Dodávka - Redundantní modulární ústředna, základní verze, s plnými dveřmi, bluetooth servisní rozhraní, LAN port</t>
  </si>
  <si>
    <t>-1520553446</t>
  </si>
  <si>
    <t>Výměry dle výkresu: D.1.4.4-02-06; D.1.4.4-17</t>
  </si>
  <si>
    <t>0+0+1+0+0</t>
  </si>
  <si>
    <t>Pol3</t>
  </si>
  <si>
    <t>Montáž - Karta redundantního propojení ústředen, 2x rozhraní RS-485 a 2x rozhraní 10/100 Base TX pro síťové propojení a pro připojení IP aplikací</t>
  </si>
  <si>
    <t>ks</t>
  </si>
  <si>
    <t>811386277</t>
  </si>
  <si>
    <t>Pol4</t>
  </si>
  <si>
    <t>Dodávka - Karta redundantního propojení ústředen, 2x rozhraní RS-485 a 2x rozhraní 10/100 Base TX pro síťové propojení a pro připojení IP aplikací</t>
  </si>
  <si>
    <t>556109130</t>
  </si>
  <si>
    <t>Pol5</t>
  </si>
  <si>
    <t>Montáž - Síťová karta 8 monitorovaných výstupů 24V, max 1,3A/výstup</t>
  </si>
  <si>
    <t>-837797211</t>
  </si>
  <si>
    <t>Pol6</t>
  </si>
  <si>
    <t>Dodávka - Síťová karta 8 monitorovaných výstupů 24V, max 1,3A/výstup</t>
  </si>
  <si>
    <t>1919907619</t>
  </si>
  <si>
    <t>Pol7</t>
  </si>
  <si>
    <t>Montáž - Karta redundantního propojení ústředen, 2x rozhraní RS-485 pro síťové propojení, 1x rozhraní 10/100 Base TX pro připojení IP aplikací</t>
  </si>
  <si>
    <t>1314515329</t>
  </si>
  <si>
    <t>Pol8</t>
  </si>
  <si>
    <t>Dodávka - Karta redundantního propojení ústředen, 2x rozhraní RS-485 pro síťové propojení, 1x rozhraní 10/100 Base TX pro připojení IP aplikací</t>
  </si>
  <si>
    <t>-271997857</t>
  </si>
  <si>
    <t>Pol9</t>
  </si>
  <si>
    <t>Montáž - Karta dvou kruhových adresných linek, až 250 adres/kruh, pro modulární ústředny</t>
  </si>
  <si>
    <t>653131964</t>
  </si>
  <si>
    <t>Pol10</t>
  </si>
  <si>
    <t>Dodávka - Karta dvou kruhových adresných linek, až 250 adres/kruh, pro modulární ústředny</t>
  </si>
  <si>
    <t>-1820231920</t>
  </si>
  <si>
    <t>Pol11</t>
  </si>
  <si>
    <t>Montáž - Karta 4 seriových rozhraní</t>
  </si>
  <si>
    <t>-1984488350</t>
  </si>
  <si>
    <t>Pol12</t>
  </si>
  <si>
    <t>Dodávka - Karta 4 seriových rozhraní</t>
  </si>
  <si>
    <t>-1872470326</t>
  </si>
  <si>
    <t>Pol13</t>
  </si>
  <si>
    <t>Montáž - Reléový modul s 16 volně programovatelných 24V/3A zatížitelných reléových kontaktů</t>
  </si>
  <si>
    <t>-763001339</t>
  </si>
  <si>
    <t>Pol14</t>
  </si>
  <si>
    <t>Dodávka - Reléový modul s 16 volně programovatelných 24V/3A zatížitelných reléových kontaktů</t>
  </si>
  <si>
    <t>857816855</t>
  </si>
  <si>
    <t>Pol15</t>
  </si>
  <si>
    <t>Dodávka - Provozní kniha (deník) EPS</t>
  </si>
  <si>
    <t>513819483</t>
  </si>
  <si>
    <t>Pol16</t>
  </si>
  <si>
    <t>Montáž - Multisenzorový hlásič pro detekci kouře a tepla s integr. zkratovým izolátorem</t>
  </si>
  <si>
    <t>1859108569</t>
  </si>
  <si>
    <t>Pol17</t>
  </si>
  <si>
    <t>Dodávka - Multisenzorový hlásič pro detekci kouře a tepla s integr. zkratovým izolátorem</t>
  </si>
  <si>
    <t>-1460761478</t>
  </si>
  <si>
    <t>0+31+32+18+24+2</t>
  </si>
  <si>
    <t>Pol18</t>
  </si>
  <si>
    <t>Montáž - Sokl pro multisenzorový hlásič</t>
  </si>
  <si>
    <t>200695310</t>
  </si>
  <si>
    <t>Pol19</t>
  </si>
  <si>
    <t>Dodávka - Sokl pro multisenzorový hlásič</t>
  </si>
  <si>
    <t>-1575227477</t>
  </si>
  <si>
    <t>0+31+32+18+24</t>
  </si>
  <si>
    <t>Pol20</t>
  </si>
  <si>
    <t>Montáž - Tlačítkový hlásič typu B, zelená, IP24 (vnitřní), integrovaný zkratový izolátor</t>
  </si>
  <si>
    <t>-1175769333</t>
  </si>
  <si>
    <t>Pol21</t>
  </si>
  <si>
    <t>Dodávka - Tlačítkový hlásič typu B, zelená, IP24 (vnitřní), integrovaný zkratový izolátor</t>
  </si>
  <si>
    <t>1550323959</t>
  </si>
  <si>
    <t>0+0+1+1+1</t>
  </si>
  <si>
    <t>Pol22</t>
  </si>
  <si>
    <t>Montáž - Tlačítkový hlásič typu A, červený, IP24 (vnitřní), integrovaný zkratový izolátor, se základnou pro povrchovou montáž</t>
  </si>
  <si>
    <t>1768210664</t>
  </si>
  <si>
    <t>Pol23</t>
  </si>
  <si>
    <t>Dodávka - Tlačítkový hlásič typu A, červený, IP24 (vnitřní), integrovaný zkratový izolátor, se základnou pro povrchovou montáž</t>
  </si>
  <si>
    <t>-253293637</t>
  </si>
  <si>
    <t>0+7+4+4+4</t>
  </si>
  <si>
    <t>Pol24</t>
  </si>
  <si>
    <t>Montáž - Náhradní sklíčko pro tlačítkový hlásič</t>
  </si>
  <si>
    <t>1378987448</t>
  </si>
  <si>
    <t>Pol25</t>
  </si>
  <si>
    <t>Dodávka - Náhradní sklíčko pro tlačítkový hlásič</t>
  </si>
  <si>
    <t>1614158529</t>
  </si>
  <si>
    <t>Pol26</t>
  </si>
  <si>
    <t>Montáž - Paralelní indikátor</t>
  </si>
  <si>
    <t>1991928291</t>
  </si>
  <si>
    <t>Pol27</t>
  </si>
  <si>
    <t>Dodávka - Paralelní indikátor</t>
  </si>
  <si>
    <t>1438468669</t>
  </si>
  <si>
    <t>0+15+16+10+12</t>
  </si>
  <si>
    <t>Pol28</t>
  </si>
  <si>
    <t>Montáž - Krabice pro paralelní indikátor</t>
  </si>
  <si>
    <t>-1031516044</t>
  </si>
  <si>
    <t>Pol29</t>
  </si>
  <si>
    <t>Dodávka - Krabice pro paralelní indikátor</t>
  </si>
  <si>
    <t>-775443931</t>
  </si>
  <si>
    <t>Pol30</t>
  </si>
  <si>
    <t>Montáž - Protipožární rozvaděčová skříň pro ústřednu EPS, splňuje EW30, P30, EI30, kabel. prostupy z protipožární hmoty (Vnitřní rozměry 900x750x250 vxšxh)</t>
  </si>
  <si>
    <t>1524325367</t>
  </si>
  <si>
    <t>Pol31</t>
  </si>
  <si>
    <t>Dodávka - Protipožární rozvaděčová skříň pro ústřednu EPS, splňuje EW30, P30, EI30, kabel. prostupy z protipožární hmoty (Vnitřní rozměry 900x750x250 vxšxh)</t>
  </si>
  <si>
    <t>-1237416576</t>
  </si>
  <si>
    <t>Pol32</t>
  </si>
  <si>
    <t>Montáž - Nezálohovaná siréna s majákem, EN54-23, červená krabice/červené světlo IP21c</t>
  </si>
  <si>
    <t>1669535193</t>
  </si>
  <si>
    <t>Pol33</t>
  </si>
  <si>
    <t>Dodávka - Nezálohovaná siréna s majákem, EN54-23, červená krabice/červené světlo IP21c</t>
  </si>
  <si>
    <t>-1113449681</t>
  </si>
  <si>
    <t>Pol34</t>
  </si>
  <si>
    <t>Montáž - Stabilizovaný zálohovaný zdroj 24V/5A v boxu, EN-54</t>
  </si>
  <si>
    <t>1648142268</t>
  </si>
  <si>
    <t>Pol35</t>
  </si>
  <si>
    <t>Dodávka - Stabilizovaný zálohovaný zdroj 24V/5A v boxu, EN-54</t>
  </si>
  <si>
    <t>-1208317841</t>
  </si>
  <si>
    <t>0+0+2+0+0</t>
  </si>
  <si>
    <t>Pol36</t>
  </si>
  <si>
    <t>Montáž - Akumulátor 12V/17Ah</t>
  </si>
  <si>
    <t>-410034992</t>
  </si>
  <si>
    <t>Pol37</t>
  </si>
  <si>
    <t>Dodávka - Akumulátor 12V/17Ah</t>
  </si>
  <si>
    <t>-1603439758</t>
  </si>
  <si>
    <t>Pol38</t>
  </si>
  <si>
    <t>Montáž - Akumulátor 12V/44Ah</t>
  </si>
  <si>
    <t>1749705736</t>
  </si>
  <si>
    <t>Pol39</t>
  </si>
  <si>
    <t>Dodávka - Akumulátor 12V/44Ah</t>
  </si>
  <si>
    <t>-601757289</t>
  </si>
  <si>
    <t>0+0+4+0+0</t>
  </si>
  <si>
    <t>Pol40</t>
  </si>
  <si>
    <t>Dodávka - SD karta 8GB</t>
  </si>
  <si>
    <t>1976663442</t>
  </si>
  <si>
    <t>Pol41</t>
  </si>
  <si>
    <t>Montáž - Kabel sdělovací 1x2x0,8mm2, B2ca-s1d1a1</t>
  </si>
  <si>
    <t>1750699666</t>
  </si>
  <si>
    <t>Pol42</t>
  </si>
  <si>
    <t>Dodávka - Kabel sdělovací 1x2x0,8mm2, B2ca-s1d1a1</t>
  </si>
  <si>
    <t>-1739172760</t>
  </si>
  <si>
    <t>0+612+538+304+420</t>
  </si>
  <si>
    <t>Pol43</t>
  </si>
  <si>
    <t>Montáž - Kabel sdělovací 2x2x0,8mm2, B2ca-s1d1a1, P60</t>
  </si>
  <si>
    <t>-1061774813</t>
  </si>
  <si>
    <t>Pol44</t>
  </si>
  <si>
    <t>Dodávka - Kabel sdělovací 2x2x0,8mm2, B2ca-s1d1a1, P60</t>
  </si>
  <si>
    <t>323994244</t>
  </si>
  <si>
    <t>0+783+185+236+156</t>
  </si>
  <si>
    <t>Pol45</t>
  </si>
  <si>
    <t>Montáž - Kabelová příchytka včetně kovového hřebu do betonu a stahovacího pásku</t>
  </si>
  <si>
    <t>1915120566</t>
  </si>
  <si>
    <t>Pol46</t>
  </si>
  <si>
    <t>Dodávka - Kabelová příchytka včetně kovového hřebu do betonu a stahovacího pásku</t>
  </si>
  <si>
    <t>-1920332700</t>
  </si>
  <si>
    <t>0+1091+936+528+760</t>
  </si>
  <si>
    <t>Pol47</t>
  </si>
  <si>
    <t>Montáž - Příchytka kovová pro jeden kabel, vč. nastřelovacího kovového hrotu, požárně odolný</t>
  </si>
  <si>
    <t>-2058525585</t>
  </si>
  <si>
    <t>Pol48</t>
  </si>
  <si>
    <t>Dodávka - Příchytka kovová pro jeden kabel, vč. nastřelovacího kovového hrotu, požárně odolný</t>
  </si>
  <si>
    <t>-299079346</t>
  </si>
  <si>
    <t>0+950+436+380+310</t>
  </si>
  <si>
    <t>Pol49</t>
  </si>
  <si>
    <t>Montáž - Příchytka kovová pro dva kabely, vč. nastřelovacího kovového hrotu, požárně odolný</t>
  </si>
  <si>
    <t>-60252334</t>
  </si>
  <si>
    <t>Pol50</t>
  </si>
  <si>
    <t>Dodávka - Příchytka kovová pro dva kabely, vč. nastřelovacího kovového hrotu, požárně odolný</t>
  </si>
  <si>
    <t>824437750</t>
  </si>
  <si>
    <t>0+196+84+42+32</t>
  </si>
  <si>
    <t>Pol51</t>
  </si>
  <si>
    <t>Montáž - Skupinový držák kabelů, požárně odolný vč. šroubu do betonu (P90-R), 89x55mm</t>
  </si>
  <si>
    <t>1711191484</t>
  </si>
  <si>
    <t>Pol52</t>
  </si>
  <si>
    <t>Dodávka - Skupinový držák kabelů, požárně odolný vč. šroubu do betonu (P90-R), 89x55mm</t>
  </si>
  <si>
    <t>-578440609</t>
  </si>
  <si>
    <t>0+48+33+15+15</t>
  </si>
  <si>
    <t>Pol53</t>
  </si>
  <si>
    <t>Montáž - Trubka ohebná, ø 25mm, pod omítku</t>
  </si>
  <si>
    <t>1123039462</t>
  </si>
  <si>
    <t>Pol54</t>
  </si>
  <si>
    <t>Dodávka - Trubka ohebná, ø 25mm, pod omítku</t>
  </si>
  <si>
    <t>950496910</t>
  </si>
  <si>
    <t>0+38+26+26+26</t>
  </si>
  <si>
    <t>Pol55</t>
  </si>
  <si>
    <t>Průraz stěnou do 15cm, vč. zapravení</t>
  </si>
  <si>
    <t>714624545</t>
  </si>
  <si>
    <t>0+15+17+9+13</t>
  </si>
  <si>
    <t>Pol56</t>
  </si>
  <si>
    <t>Průraz stěnou do 30cm, vč. zapravení</t>
  </si>
  <si>
    <t>-1338973015</t>
  </si>
  <si>
    <t>0+3+0+0+0</t>
  </si>
  <si>
    <t>Pol57</t>
  </si>
  <si>
    <t>Průraz stěnou do 60cm, vč. zapravení</t>
  </si>
  <si>
    <t>-402466599</t>
  </si>
  <si>
    <t>0+0+3+0+0</t>
  </si>
  <si>
    <t>Pol58</t>
  </si>
  <si>
    <t>Montáž - Protipožární ucpávka, EI 60 včetně označení - štítek</t>
  </si>
  <si>
    <t>-200972307</t>
  </si>
  <si>
    <t>Pol59</t>
  </si>
  <si>
    <t>Dodávka - Protipožární ucpávka, EI 60 včetně označení - štítek</t>
  </si>
  <si>
    <t>-999566389</t>
  </si>
  <si>
    <t>Pol60</t>
  </si>
  <si>
    <t>Dodávka - Pomocný elektroinstalační materiál (kotvy, hmoždinky, svorky, stahovací pásky, spojky atd.)</t>
  </si>
  <si>
    <t>-1306077037</t>
  </si>
  <si>
    <t>Pol61</t>
  </si>
  <si>
    <t>Montáž - Popis kabeláže a koncových prvků EPS, vč. popisného štítku</t>
  </si>
  <si>
    <t>560384154</t>
  </si>
  <si>
    <t>Pol62</t>
  </si>
  <si>
    <t>Úprava rozvodů v rozvodně ve 2.np</t>
  </si>
  <si>
    <t>16903254</t>
  </si>
  <si>
    <t>Pol63</t>
  </si>
  <si>
    <t>Rozebrání a znovuosazení SDK podhledu</t>
  </si>
  <si>
    <t>-968479708</t>
  </si>
  <si>
    <t>0+90+60+60+60</t>
  </si>
  <si>
    <t>Pol64</t>
  </si>
  <si>
    <t>Programování a zprovoznění systému EPS</t>
  </si>
  <si>
    <t>-734687413</t>
  </si>
  <si>
    <t>Pol65</t>
  </si>
  <si>
    <t>Funkční zkouška systému</t>
  </si>
  <si>
    <t>1850688616</t>
  </si>
  <si>
    <t>Pol66</t>
  </si>
  <si>
    <t>Měření, výchozí revize, spolupráce s revizním technikem</t>
  </si>
  <si>
    <t>125195642</t>
  </si>
  <si>
    <t>Pol67</t>
  </si>
  <si>
    <t>Koordinace prací s ostatními profesemi, technický dozor stavby</t>
  </si>
  <si>
    <t>274684877</t>
  </si>
  <si>
    <t>Pol68</t>
  </si>
  <si>
    <t>Ekologická likvidace vzniklého odpadu</t>
  </si>
  <si>
    <t>289640858</t>
  </si>
  <si>
    <t>Pol69</t>
  </si>
  <si>
    <t>Zaškolení a instruktáž osoby uživatele na zařízení EPS</t>
  </si>
  <si>
    <t>450993337</t>
  </si>
  <si>
    <t>Pol70</t>
  </si>
  <si>
    <t>Vypracování Dokumentace skutečného provedení stavby</t>
  </si>
  <si>
    <t>193204053</t>
  </si>
  <si>
    <t>Pol71</t>
  </si>
  <si>
    <t>Montáž - 2x dveřní zavírač + požární konzole s integrovanými přídržnými el. magnety, které se napojí na EPS. Montáž na stávající protipožární dvoukřídlé dveře, před instalací demontáž stávajících zavíračů</t>
  </si>
  <si>
    <t>774701573</t>
  </si>
  <si>
    <t>Pol72</t>
  </si>
  <si>
    <t>Dodávka - 2x dveřní zavírač + požární konzole s integrovanými přídržnými el. magnety</t>
  </si>
  <si>
    <t>1054153888</t>
  </si>
  <si>
    <t>D.1.4.4.2 - Strukturovaná kabeláž</t>
  </si>
  <si>
    <t xml:space="preserve">M23.02 - SK - Strukturovaná kabeláž   </t>
  </si>
  <si>
    <t>M23.02</t>
  </si>
  <si>
    <t xml:space="preserve">SK - Strukturovaná kabeláž   </t>
  </si>
  <si>
    <t>Pol73</t>
  </si>
  <si>
    <t>Montáž - 19' rozvaděč stojanový jednodílný 42U/800x800mm,  dveře síto 80%-6mm</t>
  </si>
  <si>
    <t>386938494</t>
  </si>
  <si>
    <t>Pol74</t>
  </si>
  <si>
    <t>Dodávka - 19' rozvaděč stojanový jednodílný 42U/800x800mm,  dveře síto 80%-6mm</t>
  </si>
  <si>
    <t>1097794212</t>
  </si>
  <si>
    <t>Výměry dle výkresu: D.1.4.4-07-11; D.1.4.4-18</t>
  </si>
  <si>
    <t>Pol75</t>
  </si>
  <si>
    <t>Montáž - 19' ventilační jednotka spodní(horní) 230V 4 ventil., termostat</t>
  </si>
  <si>
    <t>858664460</t>
  </si>
  <si>
    <t>Pol76</t>
  </si>
  <si>
    <t>Dodávka - 19' ventilační jednotka spodní(horní) 230V 4 ventil., termostat</t>
  </si>
  <si>
    <t>-1423278998</t>
  </si>
  <si>
    <t>Pol77</t>
  </si>
  <si>
    <t>Montáž - 19" zemnící lišta</t>
  </si>
  <si>
    <t>-1130125793</t>
  </si>
  <si>
    <t>Pol78</t>
  </si>
  <si>
    <t>Dodávka - 19" zemnící lišta</t>
  </si>
  <si>
    <t>1608109056</t>
  </si>
  <si>
    <t>Pol79</t>
  </si>
  <si>
    <t>Montáž - 19' patch panel osázený 24 port RJ 45, Cat.6, 1U</t>
  </si>
  <si>
    <t>1687870026</t>
  </si>
  <si>
    <t>Pol80</t>
  </si>
  <si>
    <t>Dodávka - 19' patch panel osázený 24 port RJ 45, Cat.6, 1U</t>
  </si>
  <si>
    <t>-1098603042</t>
  </si>
  <si>
    <t>0+0+12+0+0</t>
  </si>
  <si>
    <t>Pol81</t>
  </si>
  <si>
    <t>Montáž - 19' propojovací panel telefonní, 25 port</t>
  </si>
  <si>
    <t>377267111</t>
  </si>
  <si>
    <t>Pol82</t>
  </si>
  <si>
    <t>Dodávka - 19' propojovací panel telefonní, 25 port</t>
  </si>
  <si>
    <t>673089207</t>
  </si>
  <si>
    <t>Pol83</t>
  </si>
  <si>
    <t>Montáž - 19' vyvazovací panel jednostranná lišta, 1U</t>
  </si>
  <si>
    <t>1315270668</t>
  </si>
  <si>
    <t>Pol84</t>
  </si>
  <si>
    <t>Dodávka - 19' vyvazovací panel jednostranná lišta, 1U</t>
  </si>
  <si>
    <t>345903358</t>
  </si>
  <si>
    <t>Pol85</t>
  </si>
  <si>
    <t>Montáž - 19' vyvazovací panel jednostranná lišta, 2U</t>
  </si>
  <si>
    <t>-1287130377</t>
  </si>
  <si>
    <t>Pol86</t>
  </si>
  <si>
    <t>Dodávka - 19' vyvazovací panel jednostranná lišta, 2U</t>
  </si>
  <si>
    <t>542344713</t>
  </si>
  <si>
    <t>Pol87</t>
  </si>
  <si>
    <t>Montáž - Vyvazovací vertikální hřeben, jednořadý pro rozvaděč výšky 42U</t>
  </si>
  <si>
    <t>548752684</t>
  </si>
  <si>
    <t>Pol88</t>
  </si>
  <si>
    <t>Dodávka - Vyvazovací vertikální hřeben, jednořadý pro rozvaděč výšky 42U</t>
  </si>
  <si>
    <t>762723882</t>
  </si>
  <si>
    <t>Pol89</t>
  </si>
  <si>
    <t>Montáž - 19' polička 1U/650mm</t>
  </si>
  <si>
    <t>-80175774</t>
  </si>
  <si>
    <t>Pol90</t>
  </si>
  <si>
    <t>Dodávka - 19' polička 1U/650mm</t>
  </si>
  <si>
    <t>-826958819</t>
  </si>
  <si>
    <t>Pol91</t>
  </si>
  <si>
    <t>Montáž - 19" napájecí panel, 2m, 5 pozic, přepěťová ochrana</t>
  </si>
  <si>
    <t>64357740</t>
  </si>
  <si>
    <t>Pol92</t>
  </si>
  <si>
    <t>Dodávka - 19" napájecí panel, 2m, 5 pozic, přepěťová ochrana</t>
  </si>
  <si>
    <t>-1956638382</t>
  </si>
  <si>
    <t>Pol93</t>
  </si>
  <si>
    <t>Montáž - Montážní sada ( 4x šroub, podložka a plovoucí matice )</t>
  </si>
  <si>
    <t>-1438578972</t>
  </si>
  <si>
    <t>Pol94</t>
  </si>
  <si>
    <t>Dodávka -  Montážní sada ( 4x šroub, podložka a plovoucí matice )</t>
  </si>
  <si>
    <t>-241173189</t>
  </si>
  <si>
    <t>Pol95</t>
  </si>
  <si>
    <t>Montáž - Propojovací kabel UTP, Cat.6, 1m</t>
  </si>
  <si>
    <t>420099435</t>
  </si>
  <si>
    <t>Pol96</t>
  </si>
  <si>
    <t>Dodávka - Propojovací kabel UTP, Cat.6, 1m</t>
  </si>
  <si>
    <t>-336469716</t>
  </si>
  <si>
    <t>0+0+45+0+0</t>
  </si>
  <si>
    <t>Pol97</t>
  </si>
  <si>
    <t>Montáž - Propojovací kabel UTP, Cat.6, 2m</t>
  </si>
  <si>
    <t>460186364</t>
  </si>
  <si>
    <t>Pol98</t>
  </si>
  <si>
    <t>Dodávka - Propojovací kabel UTP, Cat.6, 2m</t>
  </si>
  <si>
    <t>1111516581</t>
  </si>
  <si>
    <t>0+0+93+0+0</t>
  </si>
  <si>
    <t>Pol99</t>
  </si>
  <si>
    <t>-331192788</t>
  </si>
  <si>
    <t>Pol100</t>
  </si>
  <si>
    <t>2119260898</t>
  </si>
  <si>
    <t>Poznámka k položce:_x000D_
Switch - Technické parametry:  48x 10/100/1000Base-T porty; 4x 1/10G SFP porty; 1x USB-C Console Port, 1x USB Type-A Host port; Interní (pevný) napájecí zdroj (65 W), pevné ventilátory; Maximální výkon: 44,2 W; Vstupní napětí: 100-127 VAC / 200-240 VAC; Přepínací kapacita: 176 Gb/s; Propustnost: 98,6 Mpps; Procesor: Dual Core ARM Cortex A9 @ 1016 Mhz; Paměť a Flash: 4 GB DDR3, 16 GB eMMC; Možnost PoE: Ne</t>
  </si>
  <si>
    <t>Pol101</t>
  </si>
  <si>
    <t>1262124135</t>
  </si>
  <si>
    <t>Pol102</t>
  </si>
  <si>
    <t>1479938852</t>
  </si>
  <si>
    <t>Poznámka k položce:_x000D_
Switch - Technické parametry:  48x 10/100/1000Base-T porty; 4x 1/10G SFP porty; 1x USB-C Console Port, 1x USB Type-A Host port; Interní (pevný) napájecí zdroj (65 W), pevné ventilátory; Maximální výkon: 44,2 W; Vstupní napětí: 100-127 VAC / 200-240 VAC; Přepínací kapacita: 176 Gb/s; Propustnost: 98,6 Mpps; Procesor: Dual Core ARM Cortex A9 @ 1016 Mhz; Paměť a Flash: 4 GB DDR3, 16 GB eMMC; až 370 W PoE třídy 4 pro podporu zařízení IoT</t>
  </si>
  <si>
    <t>Pol103</t>
  </si>
  <si>
    <t>Montáž - 10G SFP+ LC SR 300m MMF Transceiver</t>
  </si>
  <si>
    <t>1020557566</t>
  </si>
  <si>
    <t>Pol104</t>
  </si>
  <si>
    <t>Dodávka - 10G SFP+ LC SR 300m MMF Transceiver</t>
  </si>
  <si>
    <t>1956885577</t>
  </si>
  <si>
    <t>0+0+8+0+0</t>
  </si>
  <si>
    <t>Pol105</t>
  </si>
  <si>
    <t>-1792617207</t>
  </si>
  <si>
    <t>Pol106</t>
  </si>
  <si>
    <t>-317604006</t>
  </si>
  <si>
    <t>Poznámka k položce:_x000D_
Acess Point - Maximální přenosová rychlost: 1774 Mbit/s, Maximální rychlost přenosu dat (2,4 GHz): 574 Mbit/s, Maximální rychlost přenosu dat (5 GHz): 1200 Mbit/s. Šifrování/zabezpečení: WPA3, WPA, WPA2. Konektor USB: USB Typ-A. Maximální spotřeba energie: 16,5 W. Umístění: Strop, Zeď,</t>
  </si>
  <si>
    <t>0+3+3+1+0</t>
  </si>
  <si>
    <t>Pol107</t>
  </si>
  <si>
    <t>Montáž - Zálohovaný zdroj UPS 1500VA, LCD RM 2U, 1 kW, SmartSlot, USB, hl. 457mm</t>
  </si>
  <si>
    <t>664257196</t>
  </si>
  <si>
    <t>Pol108</t>
  </si>
  <si>
    <t>Dodávka - Zálohovaný zdroj UPS 1500VA, LCD RM 2U, 1 kW, SmartSlot, USB, hl. 457mm</t>
  </si>
  <si>
    <t>892828320</t>
  </si>
  <si>
    <t>Pol109</t>
  </si>
  <si>
    <t>Montáž - Zásuvka komunikační 1xRJ, Cat.6, UTP - kompletní, pod omítku/par. kanál</t>
  </si>
  <si>
    <t>883126003</t>
  </si>
  <si>
    <t>Pol110</t>
  </si>
  <si>
    <t>Dodávka - Zásuvka komunikační 1xRJ, Cat.6, UTP - kompletní, pod omítku/par. kanál</t>
  </si>
  <si>
    <t>1985293619</t>
  </si>
  <si>
    <t>0+6+12+0+1</t>
  </si>
  <si>
    <t>Pol111</t>
  </si>
  <si>
    <t>Montáž - Zásuvka komunikační 2xRJ, Cat.6, UTP - kompletní, pod omítku/par. kanál</t>
  </si>
  <si>
    <t>1075430436</t>
  </si>
  <si>
    <t>Pol112</t>
  </si>
  <si>
    <t>Dodávka - Zásuvka komunikační  2xRJ, Cat.6, UTP - kompletní, pod omítku/par. kanál</t>
  </si>
  <si>
    <t>1825533771</t>
  </si>
  <si>
    <t>0+14+41+0+0</t>
  </si>
  <si>
    <t>Pol113</t>
  </si>
  <si>
    <t>Montáž - Zásuvka komunikační  2xRJ, Cat.6, UTP - kompletní, podlahová krabice</t>
  </si>
  <si>
    <t>-2135446558</t>
  </si>
  <si>
    <t>Pol114</t>
  </si>
  <si>
    <t>Dodávka - Zásuvka komunikační  2xRJ, Cat.6, UTP - kompletní, podlahová krabice</t>
  </si>
  <si>
    <t>1092924608</t>
  </si>
  <si>
    <t>0+4+4+0+0</t>
  </si>
  <si>
    <t>Pol115</t>
  </si>
  <si>
    <t>Montáž - Konektor RJ45 Cat.6, UTP, nestíněný na drát ( CCTV, WiFi…)</t>
  </si>
  <si>
    <t>138562258</t>
  </si>
  <si>
    <t>Pol116</t>
  </si>
  <si>
    <t>Dodávka - Konektor RJ45 Cat.6, UTP, nestíněný na drát ( CCTV, WiFi…)</t>
  </si>
  <si>
    <t>1221330028</t>
  </si>
  <si>
    <t>0+4+5+0+2</t>
  </si>
  <si>
    <t>Pol117</t>
  </si>
  <si>
    <t>Montáž - Kabel datový UTP, Cat. 6, B2ca s1d1a1</t>
  </si>
  <si>
    <t>828331413</t>
  </si>
  <si>
    <t>Pol118</t>
  </si>
  <si>
    <t>Dodávka - Kabel datový UTP, Cat. 6, B2ca s1d1a1</t>
  </si>
  <si>
    <t>-1977940351</t>
  </si>
  <si>
    <t>0+3978+4956+12+147</t>
  </si>
  <si>
    <t>Pol119</t>
  </si>
  <si>
    <t>Montáž - Kabel sdělovací  stíněný 25x2x0,5mm2, B2ca-s1d1a1</t>
  </si>
  <si>
    <t>907054179</t>
  </si>
  <si>
    <t>Pol120</t>
  </si>
  <si>
    <t>Dodávka - Kabel sdělovací  stíněný 25x2x0,5mm2, B2ca-s1d1a1</t>
  </si>
  <si>
    <t>1964121643</t>
  </si>
  <si>
    <t>Pol121</t>
  </si>
  <si>
    <t>Montáž - Kabelový žlab drátěný 150/50, kompletní, uchycení ke stropu, bez víka</t>
  </si>
  <si>
    <t>-1285481128</t>
  </si>
  <si>
    <t>Pol122</t>
  </si>
  <si>
    <t>Dodávka - Kabelový žlab drátěný 150/50, kompletní, uchycení ke stropu, bez víka</t>
  </si>
  <si>
    <t>-678815387</t>
  </si>
  <si>
    <t>0+62+0+0+0</t>
  </si>
  <si>
    <t>Pol123</t>
  </si>
  <si>
    <t>Montáž - Kabelový žlab drátěný 250/50, kompletní, uchycení ke stropu, bez víka</t>
  </si>
  <si>
    <t>-1431698763</t>
  </si>
  <si>
    <t>Pol124</t>
  </si>
  <si>
    <t>Dodávka - Kabelový žlab drátěný 250/50, kompletní, uchycení ke stropu, bez víka</t>
  </si>
  <si>
    <t>-838254351</t>
  </si>
  <si>
    <t>0+28+60+0+0</t>
  </si>
  <si>
    <t>Pol125</t>
  </si>
  <si>
    <t>Montáž - Kabelový žlab drátěný 300/50, kompletní, uchycení ke stropu, bez víka</t>
  </si>
  <si>
    <t>644626992</t>
  </si>
  <si>
    <t>Pol126</t>
  </si>
  <si>
    <t>Dodávka - Kabelový žlab drátěný 300/50, kompletní, uchycení ke stropu, bez víka</t>
  </si>
  <si>
    <t>949677274</t>
  </si>
  <si>
    <t>0+0+36+0+0</t>
  </si>
  <si>
    <t>Pol127</t>
  </si>
  <si>
    <t>Montáž - Kabelový žlab drátěný 500/100, kompletní, uchycení ke stropu, bez víka</t>
  </si>
  <si>
    <t>2102417724</t>
  </si>
  <si>
    <t>Pol128</t>
  </si>
  <si>
    <t>Dodávka - Kabelový žlab drátěný 500/100, kompletní, uchycení ke stropu, bez víka</t>
  </si>
  <si>
    <t>-1333856743</t>
  </si>
  <si>
    <t>0+0+10+0+0</t>
  </si>
  <si>
    <t>Pol129</t>
  </si>
  <si>
    <t>Montáž - Příchytka kabelová pro fixaci kabelu v kabelové lávce/žlabu</t>
  </si>
  <si>
    <t>-2114937457</t>
  </si>
  <si>
    <t>Pol130</t>
  </si>
  <si>
    <t>Dodávka - Příchytka kabelová pro fixaci kabelu v kabelové lávce/žlabu</t>
  </si>
  <si>
    <t>-352395312</t>
  </si>
  <si>
    <t>0+168+6+6+6</t>
  </si>
  <si>
    <t>-2140831302</t>
  </si>
  <si>
    <t>853457911</t>
  </si>
  <si>
    <t>Pol131</t>
  </si>
  <si>
    <t>Montáž -  Krabice odbočná s víčkem ø 103mm, vč. vysekání a zapravení</t>
  </si>
  <si>
    <t>1762118930</t>
  </si>
  <si>
    <t>Pol132</t>
  </si>
  <si>
    <t>Dodávka - Krabice odbočná s víčkem ø 103mm, vč. vysekání a zapravení</t>
  </si>
  <si>
    <t>-1533981175</t>
  </si>
  <si>
    <t>0+18+20+0+0</t>
  </si>
  <si>
    <t>Pol133</t>
  </si>
  <si>
    <t>Montáž -  Krabice přístrojová hluboká, pod omítku, vč. vysekání a zapravení</t>
  </si>
  <si>
    <t>-731804144</t>
  </si>
  <si>
    <t>Pol134</t>
  </si>
  <si>
    <t>Dodávka - Krabice přístrojová hluboká, pod omítku, vč. vysekání a zapravení</t>
  </si>
  <si>
    <t>1398440162</t>
  </si>
  <si>
    <t>0+35+102+0+1</t>
  </si>
  <si>
    <t>Pol135</t>
  </si>
  <si>
    <t>280909359</t>
  </si>
  <si>
    <t>Pol136</t>
  </si>
  <si>
    <t>-2101461473</t>
  </si>
  <si>
    <t>0+128+348+0+0</t>
  </si>
  <si>
    <t>Pol137</t>
  </si>
  <si>
    <t>Montáž - Trubka ohebná, ø 40mm, bezhalogenová, podlaha</t>
  </si>
  <si>
    <t>-1553337901</t>
  </si>
  <si>
    <t>Pol138</t>
  </si>
  <si>
    <t>Dodávka - Trubka ohebná, ø 40mm, bezhalogenová, podlaha</t>
  </si>
  <si>
    <t>1094623336</t>
  </si>
  <si>
    <t>0+24+20+0+0</t>
  </si>
  <si>
    <t>Pol139</t>
  </si>
  <si>
    <t>Montáž - Mikrotrubička HDPE 10/8mm, LSOH</t>
  </si>
  <si>
    <t>822657252</t>
  </si>
  <si>
    <t>Pol140</t>
  </si>
  <si>
    <t>Dodávka - Mikrotrubička HDPE 10/8mm, LSOH</t>
  </si>
  <si>
    <t>-653005263</t>
  </si>
  <si>
    <t>180+32+55+0+0</t>
  </si>
  <si>
    <t>Pol141</t>
  </si>
  <si>
    <t>Vysekání drážky, hloubka do 50mm, šířka do 35mm</t>
  </si>
  <si>
    <t>146621994</t>
  </si>
  <si>
    <t>0+120+306+0+3</t>
  </si>
  <si>
    <t>Pol142</t>
  </si>
  <si>
    <t>Zapravení vysekané drážky, hloubka do 50mm, šířka do 35mm</t>
  </si>
  <si>
    <t>-573916978</t>
  </si>
  <si>
    <t>580748136</t>
  </si>
  <si>
    <t>0+14+28+0+1</t>
  </si>
  <si>
    <t>1136345589</t>
  </si>
  <si>
    <t>0+4+2+0+0</t>
  </si>
  <si>
    <t>-95082394</t>
  </si>
  <si>
    <t>-916404823</t>
  </si>
  <si>
    <t>-1692558533</t>
  </si>
  <si>
    <t>Pol143</t>
  </si>
  <si>
    <t>Montáž - Značení kabelů a vedení SK</t>
  </si>
  <si>
    <t>-878324459</t>
  </si>
  <si>
    <t>Pol144</t>
  </si>
  <si>
    <t>Dodávka - Značení kabelů a vedení SK</t>
  </si>
  <si>
    <t>-288616498</t>
  </si>
  <si>
    <t>Pol145</t>
  </si>
  <si>
    <t>Dodávka - Pomocný elektroinstalační materiál (kotvy, hmoždinky, wago svorky, stahovací pásky, atd.)</t>
  </si>
  <si>
    <t>-873547967</t>
  </si>
  <si>
    <t>Pol146</t>
  </si>
  <si>
    <t>Demontáž nefunkčních rozvodů v rekonstruovaných prostorech a stupačce</t>
  </si>
  <si>
    <t>1184001946</t>
  </si>
  <si>
    <t>1810842299</t>
  </si>
  <si>
    <t>-458715726</t>
  </si>
  <si>
    <t>0+130+80+0+40</t>
  </si>
  <si>
    <t>Pol147</t>
  </si>
  <si>
    <t>Měření metalického kabelu, vč. vypracování měřícího protokolu</t>
  </si>
  <si>
    <t>-811265399</t>
  </si>
  <si>
    <t>185</t>
  </si>
  <si>
    <t>Pol148</t>
  </si>
  <si>
    <t>Konfigurace a nastavení aktivních prvků (MD - manday)</t>
  </si>
  <si>
    <t>MD</t>
  </si>
  <si>
    <t>1156333774</t>
  </si>
  <si>
    <t>-248148646</t>
  </si>
  <si>
    <t>197907952</t>
  </si>
  <si>
    <t>-643024433</t>
  </si>
  <si>
    <t>-755664861</t>
  </si>
  <si>
    <t>D.1.4.4.3 - Poplachový zabezpečovací a tísňový systém</t>
  </si>
  <si>
    <t>M23.03 - PZTS - Poplachový zabezpečovací a tísňový systém</t>
  </si>
  <si>
    <t>M23.03</t>
  </si>
  <si>
    <t>PZTS - Poplachový zabezpečovací a tísňový systém</t>
  </si>
  <si>
    <t>Montáž - PIR detektor, Quad pyroelement, dosah 20m, PET odolnost</t>
  </si>
  <si>
    <t>744526408</t>
  </si>
  <si>
    <t>Dodávka - PIR detektor, Quad pyroelement, dosah 20m, PET odolnost</t>
  </si>
  <si>
    <t>-1561362652</t>
  </si>
  <si>
    <t>Výměry dle výkresu: D.1.4.4-12-16</t>
  </si>
  <si>
    <t>Montáž - MG kontakt závrtný čtyřdrát do kovu, průměr 19mm, prac. mezera 18mm, kabel 2m</t>
  </si>
  <si>
    <t>-242685529</t>
  </si>
  <si>
    <t>Dodávka - MG kontakt závrtný čtyřdrát do kovu, průměr 19mm, prac. mezera 18mm, kabel 2m</t>
  </si>
  <si>
    <t>976086421</t>
  </si>
  <si>
    <t>Montáž - Instalační propojovací krabice s tamperem s 8 pájecími dvojsvorkami</t>
  </si>
  <si>
    <t>1620416068</t>
  </si>
  <si>
    <t>Dodávka - Instalační propojovací krabice s tamperem s 8 pájecími dvojsvorkami</t>
  </si>
  <si>
    <t>1639160482</t>
  </si>
  <si>
    <t>Montáž - Kabel sdělovací 3x2x0,5mm2; B2ca-s1d1a1</t>
  </si>
  <si>
    <t>1377416697</t>
  </si>
  <si>
    <t>Dodávka - Kabel sdělovací 3x2x0,5mm2; B2ca-s1d1a1</t>
  </si>
  <si>
    <t>710168951</t>
  </si>
  <si>
    <t>1680214140</t>
  </si>
  <si>
    <t>1557933102</t>
  </si>
  <si>
    <t>0+0+19+19+19</t>
  </si>
  <si>
    <t>-1825223618</t>
  </si>
  <si>
    <t>2119322183</t>
  </si>
  <si>
    <t>-1476148455</t>
  </si>
  <si>
    <t>-116635088</t>
  </si>
  <si>
    <t>-1281265267</t>
  </si>
  <si>
    <t>Programování a funkční zkouška systému PZTS</t>
  </si>
  <si>
    <t>-658622964</t>
  </si>
  <si>
    <t>1172856670</t>
  </si>
  <si>
    <t>-299019917</t>
  </si>
  <si>
    <t>828601373</t>
  </si>
  <si>
    <t>D.1.4.4.4 - Kamerový systém</t>
  </si>
  <si>
    <t xml:space="preserve">M23.04 - CCTV - Kamerový systém   </t>
  </si>
  <si>
    <t>M23.04</t>
  </si>
  <si>
    <t xml:space="preserve">CCTV - Kamerový systém   </t>
  </si>
  <si>
    <t>Montáž - Vnitřní IP dome kamera, 4MP, MZVF, 2.8-12mm, WDR 120dB, IR 40m</t>
  </si>
  <si>
    <t>2063079182</t>
  </si>
  <si>
    <t>Dodávka - Vnitřní IP dome kamera, 4MP, MZVF, 2.8-12mm, WDR 120dB, IR 40m</t>
  </si>
  <si>
    <t>1788300172</t>
  </si>
  <si>
    <t>0+0+3+0+2</t>
  </si>
  <si>
    <t>Montáž - Instalační krabice pro montáž dome kamery</t>
  </si>
  <si>
    <t>-465343839</t>
  </si>
  <si>
    <t>Dodávka - Instalační krabice pro montáž dome kamery</t>
  </si>
  <si>
    <t>1645070399</t>
  </si>
  <si>
    <t>Montáž - Venkovní bullet IP kamera, 4MP, 6mm, WDR 120dB, IR 80m, VCA, IP67, VA, IP67</t>
  </si>
  <si>
    <t>-1615499075</t>
  </si>
  <si>
    <t>Dodávka - Venkovní bullet IP kamera, 4MP, 6mm, WDR 120dB, IR 80m, VCA, IP67, VA, IP67</t>
  </si>
  <si>
    <t>359266702</t>
  </si>
  <si>
    <t>Montáž - Instalační krabice pro montáž bullet kamer</t>
  </si>
  <si>
    <t>2054996426</t>
  </si>
  <si>
    <t>Dodávka - Instalační krabice pro montáž bullet kamer</t>
  </si>
  <si>
    <t>-2060793730</t>
  </si>
  <si>
    <t>Montáž -  Licence pro připojení 1 kamery</t>
  </si>
  <si>
    <t>1726013898</t>
  </si>
  <si>
    <t>Dodávka - Licence pro připojení 1 kamery</t>
  </si>
  <si>
    <t>822096534</t>
  </si>
  <si>
    <t>Montáž - Záznamové NVR pro 32 IP kamer, (320Mb/400Mb); 8K, 4xHDD, Alarm I/O, HDMI, bez HDD</t>
  </si>
  <si>
    <t>2033386071</t>
  </si>
  <si>
    <t>Dodávka - Záznamové NVR pro 32 IP kamer, (320Mb/400Mb); 8K, 4xHDD, Alarm I/O, HDMI, bez HDD</t>
  </si>
  <si>
    <t>1815043313</t>
  </si>
  <si>
    <t>Montáž - Přídavný HDD s kapacitou 4TB k DVR/NVR</t>
  </si>
  <si>
    <t>1398012190</t>
  </si>
  <si>
    <t>Dodávka - Přídavný HDD s kapacitou 4TB k DVR/NVR</t>
  </si>
  <si>
    <t>52747281</t>
  </si>
  <si>
    <t>Poznámka k položce:_x000D_
Poznámka k položce: Kabelové a nosné trasy jsou řešeny v rámci Strukturované kabeláže</t>
  </si>
  <si>
    <t>64233863</t>
  </si>
  <si>
    <t>Pronájem vysokozvižné plošiny</t>
  </si>
  <si>
    <t>den</t>
  </si>
  <si>
    <t>1445036507</t>
  </si>
  <si>
    <t>Programování a zprovoznění systému CCTV</t>
  </si>
  <si>
    <t>126215282</t>
  </si>
  <si>
    <t>Nastavení, úprava pohledu a vyladění kamery</t>
  </si>
  <si>
    <t>1350020256</t>
  </si>
  <si>
    <t>769472523</t>
  </si>
  <si>
    <t>1606794187</t>
  </si>
  <si>
    <t>-1712764228</t>
  </si>
  <si>
    <t>D.1.4.4.5 - Elektronická kontrola vstupu</t>
  </si>
  <si>
    <t>M23.06 - EKV - Elektronická kontrola vstupu</t>
  </si>
  <si>
    <t>M23.06</t>
  </si>
  <si>
    <t>EKV - Elektronická kontrola vstupu</t>
  </si>
  <si>
    <t>Montáž - Přístupová jednotka bez PoE modulu DIN rail BOX</t>
  </si>
  <si>
    <t>2105554926</t>
  </si>
  <si>
    <t>Dodávka - Přístupová jednotka bez PoE modulu DIN rail BOX</t>
  </si>
  <si>
    <t>1031046067</t>
  </si>
  <si>
    <t>Montáž - Uzlová skříň pro přístupovou jednotku</t>
  </si>
  <si>
    <t>-894872368</t>
  </si>
  <si>
    <t>Dodávka - Uzlová skříň pro přístupovou jednotku</t>
  </si>
  <si>
    <t>-2061340752</t>
  </si>
  <si>
    <t>Montáž - Napáječ 230st/12Vss 10+3A + kryt - zálohovaný pulsní zdroj + 17VA baterie</t>
  </si>
  <si>
    <t>543242444</t>
  </si>
  <si>
    <t>Dodávka - Napáječ 230st/12Vss 10+3A + kryt - zálohovaný pulsní zdroj + 17VA baterie</t>
  </si>
  <si>
    <t>-285473637</t>
  </si>
  <si>
    <t>Montáž - Akumulátor 12V / 17Ah</t>
  </si>
  <si>
    <t>-667699592</t>
  </si>
  <si>
    <t>Dodávka - Akumulátor 12V / 17Ah</t>
  </si>
  <si>
    <t>-1574431523</t>
  </si>
  <si>
    <t>Montáž - Rf miniterminál bez krytí a antény</t>
  </si>
  <si>
    <t>138491623</t>
  </si>
  <si>
    <t>Dodávka - Rf miniterminál bez krytí a antény</t>
  </si>
  <si>
    <t>-650971279</t>
  </si>
  <si>
    <t>0+2+5+0+0</t>
  </si>
  <si>
    <t>Montáž - Rozvodná skříňka pro miniterminál vč. svorkovnice</t>
  </si>
  <si>
    <t>889106006</t>
  </si>
  <si>
    <t>Dodávka - Rozvodná skříňka pro miniterminál vč. svorkovnice</t>
  </si>
  <si>
    <t>1784199663</t>
  </si>
  <si>
    <t>Montáž - Bezkontant.čtečka Mifare RFID interface, 4m přípojovací kabel; rozhraní ABA Tk2, RS232, WIEGAND 32, IP66</t>
  </si>
  <si>
    <t>-1004152539</t>
  </si>
  <si>
    <t>Dodávka - Bezkontant.čtečka Mifare RFID interface, 4m přípojovací kabel; rozhraní ABA Tk2, RS232, WIEGAND 32, IP66</t>
  </si>
  <si>
    <t>1225691795</t>
  </si>
  <si>
    <t>Montáž - Montážní rámeček pro bezkontaktní čtečku, povrchová montáž</t>
  </si>
  <si>
    <t>227529284</t>
  </si>
  <si>
    <t>Dodávka - Montážní rámeček pro bezkontaktní čtečku, povrchová montáž</t>
  </si>
  <si>
    <t>709710980</t>
  </si>
  <si>
    <t>Montáž - Adaptační vložka</t>
  </si>
  <si>
    <t>-2030053916</t>
  </si>
  <si>
    <t>Dodávka - Adaptační vložka</t>
  </si>
  <si>
    <t>1475973154</t>
  </si>
  <si>
    <t>Montáž - Nástěnný kovový rozvaděč EKV (550x550x150mm), vč. příslušenství a vydrátování (DIN lišta, 5x přepínací relé 12V/3A svorky, el. materiál …)</t>
  </si>
  <si>
    <t>386274798</t>
  </si>
  <si>
    <t>Dodávka - Nástěnný kovový rozvaděč EKV (550x550x150mm), vč. příslušenství a vydrátování (DIN lišta, 5x přepínací relé 12V/3A svorky, el. materiál …)</t>
  </si>
  <si>
    <t>-1216902766</t>
  </si>
  <si>
    <t>Montáž - Elektrický otvírač 12V/230mA, stavitel. střelka, mikrospínač</t>
  </si>
  <si>
    <t>1212282698</t>
  </si>
  <si>
    <t>Dodávka - Elektrický otvírač 12V/230mA, stavitel. střelka, mikrospínač</t>
  </si>
  <si>
    <t>-852365153</t>
  </si>
  <si>
    <t>Montáž - Elektrický otvírač 12V/170mA, reverzní, mikrospínač, nastavitelná západka</t>
  </si>
  <si>
    <t>1677680262</t>
  </si>
  <si>
    <t>Dodávka - Elektrický otvírač 12V/170mA, reverzní, mikrospínač, nastavitelná západka</t>
  </si>
  <si>
    <t>-1726426136</t>
  </si>
  <si>
    <t>Montáž - Kabel datový Cat. 5e, FTP, B2ca-s1,d1,a1</t>
  </si>
  <si>
    <t>-1411797561</t>
  </si>
  <si>
    <t>Dodávka - Kabel datový Cat. 5e, FTP, B2ca-s1,d1,a1</t>
  </si>
  <si>
    <t>1019057462</t>
  </si>
  <si>
    <t>0+174+218+60+60</t>
  </si>
  <si>
    <t>Montáž - Kabel silový 2x2,5mm2, B2ca-s1d1a1</t>
  </si>
  <si>
    <t>458582655</t>
  </si>
  <si>
    <t>Dodávka - Kabel silový 2x2,5mm2, B2ca-s1d1a1</t>
  </si>
  <si>
    <t>-970426393</t>
  </si>
  <si>
    <t>975989561</t>
  </si>
  <si>
    <t>-1292391588</t>
  </si>
  <si>
    <t>0+4+14+2+2</t>
  </si>
  <si>
    <t>184018451</t>
  </si>
  <si>
    <t>-310935767</t>
  </si>
  <si>
    <t>0+22+24+6+6</t>
  </si>
  <si>
    <t>Montáž - Trubka ohebná, ø 20mm, pod omítku</t>
  </si>
  <si>
    <t>-1191523872</t>
  </si>
  <si>
    <t>Dodávka - Trubka ohebná, ø 20mm, pod omítku</t>
  </si>
  <si>
    <t>2071116362</t>
  </si>
  <si>
    <t>0+14+37+3+3</t>
  </si>
  <si>
    <t>184275408</t>
  </si>
  <si>
    <t>0+12+29+2+2</t>
  </si>
  <si>
    <t>282966662</t>
  </si>
  <si>
    <t>2123050746</t>
  </si>
  <si>
    <t>0+2+5+2+2</t>
  </si>
  <si>
    <t>-922486007</t>
  </si>
  <si>
    <t>-1772751979</t>
  </si>
  <si>
    <t>-1568162315</t>
  </si>
  <si>
    <t>-1419770956</t>
  </si>
  <si>
    <t>-2127789839</t>
  </si>
  <si>
    <t>Oživení, SW konfigurace a zavedení do centrálního systému EKV</t>
  </si>
  <si>
    <t>-1827090156</t>
  </si>
  <si>
    <t>Funkční zkouška systému EKV</t>
  </si>
  <si>
    <t>-660746695</t>
  </si>
  <si>
    <t>436272912</t>
  </si>
  <si>
    <t>472774288</t>
  </si>
  <si>
    <t>-1980873766</t>
  </si>
  <si>
    <t>705558074</t>
  </si>
  <si>
    <t>D.1.4.4.6 - Audio-Video technika</t>
  </si>
  <si>
    <t>M23.07 - AVT - Audio-Video technika</t>
  </si>
  <si>
    <t>M23.07</t>
  </si>
  <si>
    <t>AVT - Audio-Video technika</t>
  </si>
  <si>
    <t>Montáž - Konektor RJ45 Cat.6, UTP, nestíněný na drát</t>
  </si>
  <si>
    <t>-1732368566</t>
  </si>
  <si>
    <t>Dodávka - Konektor RJ45 Cat.6, UTP, nestíněný na drát</t>
  </si>
  <si>
    <t>625269439</t>
  </si>
  <si>
    <t>-303323905</t>
  </si>
  <si>
    <t>-1877053102</t>
  </si>
  <si>
    <t>0+0+20+0+0</t>
  </si>
  <si>
    <t>-251951212</t>
  </si>
  <si>
    <t>23599180</t>
  </si>
  <si>
    <t>0+36+106+0+0</t>
  </si>
  <si>
    <t>Montáž - Kabel HDMI 2.0; 20 metrů</t>
  </si>
  <si>
    <t>195076748</t>
  </si>
  <si>
    <t>Dodávka - Kabel HDMI 2.0; 20 metrů, LSOH</t>
  </si>
  <si>
    <t>-1511288453</t>
  </si>
  <si>
    <t>0+4+5+0+0</t>
  </si>
  <si>
    <t>Montáž -  Krabice elektroinstalační pod omítku 153x153x77 s víčkem, vč. vysekání a zapravení</t>
  </si>
  <si>
    <t>-441434981</t>
  </si>
  <si>
    <t>Dodávka - Krabice elektroinstalační pod omítku 153x153x77 s víčkem, vč. vysekání a zapravení</t>
  </si>
  <si>
    <t>-797229818</t>
  </si>
  <si>
    <t>0+2+4+0+0</t>
  </si>
  <si>
    <t>-214740617</t>
  </si>
  <si>
    <t>148706000</t>
  </si>
  <si>
    <t>0+2+0+0+0</t>
  </si>
  <si>
    <t>Montáž - Trubka ohebná, ø 40mm, bezhalogenová, podhled</t>
  </si>
  <si>
    <t>1652012327</t>
  </si>
  <si>
    <t>Dodávka - Trubka ohebná, ø 40mm, bezhalogenová, podhled</t>
  </si>
  <si>
    <t>-1323016899</t>
  </si>
  <si>
    <t>0+72+108+0+0</t>
  </si>
  <si>
    <t>Vysekání drážky, hloubka do 50mm, šířka do 50mm</t>
  </si>
  <si>
    <t>-2106663724</t>
  </si>
  <si>
    <t>Zapravení vysekané drážky, hloubka do 50mm, šířka do 50mm</t>
  </si>
  <si>
    <t>92436342</t>
  </si>
  <si>
    <t>1726385094</t>
  </si>
  <si>
    <t>-1697706258</t>
  </si>
  <si>
    <t>-43686668</t>
  </si>
  <si>
    <t>-327343307</t>
  </si>
  <si>
    <t>D.1.4.5 - Silnoproudá elektrotechnika</t>
  </si>
  <si>
    <t xml:space="preserve">    741 - Elektroinstalace - silnoproud</t>
  </si>
  <si>
    <t xml:space="preserve">    21-M - Elektromontáže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</si>
  <si>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</si>
  <si>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</si>
  <si>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</si>
  <si>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</si>
  <si>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</si>
  <si>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</si>
  <si>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VRN8 - Přesun stavebních kapacit</t>
  </si>
  <si>
    <t xml:space="preserve">    VRN9 - Ostatní náklady</t>
  </si>
  <si>
    <t>977142112</t>
  </si>
  <si>
    <t>Vyvrtání otvorů pro elektroinstalační krabice ve stěnách z betonu, hloubky přes 60 do 90 mm</t>
  </si>
  <si>
    <t>-533702088</t>
  </si>
  <si>
    <t>-627235092</t>
  </si>
  <si>
    <t>997013511</t>
  </si>
  <si>
    <t>Odvoz suti a vybouraných hmot z meziskládky na skládku s naložením a se složením, na vzdálenost do 1 km</t>
  </si>
  <si>
    <t>43091841</t>
  </si>
  <si>
    <t>741</t>
  </si>
  <si>
    <t>Elektroinstalace - silnoproud</t>
  </si>
  <si>
    <t>741110001</t>
  </si>
  <si>
    <t>Montáž trubek elektroinstalačních s nasunutím nebo našroubováním do krabic plastových tuhých, uložených pevně, vnější Ø přes 16 do 23 mm</t>
  </si>
  <si>
    <t>-1323689482</t>
  </si>
  <si>
    <t>34571411</t>
  </si>
  <si>
    <t>trubka elektroinstalační plastová bezhalogenová tuhá středně odolná D 16,8/20mm</t>
  </si>
  <si>
    <t>452568185</t>
  </si>
  <si>
    <t>115*1,05 "Přepočtené koeficientem množství</t>
  </si>
  <si>
    <t>741110301</t>
  </si>
  <si>
    <t>Montáž trubek ochranných s nasunutím nebo našroubováním do krabic plastových tuhých, uložených pevně, vnitřní Ø do 40 mm</t>
  </si>
  <si>
    <t>-710855017</t>
  </si>
  <si>
    <t>34571360</t>
  </si>
  <si>
    <t>trubka elektroinstalační HDPE tuhá dvouplášťová korugovaná D 32/40mm</t>
  </si>
  <si>
    <t>1971950810</t>
  </si>
  <si>
    <t>Poznámka k položce:_x000D_
CHRÁNIČKY  SDK-PARAPETNÍ KANÁL</t>
  </si>
  <si>
    <t>34571361</t>
  </si>
  <si>
    <t>trubka elektroinstalační HDPE tuhá dvouplášťová korugovaná D 41/50mm</t>
  </si>
  <si>
    <t>655369011</t>
  </si>
  <si>
    <t>Poznámka k položce:_x000D_
7xx2m vývody z rozvaděče nad SDK pro R6 (rezerva 3x2m)_x000D_
7xx2m vývody z rozvaděče nad SDK pro R7  (rezerva 3x2m)</t>
  </si>
  <si>
    <t>34571348</t>
  </si>
  <si>
    <t>trubka elektroinstalační ohebná lehce odolná z PVC-U D 11/16mm poloměr ohybu &gt;60mm</t>
  </si>
  <si>
    <t>464491366</t>
  </si>
  <si>
    <t>741110513</t>
  </si>
  <si>
    <t>Montáž lišt a kanálků elektroinstalačních se spojkami, ohyby a rohy a s nasunutím do krabic vkládacích s víčkem, šířky do přes 120 do 180 mm</t>
  </si>
  <si>
    <t>-213875456</t>
  </si>
  <si>
    <t>34573015</t>
  </si>
  <si>
    <t>kanál parapetní bezhalogenový dutý 170x65mm</t>
  </si>
  <si>
    <t>-1936799532</t>
  </si>
  <si>
    <t>Poznámka k položce:_x000D_
12m (1.NP) mč.: 1.68a,1.68b (nutno koordinovat se SLP, kanál je využitý oběma profesemi)</t>
  </si>
  <si>
    <t>40*1,05 "Přepočtené koeficientem množství</t>
  </si>
  <si>
    <t>34573017</t>
  </si>
  <si>
    <t>kanál stínící Pz do lišt a kanálů 40x20mm</t>
  </si>
  <si>
    <t>397264262</t>
  </si>
  <si>
    <t>Poznámka k položce:_x000D_
Možno nahradit stínící přepážkou. Z důvodu využití kanálu profesí SLP. Stinící kanál, nebo přepážka musí být kompatibilní s vybraným kanálem a musí být dodržen montážn návod výrobce.</t>
  </si>
  <si>
    <t>741111002</t>
  </si>
  <si>
    <t>Montáž systému podlahových kanálů se spojkami, ohyby a rohy a s nasunutím do krabic krabic s vývody</t>
  </si>
  <si>
    <t>1894816131</t>
  </si>
  <si>
    <t>8500062950R</t>
  </si>
  <si>
    <t>Krabice podlahová</t>
  </si>
  <si>
    <t>1865162381</t>
  </si>
  <si>
    <t>Poznámka k položce:_x000D_
krabice univerzální podlahová 332x250</t>
  </si>
  <si>
    <t>8500062960R</t>
  </si>
  <si>
    <t>Rám podlahové krabice</t>
  </si>
  <si>
    <t>600026858</t>
  </si>
  <si>
    <t>Poznámka k položce:_x000D_
určený k instalaci do univerzální podlahové krabice 330x260_x000D_
umožňuje montáž modulárních přístrojů _x000D_
45 x 45 mm (max. 6 ks)</t>
  </si>
  <si>
    <t>11.061.211</t>
  </si>
  <si>
    <t>Zásuvka 45x45 bílá</t>
  </si>
  <si>
    <t>2040502464</t>
  </si>
  <si>
    <t>Poznámka k položce:_x000D_
Pro montáž do podlah. krabice (SLP prvky řeší profese SLP) nutná koordinace. V případě, že skladba podlahy nedovolí motáž krabice, nebo statik nepovolí zásah do skladby podlahy, musí tato skutečnost být investorovi oznámena a zásuvky musí být nahrazeny klasickými ve stěnách místnosti.</t>
  </si>
  <si>
    <t>741112061</t>
  </si>
  <si>
    <t>Montáž krabic elektroinstalačních bez napojení na trubky a lišty, demontáže a montáže víčka a přístroje přístrojových zapuštěných plastových kruhových do zdiva</t>
  </si>
  <si>
    <t>-279285564</t>
  </si>
  <si>
    <t>34571451</t>
  </si>
  <si>
    <t>krabice pod omítku PVC přístrojová kruhová D 70mm hluboká</t>
  </si>
  <si>
    <t>-1217725483</t>
  </si>
  <si>
    <t>741112841</t>
  </si>
  <si>
    <t>Ostatní práce při montáži vodičů a kabelů úpravy vodičů a kabelů svazkování kabelů</t>
  </si>
  <si>
    <t>763426359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</si>
  <si>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</si>
  <si>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</si>
  <si>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52645889</t>
  </si>
  <si>
    <t>34140826</t>
  </si>
  <si>
    <t>vodič propojovací jádro Cu plné izolace PVC 450/750V (H07V-U) 1x6mm2</t>
  </si>
  <si>
    <t>-921079728</t>
  </si>
  <si>
    <t>741128001</t>
  </si>
  <si>
    <t>Ostatní práce při montáži vodičů a kabelů úpravy vodičů a kabelů odjutování a očištění</t>
  </si>
  <si>
    <t>-1505455528</t>
  </si>
  <si>
    <t>741128002</t>
  </si>
  <si>
    <t>Ostatní práce při montáži vodičů a kabelů úpravy vodičů a kabelů označování štítkem</t>
  </si>
  <si>
    <t>259613376</t>
  </si>
  <si>
    <t>741128005</t>
  </si>
  <si>
    <t>Ostatní práce při montáži vodičů a kabelů úpravy vodičů a kabelů trasování vedení na omítce</t>
  </si>
  <si>
    <t>1742185481</t>
  </si>
  <si>
    <t>741210202</t>
  </si>
  <si>
    <t>Montáž rozváděčů skříňových nebo panelových bez zapojení vodičů dělitelných, hmotnosti jednoho pole do 300 kg</t>
  </si>
  <si>
    <t>-34658587</t>
  </si>
  <si>
    <t>100011750444R</t>
  </si>
  <si>
    <t>Rozvaděč R6</t>
  </si>
  <si>
    <t>37192639</t>
  </si>
  <si>
    <t>Poznámka k položce:_x000D_
včetně vybavení, jedná se o výrobek, jistící prvky, ovládací prvky a veškeré přístroje pro tuto technologii. vizschéma rozvaděče v PD._x000D_
Jmenovité napětí:      Jmenovité napětí 415V AC. Jmenovité izolační napětí 415V AC. Třída ochrany I.
Poloha:                POD omítkou (2–dílný systém)
Stupeň krytí:          IP40
Mechanická odolnost:   IK07
Požární klasifikace:   EI2 30 DP1–S200/Sa
Dveře:                 Plechové plné s 1–bodovým otočným zámkem, jednokřídlé
Vnější rozměry:        826 x 1554 x 240 (Šířka x Výška x Hloubka)
Vnitřní rozměry:       720 x 1450 (Šířka x Výška)
Výklenek:              810 x 1540 x 227 (Šířka x Výška x Hloubka)
Podstavec:             Žádný
Vnitřní členění:       Jeden rám šířky 720mm.</t>
  </si>
  <si>
    <t>100011750446R</t>
  </si>
  <si>
    <t>Rozvaděč R7</t>
  </si>
  <si>
    <t>2072669334</t>
  </si>
  <si>
    <t>Poznámka k položce:_x000D_
včetně vybavení, jedná se o výrobek, jistící prvky, ovládací prvky a veškeré přístroje pro tuto technologii. Dle schéma rozvaděče v PD_x000D_
Zde je přepsaný text z druhého obrázku (image_adc4a6.png) ve formátu připraveném pro vložení do poznámky v KROSu, se zachovaným řádkováním a zarovnáním:
Jmenovité napětí:      Jmenovité napětí 415V AC. Jmenovité izolační napětí 415V AC. Třída ochrany I.
Poloha:                POD omítkou
Stupeň krytí:          IP40
Mechanická odolnost:   IK07
Požární klasifikace:   EI2 30 DP1–S200/Sa
Dveře:                 Plechové plné s 1–bodovým otočným zámkem, jednokřídlé
Vnější rozměry:        826 x 1754 x 240 (Šířka x Výška x Hloubka)
Vnitřní rozměry:       720 x 1650 (Šířka x Výška)
Výklenek:              810 x 1740 x 227 (Šířka x Výška x Hloubka)
Podstavec:             Žádný
Vnitřní členění:       Jeden rám šířky 720mm.</t>
  </si>
  <si>
    <t>100011750447R</t>
  </si>
  <si>
    <t>Rozvaděč R1.X1</t>
  </si>
  <si>
    <t>1938746816</t>
  </si>
  <si>
    <t>Poznámka k položce:_x000D_
včetně vybavení, jedná se o výrobek, jistící prvky, ovládací prvky a veškeré přístroje pro tuto technologii. Dle schématu rozvaděče v PD._x000D_
Jmenovité napětí:      Jmenovité napětí 415V AC. Jmenovité izolační napětí 415V AC. Třída ochrany I.
Poloha:                POD omítkou (2–dílný systém)
Stupeň krytí:          IP40
Mechanická odolnost:   IK07
Požární klasifikace:   EI2 30 DP1–S200/Sa
Dveře:                 Plechové plné s 1–bodovým otočným zámkem, jednokřídlé
Vnější rozměry:        826 x 1050 x 240 (Šířka x Výška x Hloubka)
Vnitřní rozměry:       720 x 950 (Šířka x Výška)
Výklenek:              810 x 1040 x 227 (Šířka x Výška x Hloubka)
Podstavec:             Žádný
Vnitřní členění:       Jeden rám šířky 720mm.</t>
  </si>
  <si>
    <t>100011750447R2</t>
  </si>
  <si>
    <t>Rozvaděč R-SLP</t>
  </si>
  <si>
    <t>-2015385729</t>
  </si>
  <si>
    <t>Poznámka k položce:_x000D_
včetně vybavení, jedná se o výrobek, jistící prvky, ovládací prvky a veškeré přístroje pro tuto technologii. Dle schématu rozvaděče v PD._x000D_
Jmenovité napětí:      Jmenovité napětí 415V AC. Jmenovité izolační napětí 415V AC. Třída ochrany I.
Poloha:                POD omítkou (2–dílný systém)
Stupeň krytí:          IP40
Mechanická odolnost:   IK07
Dveře:                 Plechové plné s 1–bodovým otočným zámkem, jednokřídlé
Podstavec:             Žádný</t>
  </si>
  <si>
    <t>741211817</t>
  </si>
  <si>
    <t>Demontáž rozvodnic kovových, uložených pod omítkou, krytí do IPx 4, plochy přes 0,8 m2</t>
  </si>
  <si>
    <t>-858552519</t>
  </si>
  <si>
    <t>Poznámka k položce:_x000D_
Stávající kovový rozvaděč R1.X1, který bud enahrazen novým. Při demontáži nesmí být poškozeno stávající vedení.</t>
  </si>
  <si>
    <t>741213841</t>
  </si>
  <si>
    <t>Demontáž kabelu z rozvodnice se zachováním funkčnosti silových, průřezu do 4 mm2</t>
  </si>
  <si>
    <t>-525286742</t>
  </si>
  <si>
    <t>741231012</t>
  </si>
  <si>
    <t>Montáž svorkovnic do rozváděčů s popisnými štítky se zapojením vodičů na jedné straně ochranných</t>
  </si>
  <si>
    <t>2002895868</t>
  </si>
  <si>
    <t>741240041</t>
  </si>
  <si>
    <t>Montáž hasicích trubic do rozvaděčů délky do 1 m</t>
  </si>
  <si>
    <t>-1464643602</t>
  </si>
  <si>
    <t>44941003</t>
  </si>
  <si>
    <t>trubice hasící do rozvaděčů 1m</t>
  </si>
  <si>
    <t>-1485613968</t>
  </si>
  <si>
    <t>741310001</t>
  </si>
  <si>
    <t>Montáž spínačů jedno nebo dvoupólových nástěnných se zapojením vodičů, pro prostředí normální spínačů, řazení 1-jednopólových</t>
  </si>
  <si>
    <t>274477284</t>
  </si>
  <si>
    <t>34535015R</t>
  </si>
  <si>
    <t>spínač  kompletní řaz. č.1</t>
  </si>
  <si>
    <t>1716017131</t>
  </si>
  <si>
    <t>Poznámka k položce:_x000D_
dle výběru investora (nutno vzorkovat)</t>
  </si>
  <si>
    <t>741310022</t>
  </si>
  <si>
    <t>Montáž spínačů jedno nebo dvoupólových nástěnných se zapojením vodičů, pro prostředí normální přepínačů, řazení 6-střídavých</t>
  </si>
  <si>
    <t>509547748</t>
  </si>
  <si>
    <t>34535018R</t>
  </si>
  <si>
    <t>přepínač  řazení č. 6 - kompletní</t>
  </si>
  <si>
    <t>-1393352524</t>
  </si>
  <si>
    <t>741313003</t>
  </si>
  <si>
    <t>Montáž zásuvek domovních se zapojením vodičů bezšroubové připojení polozapuštěných nebo zapuštěných 10/16 A, provedení 2x (2P + PE) dvojnásobné</t>
  </si>
  <si>
    <t>-1316603245</t>
  </si>
  <si>
    <t>34555242</t>
  </si>
  <si>
    <t>zásuvka zapuštěná dvojnásobná, šikmá, s clonkami, bezšroubové svorky</t>
  </si>
  <si>
    <t>-656414559</t>
  </si>
  <si>
    <t>741313006</t>
  </si>
  <si>
    <t>Montáž zásuvek domovních se zapojením vodičů bezšroubové připojení polozapuštěných nebo zapuštěných 10/16 A, provedení 2x (2P + PE) s ochrannými clonkami a přepěťovou ochranou</t>
  </si>
  <si>
    <t>1992488328</t>
  </si>
  <si>
    <t>Poznámka k položce:_x000D_
Zásuvky do parapetního kanálu 3x a 1x pod omítku.</t>
  </si>
  <si>
    <t>34555246R</t>
  </si>
  <si>
    <t>zásuvka zapuštěná s optickou přepěťovou ochranou, s clonkami, bezšroubové svorky</t>
  </si>
  <si>
    <t>-503609370</t>
  </si>
  <si>
    <t>Poznámka k položce:_x000D_
do parapetního kanálu 3x a 1x pod omítku. m.č.: 2.11_x000D_
dle výběru investora (nutno vzorkovat)</t>
  </si>
  <si>
    <t>741313007</t>
  </si>
  <si>
    <t>Montáž zásuvek domovních se zapojením vodičů bezšroubové připojení nástěnných nebo do parapetních kanálů 2P + PE</t>
  </si>
  <si>
    <t>680556578</t>
  </si>
  <si>
    <t>34555235R</t>
  </si>
  <si>
    <t>zásuvka nástěnná jednonásobná, bezšroubové svorky</t>
  </si>
  <si>
    <t>217133863</t>
  </si>
  <si>
    <t>Poznámka k položce:_x000D_
Do parapetního kanálu. Kompletní s příslušenstvím pro upevnění do kanálu._x000D_
32ks =1.NP_x000D_
34ks=2.NP</t>
  </si>
  <si>
    <t>741320105</t>
  </si>
  <si>
    <t>Montáž jističů se zapojením vodičů jednopólových nn do 25 A ve skříni</t>
  </si>
  <si>
    <t>1379625423</t>
  </si>
  <si>
    <t>35822115</t>
  </si>
  <si>
    <t>jistič 1-pólový 10 A vypínací charakteristika B vypínací schopnost 6 kA</t>
  </si>
  <si>
    <t>-1363925222</t>
  </si>
  <si>
    <t>741321003</t>
  </si>
  <si>
    <t>Montáž proudových chráničů se zapojením vodičů dvoupólových nn do 25 A ve skříni</t>
  </si>
  <si>
    <t>-915481745</t>
  </si>
  <si>
    <t>8500124946R</t>
  </si>
  <si>
    <t>Chránič proudový s jištěním 10/1N/B/003-A</t>
  </si>
  <si>
    <t>-988086182</t>
  </si>
  <si>
    <t>741322811</t>
  </si>
  <si>
    <t>Demontáž jističů jednopólových nn bez signálního kontaktu do 25 A bez krytu nebo s krytem</t>
  </si>
  <si>
    <t>2132967264</t>
  </si>
  <si>
    <t>Poznámka k položce:_x000D_
prvky z R1.X1 (29 jistících prvků + 1xSPD)_x000D_
Prvky z R6 (30 jistících prvků +1x SPD)_x000D_
Prvky z R7 (22 jistících prvků +1x SPD)</t>
  </si>
  <si>
    <t>741322821</t>
  </si>
  <si>
    <t>Demontáž jističů jednopólových nn bez signálního kontaktu do 63 A bez krytu nebo s krytem</t>
  </si>
  <si>
    <t>-88029735</t>
  </si>
  <si>
    <t>Poznámka k položce:_x000D_
Hl. vpínač rozvaděče R1.X1_x000D_
Hl. vpínač rozvaděče R6_x000D_
Hl. vpínač rozvaděče R7</t>
  </si>
  <si>
    <t>741371843</t>
  </si>
  <si>
    <t>Demontáž svítidel bez zachování funkčnosti (do suti) interiérových se standardní paticí (E27, T5, GU10) nebo integrovaným zdrojem LED přisazených, ploše stropních přes 0,09 do 0,36 m2</t>
  </si>
  <si>
    <t>391881244</t>
  </si>
  <si>
    <t>17+9</t>
  </si>
  <si>
    <t>741372062R</t>
  </si>
  <si>
    <t>Montáž svítidel s integrovaným zdrojem LED se zapojením vodičů interiérových přisazených stropních hranatých nebo kruhových, plochy přes 0,09 do 0,36 m2</t>
  </si>
  <si>
    <t>377890356</t>
  </si>
  <si>
    <t>10.021.651R</t>
  </si>
  <si>
    <t>Svítidlo C2</t>
  </si>
  <si>
    <t>-2113228033</t>
  </si>
  <si>
    <t>Poznámka k položce:_x000D_
Svítidlo C2, vestavné LED svítidlo, IP54, 5100lm, 44W, Ra 80, 4000K, 595x595x90mm</t>
  </si>
  <si>
    <t>10.021.651RB</t>
  </si>
  <si>
    <t>Svítidlo N2</t>
  </si>
  <si>
    <t>1399955897</t>
  </si>
  <si>
    <t>Poznámka k položce:_x000D_
Svítidlo N2, LED vestavné nouzové svítidlo univerzální optika, IP20, 3W, 325lm, Ra 80, 4000K, 95x95x48mm</t>
  </si>
  <si>
    <t>10.021.651RN4</t>
  </si>
  <si>
    <t>Svítidlo N4</t>
  </si>
  <si>
    <t>-402756296</t>
  </si>
  <si>
    <t xml:space="preserve">Poznámka k položce:_x000D_
Svítidlo N4, LED nástěné nouzové svítidlo s piktogramem 1 W, 50 lm, Ra 80, 4000K 337 x 189 x 57 mm_x000D_
</t>
  </si>
  <si>
    <t>10.021.651RC</t>
  </si>
  <si>
    <t>Přisazené LED nouzové svítidlo, s praporkem N3</t>
  </si>
  <si>
    <t>1800527972</t>
  </si>
  <si>
    <t>Poznámka k položce:_x000D_
Přisazené LED nouzové svítidlo, s praporkem N3. 1W, 50lm, Ra 80, 4000K</t>
  </si>
  <si>
    <t>10.021.651RN1</t>
  </si>
  <si>
    <t>Přisazené LED nouzové svítidlo N1</t>
  </si>
  <si>
    <t>1701401429</t>
  </si>
  <si>
    <t xml:space="preserve">Poznámka k položce:_x000D_
LED nouzové svítidlo, přisazené, univerzální optika. 3 W, 350 lm, Ra 80, 4000K, 132 x 132 x 54 mm_x000D_
</t>
  </si>
  <si>
    <t>10.021.651RD</t>
  </si>
  <si>
    <t>Svítidlo C1</t>
  </si>
  <si>
    <t>-1811172221</t>
  </si>
  <si>
    <t>Poznámka k položce:_x000D_
Svítidlo C1, vestavné LED svítidlo, mikroprizmatický kryt, IP54, 4200lm, 32W, Ra 80, 4000K, 596x596x90mm</t>
  </si>
  <si>
    <t>10.021.651RE</t>
  </si>
  <si>
    <t>Svítidlo C4</t>
  </si>
  <si>
    <t>868315374</t>
  </si>
  <si>
    <t>Poznámka k položce:_x000D_
Svítidlo C4, Vestavné LED svítidlo, IP54, 3100lm, 23W, Ra 80, 4000K, průměr 596 x 596 x 90</t>
  </si>
  <si>
    <t>10.021.651RE2</t>
  </si>
  <si>
    <t>Svítidlo B1</t>
  </si>
  <si>
    <t>-908004542</t>
  </si>
  <si>
    <t>Poznámka k položce:_x000D_
Svítidlo B1 závěsné asymetrické LED svítidlo, IP20, 2679lm, 35W, Ra 80, 4000K, 1195x100x68mm</t>
  </si>
  <si>
    <t>10.021.651RE3</t>
  </si>
  <si>
    <t>Svítidlo D</t>
  </si>
  <si>
    <t>-1762138928</t>
  </si>
  <si>
    <t>Poznámka k položce:_x000D_
Svítidlo D, přisazené LED svítidlo, IP40, 4000lm, 28W, Ra 80, 4000K, 1230x225x40mm</t>
  </si>
  <si>
    <t>10.021.651RE4</t>
  </si>
  <si>
    <t>Svítidlo R</t>
  </si>
  <si>
    <t>1437948729</t>
  </si>
  <si>
    <t xml:space="preserve">Poznámka k položce:_x000D_
Svítidlo R, přisazené LED svítidlo,IP 20, 28 W, 3300 lm, Ra 80, 4000K, 400 x 0 x 72 mm_x000D_
kruh 400mm, LED 840, opálový kryt, přisazené, bílé, nestmívatelné_x000D_
</t>
  </si>
  <si>
    <t>10.783.654R</t>
  </si>
  <si>
    <t>Držák svazkový pro kabely</t>
  </si>
  <si>
    <t>-680378681</t>
  </si>
  <si>
    <t>Poznámka k položce:_x000D_
svakový držák pro kabely, je počítáno s kotvením 0,5-0,8m dle požadavků na pevné uložení kabelu výrobce jednotlivých kabeláží.</t>
  </si>
  <si>
    <t>741810001</t>
  </si>
  <si>
    <t>Zkoušky a prohlídky elektrických rozvodů a zařízení celková prohlídka a vyhotovení revizní zprávy pro objem montážních prací do 100 tis. Kč</t>
  </si>
  <si>
    <t>-415864359</t>
  </si>
  <si>
    <t>741810003</t>
  </si>
  <si>
    <t>Zkoušky a prohlídky elektrických rozvodů a zařízení celková prohlídka a vyhotovení revizní zprávy pro objem montážních prací přes 500 do 1000 tis. Kč</t>
  </si>
  <si>
    <t>525135563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</si>
  <si>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</si>
  <si>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</si>
  <si>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877924086</t>
  </si>
  <si>
    <t>741820102</t>
  </si>
  <si>
    <t>Měření osvětlovacího zařízení intenzity osvětlení na pracovišti do 50 svítidel</t>
  </si>
  <si>
    <t>618516801</t>
  </si>
  <si>
    <t>741920351R</t>
  </si>
  <si>
    <t>Protipožární ucpávky svazků kabelů prostup stěnou, požární odolnost EI30</t>
  </si>
  <si>
    <t>656365665</t>
  </si>
  <si>
    <t>Poznámka k položce:_x000D_
Musí být dodržena kouřotěsnost rozvaděče směrem nad SDK podhled, především chráničky do rezervy, kterými neprochází kabeláž._x000D_
Pro R6; R7, R1.X1</t>
  </si>
  <si>
    <t>742110104</t>
  </si>
  <si>
    <t>Montáž kabelového žlabu šířky přes 150 do 250 mm</t>
  </si>
  <si>
    <t>-833023877</t>
  </si>
  <si>
    <t>34575601</t>
  </si>
  <si>
    <t>žlab kabelový drátěný GZ v přes 60mm š přes 150 do 250mm</t>
  </si>
  <si>
    <t>1439867199</t>
  </si>
  <si>
    <t>998741102</t>
  </si>
  <si>
    <t>Přesun hmot pro silnoproud stanovený z hmotnosti přesunovaného materiálu vodorovná dopravní vzdálenost do 50 m základní v objektech výšky přes 6 do 12 m</t>
  </si>
  <si>
    <t>-1995884816</t>
  </si>
  <si>
    <t>RMAT0008</t>
  </si>
  <si>
    <t>Demontáž</t>
  </si>
  <si>
    <t>-1866229903</t>
  </si>
  <si>
    <t>Poznámka k položce:_x000D_
Demontáž stávajících kazet podhledů pro potřeby elektro. Demontáže přívodů stávajících svítidel a jejich propojení. Demontáž stávajících prvků ve výkazu neevidovaných.</t>
  </si>
  <si>
    <t>21-M</t>
  </si>
  <si>
    <t>Elektromontáže</t>
  </si>
  <si>
    <t>210292022</t>
  </si>
  <si>
    <t>Manipulace na stávajícím vedení vypnutí vedení (hlavním spínačem) se zajištěním proti nedovolenému zapnutí, s vyzkoušením vypnutého stavu vedení, zavěšením výstražné tabulky na zapínací mechanizmus (přístroj) s pozdějším opětovným zapnutím</t>
  </si>
  <si>
    <t>1872029605</t>
  </si>
  <si>
    <t>Poznámka k položce:_x000D_
odpojení rozvaděčů a vypnutí přívodu, zapojení nového přívodu a zapnutí přívodu všech rozvaděčů v PD.</t>
  </si>
  <si>
    <t>210813011</t>
  </si>
  <si>
    <t>Montáž izolovaných kabelů měděných do 1 kV bez ukončení plných nebo laněných kulatých (např. CYKY, CHKE-R) uložených pevně počtu a průřezu žil 3x1,5 až 6 mm2</t>
  </si>
  <si>
    <t>1320256620</t>
  </si>
  <si>
    <t>34111259</t>
  </si>
  <si>
    <t>kabel silový oheň retardující bezhalogenový bez funkční schopnosti při požáru jádro Cu 0,6/1kV (N2XH) 3x2,5mm2</t>
  </si>
  <si>
    <t>256</t>
  </si>
  <si>
    <t>1853630957</t>
  </si>
  <si>
    <t>34111258</t>
  </si>
  <si>
    <t>kabel silový oheň retardující bezhalogenový bez funkční schopnosti při požáru jádro Cu 0,6/1kV (N2XH) 3x1,5mm2</t>
  </si>
  <si>
    <t>128</t>
  </si>
  <si>
    <t>879213798</t>
  </si>
  <si>
    <t>210813065</t>
  </si>
  <si>
    <t>Montáž izolovaných kabelů měděných do 1 kV bez ukončení plných nebo laněných kulatých (např. CYKY, CHKE-R) uložených pevně počtu a průřezu žil 5x10 až 16 mm2</t>
  </si>
  <si>
    <t>358256852</t>
  </si>
  <si>
    <t>34111284</t>
  </si>
  <si>
    <t>kabel silový oheň retardující bezhalogenový bez funkční schopnosti při požáru jádro Cu 0,6/1kV (N2XH) 4x10mm2</t>
  </si>
  <si>
    <t>1907194861</t>
  </si>
  <si>
    <t>Poznámka k položce:_x000D_
V případě, že bude nutné ze stoupačky kvůli stávající délce vyměnit přívodní kabel do patrových rozvaděčů.</t>
  </si>
  <si>
    <t>34111297</t>
  </si>
  <si>
    <t>kabel silový oheň retardující bezhalogenový bez funkční schopnosti při požáru jádro Cu 0,6/1kV (N2XH) 5x4mm2</t>
  </si>
  <si>
    <t>1854556113</t>
  </si>
  <si>
    <t>Poznámka k položce:_x000D_
Přívod do R-SLP z R6</t>
  </si>
  <si>
    <t>460941212</t>
  </si>
  <si>
    <t>Vyplnění rýh vyplnění a omítnutí rýh ve stěnách hloubky do 3 cm a šířky přes 3 do 5 cm</t>
  </si>
  <si>
    <t>-160800495</t>
  </si>
  <si>
    <t>468081332</t>
  </si>
  <si>
    <t>Vybourání otvorů ve zdivu cihelném plochy přes 0,09 do 0,25 m2 a tloušťky přes 15 do 30 cm</t>
  </si>
  <si>
    <t>618024260</t>
  </si>
  <si>
    <t>468094112</t>
  </si>
  <si>
    <t>Vyvrtání otvorů pro elektroinstalační krabice ve stěnách z cihel, hloubky přes 6 do 9 cm</t>
  </si>
  <si>
    <t>-2010965891</t>
  </si>
  <si>
    <t>58-M</t>
  </si>
  <si>
    <t>Revize vyhrazených technických zařízení</t>
  </si>
  <si>
    <t>580107002</t>
  </si>
  <si>
    <t>Pomocné práce při revizích zjištění cíle neoznačeného okruhu a jeho označení</t>
  </si>
  <si>
    <t>-525873894</t>
  </si>
  <si>
    <t>580107004</t>
  </si>
  <si>
    <t>Pomocné práce při revizích demontáž a opětná montáž krytu rozvaděče nebo rozvodnice</t>
  </si>
  <si>
    <t>-948372793</t>
  </si>
  <si>
    <t>1557034079</t>
  </si>
  <si>
    <t>Poznámka k položce:_x000D_
Úpravy parapetních žlabů.Protahování kabeláže do chrániček.Přírava montáže zásuvky na okenní rám.</t>
  </si>
  <si>
    <t>HZS2232</t>
  </si>
  <si>
    <t>Hodinové zúčtovací sazby profesí PSV provádění stavebních instalací elektrikář odborný</t>
  </si>
  <si>
    <t>-1418182749</t>
  </si>
  <si>
    <t>Poznámka k položce:_x000D_
Odpojení přívodu, zajištění stavby, příprava staveništního rozvaděče. Odpojení od stoupačky. Odkrytování rozvaděčů a jejich odpojení a demontáž.</t>
  </si>
  <si>
    <t>VRN1</t>
  </si>
  <si>
    <t>Průzkumné, geodetické a projektové práce</t>
  </si>
  <si>
    <t>013254000</t>
  </si>
  <si>
    <t>Dokumentace skutečného provedení stavby</t>
  </si>
  <si>
    <t>1024</t>
  </si>
  <si>
    <t>1701984907</t>
  </si>
  <si>
    <t>013294000</t>
  </si>
  <si>
    <t>Ostatní dokumentace stavby</t>
  </si>
  <si>
    <t>…</t>
  </si>
  <si>
    <t>-249997539</t>
  </si>
  <si>
    <t>Poznámka k položce:_x000D_
PD dílenská</t>
  </si>
  <si>
    <t>VRN2</t>
  </si>
  <si>
    <t>Příprava staveniště</t>
  </si>
  <si>
    <t>020001000</t>
  </si>
  <si>
    <t>-1490711395</t>
  </si>
  <si>
    <t>VRN3</t>
  </si>
  <si>
    <t>Zařízení staveniště</t>
  </si>
  <si>
    <t>030001000</t>
  </si>
  <si>
    <t>-894309167</t>
  </si>
  <si>
    <t>Poznámka k položce:_x000D_
Staveništní připojení a rozaděč.</t>
  </si>
  <si>
    <t>91</t>
  </si>
  <si>
    <t>034403000</t>
  </si>
  <si>
    <t>Osvětlení staveniště</t>
  </si>
  <si>
    <t>-397985335</t>
  </si>
  <si>
    <t>92</t>
  </si>
  <si>
    <t>034503000</t>
  </si>
  <si>
    <t>Informační tabule na staveništi</t>
  </si>
  <si>
    <t>1148570790</t>
  </si>
  <si>
    <t>VRN4</t>
  </si>
  <si>
    <t>Inženýrská činnost</t>
  </si>
  <si>
    <t>93</t>
  </si>
  <si>
    <t>045103000</t>
  </si>
  <si>
    <t>Náklady na výběrové řízení</t>
  </si>
  <si>
    <t>1838931736</t>
  </si>
  <si>
    <t>94</t>
  </si>
  <si>
    <t>045303000</t>
  </si>
  <si>
    <t>Koordinační činnost</t>
  </si>
  <si>
    <t>-1869024670</t>
  </si>
  <si>
    <t>VRN8</t>
  </si>
  <si>
    <t>Přesun stavebních kapacit</t>
  </si>
  <si>
    <t>95</t>
  </si>
  <si>
    <t>081103000R</t>
  </si>
  <si>
    <t>Denní doprava pracovníků na pracoviště</t>
  </si>
  <si>
    <t>1677706720</t>
  </si>
  <si>
    <t>VRN9</t>
  </si>
  <si>
    <t>Ostatní náklady</t>
  </si>
  <si>
    <t>96</t>
  </si>
  <si>
    <t>VRN.2</t>
  </si>
  <si>
    <t>Úpravy na stáv. elektroinstalaci</t>
  </si>
  <si>
    <t>-360272973</t>
  </si>
  <si>
    <t>97</t>
  </si>
  <si>
    <t>VRN.3R</t>
  </si>
  <si>
    <t>Seznámení investora s obsluhou</t>
  </si>
  <si>
    <t>179462184</t>
  </si>
  <si>
    <t>98</t>
  </si>
  <si>
    <t>VRN.4</t>
  </si>
  <si>
    <t>Spolupráce s ostatními profesemi</t>
  </si>
  <si>
    <t>-1492493540</t>
  </si>
  <si>
    <t>OST - Ostatní náklady</t>
  </si>
  <si>
    <t xml:space="preserve">    VRN1 - Průzkumné, zeměměřičské a projektové práce</t>
  </si>
  <si>
    <t>OST</t>
  </si>
  <si>
    <t>013284001</t>
  </si>
  <si>
    <t>Náklady na zpracování a vedení plánu KZP</t>
  </si>
  <si>
    <t>Kč</t>
  </si>
  <si>
    <t>262144</t>
  </si>
  <si>
    <t>1914849754</t>
  </si>
  <si>
    <t>Poznámka k položce:_x000D_
Poznámka k položce: KZP = kontrolní a zkušební plán je dokument zpracovaný do podrobností kontrolovatelných položek rozpočtu, povinně obsahující všechny zkoušky, revize a měření požadované technickými normami a předpisy ve vztahu k prováděným pracím, dodávkám a službám.</t>
  </si>
  <si>
    <t>090001002</t>
  </si>
  <si>
    <t>Ostatní náklady vyplývající ze znění SOD a VOP</t>
  </si>
  <si>
    <t>-73074014</t>
  </si>
  <si>
    <t>Poznámka k položce:_x000D_
Poznámka k položce: Jedná se zejména o náklady: - na sjednání bankovních záruk, - na sjednání pojištění odpovědnosti za škodu způsobenou provozní činností včetně odpovědnosti vyplývající z provádění stavebně-montážní činnosti, - na vypracování technologických postupů, - na vypracování oznámení změn a změnových listů, - spojené s převzetím staveniště, - spojené s předáním díla,  apod.</t>
  </si>
  <si>
    <t>Průzkumné, zeměměřičské a projektové práce</t>
  </si>
  <si>
    <t>013254000.1</t>
  </si>
  <si>
    <t>-231429642</t>
  </si>
  <si>
    <t>Ostatní dokumentace - dílenská dokumentace</t>
  </si>
  <si>
    <t>-63053427</t>
  </si>
  <si>
    <t>Poznámka k položce:_x000D_
např. - parapetní sestava</t>
  </si>
  <si>
    <t>Zařízení staveniště, odstranění staveniště</t>
  </si>
  <si>
    <t>1475205795</t>
  </si>
  <si>
    <t>Poznámka k položce:_x000D_
- náklady na zřízení, provoz, napojení staveniště na ing. sítě a odstranění staveniště</t>
  </si>
  <si>
    <t>043002000</t>
  </si>
  <si>
    <t>Zkoušky a ostatní měření</t>
  </si>
  <si>
    <t>-1532599006</t>
  </si>
  <si>
    <t>Poznámka k položce:_x000D_
Náklady na provedení zkoušek, revizí a měření, které jsou vyžadovány v  technických normách a dalších předpisech ve vztahu k prováděným pracím, dodávkám a službám. _x000D_
- např měření osvětlení, hluková studie a jiné</t>
  </si>
  <si>
    <t>041703002</t>
  </si>
  <si>
    <t>Náklady na zajištění kolektivní bezpečnosti osob</t>
  </si>
  <si>
    <t>1721008377</t>
  </si>
  <si>
    <t>Poznámka k položce:_x000D_
Poznámka k položce: Jedná se zejména o náklady na zajištění: - osazení výstaražných a informačních tabulí/tabulek - zabezpečení okrajů konstrukcí proti pádu osob - zabepečení  komunikací pro pohyb osob po staveništi - zabezpečení přechodů přes výkopy  - a další prvky kolektivní ochrany osob.</t>
  </si>
  <si>
    <t>Poznámka k položce:
design stejný jako stávající</t>
  </si>
  <si>
    <t>Montáž - Switch 48x 10/100/1000Base-T porty + 4x 1/10G SFP porty, bez PoE, 2 roky servisní podpora vč. Licencí</t>
  </si>
  <si>
    <t>Dodávka - Switch 48x 10/100/1000Base-T porty + 4x 1/10G SFP porty, bez PoE, 2 roky servisní podpora vč. Licencí</t>
  </si>
  <si>
    <t>Montáž - Switch 48x 10/100/1000Base-T porty + 4x 1/10G SFP porty, PoE, 2 roky servisní podpora vč. Licencí</t>
  </si>
  <si>
    <t>Dodávka - Switch 48x 10/100/1000Base-T porty + 4x 1/10G SFP porty, PoE, 2 roky servisní podpora vč. Licencí</t>
  </si>
  <si>
    <t>Montáž - Acess Point - MIMO 2,4GHz i 5GHz; 802.11 a/b/g/n/ac, 2xGbE, support PoE+ vč. Držáku</t>
  </si>
  <si>
    <t>Dodávka - Acess Point - MIMO 2,4GHz i 5GHz; 802.11 a/b/g/n/ac, 2xGbE, support PoE+ vč. Držáku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</si>
</sst>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2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118</xdr:row>
      <xdr:rowOff>0</xdr:rowOff>
    </xdr:from>
    <xdr:to>
      <xdr:col>9</xdr:col>
      <xdr:colOff>1215390</xdr:colOff>
      <xdr:row>122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workbookViewId="0">
      <selection activeCell="E14" sqref="E14:AJ14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>
      <c r="AR2" s="222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6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R5" s="19"/>
      <c r="BE5" s="203" t="s">
        <v>15</v>
      </c>
      <c r="BS5" s="16" t="s">
        <v>6</v>
      </c>
    </row>
    <row r="6" spans="1:74" ht="37" customHeight="1">
      <c r="B6" s="19"/>
      <c r="D6" s="25" t="s">
        <v>16</v>
      </c>
      <c r="K6" s="208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19"/>
      <c r="BE6" s="20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4"/>
      <c r="BS8" s="16" t="s">
        <v>6</v>
      </c>
    </row>
    <row r="9" spans="1:74" ht="14.4" customHeight="1">
      <c r="B9" s="19"/>
      <c r="AR9" s="19"/>
      <c r="BE9" s="20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4"/>
      <c r="BS10" s="16" t="s">
        <v>6</v>
      </c>
    </row>
    <row r="11" spans="1:74" ht="18.5" customHeight="1">
      <c r="B11" s="19"/>
      <c r="E11" s="24" t="s">
        <v>26</v>
      </c>
      <c r="AK11" s="26" t="s">
        <v>27</v>
      </c>
      <c r="AN11" s="24" t="s">
        <v>1</v>
      </c>
      <c r="AR11" s="19"/>
      <c r="BE11" s="204"/>
      <c r="BS11" s="16" t="s">
        <v>6</v>
      </c>
    </row>
    <row r="12" spans="1:74" ht="7" customHeight="1">
      <c r="B12" s="19"/>
      <c r="AR12" s="19"/>
      <c r="BE12" s="20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4"/>
      <c r="BS13" s="16" t="s">
        <v>6</v>
      </c>
    </row>
    <row r="14" spans="1:74" ht="12.5">
      <c r="B14" s="19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6" t="s">
        <v>27</v>
      </c>
      <c r="AN14" s="28" t="s">
        <v>29</v>
      </c>
      <c r="AR14" s="19"/>
      <c r="BE14" s="204"/>
      <c r="BS14" s="16" t="s">
        <v>6</v>
      </c>
    </row>
    <row r="15" spans="1:74" ht="7" customHeight="1">
      <c r="B15" s="19"/>
      <c r="AR15" s="19"/>
      <c r="BE15" s="204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4"/>
      <c r="BS16" s="16" t="s">
        <v>3</v>
      </c>
    </row>
    <row r="17" spans="2:71" ht="18.5" customHeight="1">
      <c r="B17" s="19"/>
      <c r="E17" s="24" t="s">
        <v>31</v>
      </c>
      <c r="AK17" s="26" t="s">
        <v>27</v>
      </c>
      <c r="AN17" s="24" t="s">
        <v>1</v>
      </c>
      <c r="AR17" s="19"/>
      <c r="BE17" s="204"/>
      <c r="BS17" s="16" t="s">
        <v>32</v>
      </c>
    </row>
    <row r="18" spans="2:71" ht="7" customHeight="1">
      <c r="B18" s="19"/>
      <c r="AR18" s="19"/>
      <c r="BE18" s="204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04"/>
      <c r="BS19" s="16" t="s">
        <v>6</v>
      </c>
    </row>
    <row r="20" spans="2:71" ht="18.5" customHeight="1">
      <c r="B20" s="19"/>
      <c r="E20" s="24" t="s">
        <v>31</v>
      </c>
      <c r="AK20" s="26" t="s">
        <v>27</v>
      </c>
      <c r="AN20" s="24" t="s">
        <v>1</v>
      </c>
      <c r="AR20" s="19"/>
      <c r="BE20" s="204"/>
      <c r="BS20" s="16" t="s">
        <v>3</v>
      </c>
    </row>
    <row r="21" spans="2:71" ht="7" customHeight="1">
      <c r="B21" s="19"/>
      <c r="AR21" s="19"/>
      <c r="BE21" s="204"/>
    </row>
    <row r="22" spans="2:71" ht="12" customHeight="1">
      <c r="B22" s="19"/>
      <c r="D22" s="26" t="s">
        <v>34</v>
      </c>
      <c r="AR22" s="19"/>
      <c r="BE22" s="204"/>
    </row>
    <row r="23" spans="2:71" ht="16.5" customHeight="1">
      <c r="B23" s="19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9"/>
      <c r="BE23" s="204"/>
    </row>
    <row r="24" spans="2:71" ht="7" customHeight="1">
      <c r="B24" s="19"/>
      <c r="AR24" s="19"/>
      <c r="BE24" s="204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4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2">
        <f>ROUND(AG94,2)</f>
        <v>0</v>
      </c>
      <c r="AL26" s="213"/>
      <c r="AM26" s="213"/>
      <c r="AN26" s="213"/>
      <c r="AO26" s="213"/>
      <c r="AR26" s="31"/>
      <c r="BE26" s="204"/>
    </row>
    <row r="27" spans="2:71" s="1" customFormat="1" ht="7" customHeight="1">
      <c r="B27" s="31"/>
      <c r="AR27" s="31"/>
      <c r="BE27" s="204"/>
    </row>
    <row r="28" spans="2:71" s="1" customFormat="1" ht="12.5">
      <c r="B28" s="31"/>
      <c r="L28" s="214" t="s">
        <v>36</v>
      </c>
      <c r="M28" s="214"/>
      <c r="N28" s="214"/>
      <c r="O28" s="214"/>
      <c r="P28" s="214"/>
      <c r="W28" s="214" t="s">
        <v>37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38</v>
      </c>
      <c r="AL28" s="214"/>
      <c r="AM28" s="214"/>
      <c r="AN28" s="214"/>
      <c r="AO28" s="214"/>
      <c r="AR28" s="31"/>
      <c r="BE28" s="204"/>
    </row>
    <row r="29" spans="2:71" s="2" customFormat="1" ht="14.4" customHeight="1">
      <c r="B29" s="35"/>
      <c r="D29" s="26" t="s">
        <v>39</v>
      </c>
      <c r="F29" s="26" t="s">
        <v>40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05"/>
    </row>
    <row r="30" spans="2:71" s="2" customFormat="1" ht="14.4" customHeight="1">
      <c r="B30" s="35"/>
      <c r="F30" s="26" t="s">
        <v>41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05"/>
    </row>
    <row r="31" spans="2:71" s="2" customFormat="1" ht="14.4" hidden="1" customHeight="1">
      <c r="B31" s="35"/>
      <c r="F31" s="26" t="s">
        <v>42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05"/>
    </row>
    <row r="32" spans="2:71" s="2" customFormat="1" ht="14.4" hidden="1" customHeight="1">
      <c r="B32" s="35"/>
      <c r="F32" s="26" t="s">
        <v>43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05"/>
    </row>
    <row r="33" spans="2:57" s="2" customFormat="1" ht="14.4" hidden="1" customHeight="1">
      <c r="B33" s="35"/>
      <c r="F33" s="26" t="s">
        <v>44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05"/>
    </row>
    <row r="34" spans="2:57" s="1" customFormat="1" ht="7" customHeight="1">
      <c r="B34" s="31"/>
      <c r="AR34" s="31"/>
      <c r="BE34" s="204"/>
    </row>
    <row r="35" spans="2:57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21" t="s">
        <v>47</v>
      </c>
      <c r="Y35" s="219"/>
      <c r="Z35" s="219"/>
      <c r="AA35" s="219"/>
      <c r="AB35" s="219"/>
      <c r="AC35" s="38"/>
      <c r="AD35" s="38"/>
      <c r="AE35" s="38"/>
      <c r="AF35" s="38"/>
      <c r="AG35" s="38"/>
      <c r="AH35" s="38"/>
      <c r="AI35" s="38"/>
      <c r="AJ35" s="38"/>
      <c r="AK35" s="218">
        <f>SUM(AK26:AK33)</f>
        <v>0</v>
      </c>
      <c r="AL35" s="219"/>
      <c r="AM35" s="219"/>
      <c r="AN35" s="219"/>
      <c r="AO35" s="220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 ht="10">
      <c r="B50" s="19"/>
      <c r="AR50" s="19"/>
    </row>
    <row r="51" spans="2:44" ht="10">
      <c r="B51" s="19"/>
      <c r="AR51" s="19"/>
    </row>
    <row r="52" spans="2:44" ht="10">
      <c r="B52" s="19"/>
      <c r="AR52" s="19"/>
    </row>
    <row r="53" spans="2:44" ht="10">
      <c r="B53" s="19"/>
      <c r="AR53" s="19"/>
    </row>
    <row r="54" spans="2:44" ht="10">
      <c r="B54" s="19"/>
      <c r="AR54" s="19"/>
    </row>
    <row r="55" spans="2:44" ht="10">
      <c r="B55" s="19"/>
      <c r="AR55" s="19"/>
    </row>
    <row r="56" spans="2:44" ht="10">
      <c r="B56" s="19"/>
      <c r="AR56" s="19"/>
    </row>
    <row r="57" spans="2:44" ht="10">
      <c r="B57" s="19"/>
      <c r="AR57" s="19"/>
    </row>
    <row r="58" spans="2:44" ht="10">
      <c r="B58" s="19"/>
      <c r="AR58" s="19"/>
    </row>
    <row r="59" spans="2:44" ht="10">
      <c r="B59" s="19"/>
      <c r="AR59" s="19"/>
    </row>
    <row r="60" spans="2:44" s="1" customFormat="1" ht="12.5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 ht="10">
      <c r="B61" s="19"/>
      <c r="AR61" s="19"/>
    </row>
    <row r="62" spans="2:44" ht="10">
      <c r="B62" s="19"/>
      <c r="AR62" s="19"/>
    </row>
    <row r="63" spans="2:44" ht="10">
      <c r="B63" s="19"/>
      <c r="AR63" s="19"/>
    </row>
    <row r="64" spans="2:44" s="1" customFormat="1" ht="13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 ht="10">
      <c r="B65" s="19"/>
      <c r="AR65" s="19"/>
    </row>
    <row r="66" spans="2:44" ht="10">
      <c r="B66" s="19"/>
      <c r="AR66" s="19"/>
    </row>
    <row r="67" spans="2:44" ht="10">
      <c r="B67" s="19"/>
      <c r="AR67" s="19"/>
    </row>
    <row r="68" spans="2:44" ht="10">
      <c r="B68" s="19"/>
      <c r="AR68" s="19"/>
    </row>
    <row r="69" spans="2:44" ht="10">
      <c r="B69" s="19"/>
      <c r="AR69" s="19"/>
    </row>
    <row r="70" spans="2:44" ht="10">
      <c r="B70" s="19"/>
      <c r="AR70" s="19"/>
    </row>
    <row r="71" spans="2:44" ht="10">
      <c r="B71" s="19"/>
      <c r="AR71" s="19"/>
    </row>
    <row r="72" spans="2:44" ht="10">
      <c r="B72" s="19"/>
      <c r="AR72" s="19"/>
    </row>
    <row r="73" spans="2:44" ht="10">
      <c r="B73" s="19"/>
      <c r="AR73" s="19"/>
    </row>
    <row r="74" spans="2:44" ht="10">
      <c r="B74" s="19"/>
      <c r="AR74" s="19"/>
    </row>
    <row r="75" spans="2:44" s="1" customFormat="1" ht="12.5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 ht="10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54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2026/03/09</v>
      </c>
      <c r="AR84" s="47"/>
    </row>
    <row r="85" spans="1:91" s="4" customFormat="1" ht="37" customHeight="1">
      <c r="B85" s="48"/>
      <c r="C85" s="49" t="s">
        <v>16</v>
      </c>
      <c r="L85" s="201" t="str">
        <f>K6</f>
        <v>PF UPOL, Změna užívání vnitřních prostor budovy B, fáze 2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9" t="str">
        <f>IF(AN8= "","",AN8)</f>
        <v>8. 3. 2026</v>
      </c>
      <c r="AN87" s="229"/>
      <c r="AR87" s="31"/>
    </row>
    <row r="88" spans="1:91" s="1" customFormat="1" ht="7" customHeight="1">
      <c r="B88" s="31"/>
      <c r="AR88" s="31"/>
    </row>
    <row r="89" spans="1:91" s="1" customFormat="1" ht="25.65" customHeight="1">
      <c r="B89" s="31"/>
      <c r="C89" s="26" t="s">
        <v>24</v>
      </c>
      <c r="L89" s="3" t="str">
        <f>IF(E11= "","",E11)</f>
        <v>UP v Olomouci, Křižkovského 511/8, Olomouc</v>
      </c>
      <c r="AI89" s="26" t="s">
        <v>30</v>
      </c>
      <c r="AM89" s="230" t="str">
        <f>IF(E17="","",E17)</f>
        <v>RV projekt s.r.o., Poláškova 1535, Val. Meziříčí</v>
      </c>
      <c r="AN89" s="231"/>
      <c r="AO89" s="231"/>
      <c r="AP89" s="231"/>
      <c r="AR89" s="31"/>
      <c r="AS89" s="233" t="s">
        <v>55</v>
      </c>
      <c r="AT89" s="23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25.65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30" t="str">
        <f>IF(E20="","",E20)</f>
        <v>RV projekt s.r.o., Poláškova 1535, Val. Meziříčí</v>
      </c>
      <c r="AN90" s="231"/>
      <c r="AO90" s="231"/>
      <c r="AP90" s="231"/>
      <c r="AR90" s="31"/>
      <c r="AS90" s="235"/>
      <c r="AT90" s="236"/>
      <c r="BD90" s="55"/>
    </row>
    <row r="91" spans="1:91" s="1" customFormat="1" ht="10.75" customHeight="1">
      <c r="B91" s="31"/>
      <c r="AR91" s="31"/>
      <c r="AS91" s="235"/>
      <c r="AT91" s="236"/>
      <c r="BD91" s="55"/>
    </row>
    <row r="92" spans="1:91" s="1" customFormat="1" ht="29.25" customHeight="1">
      <c r="B92" s="31"/>
      <c r="C92" s="196" t="s">
        <v>56</v>
      </c>
      <c r="D92" s="197"/>
      <c r="E92" s="197"/>
      <c r="F92" s="197"/>
      <c r="G92" s="197"/>
      <c r="H92" s="56"/>
      <c r="I92" s="200" t="s">
        <v>57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28" t="s">
        <v>58</v>
      </c>
      <c r="AH92" s="197"/>
      <c r="AI92" s="197"/>
      <c r="AJ92" s="197"/>
      <c r="AK92" s="197"/>
      <c r="AL92" s="197"/>
      <c r="AM92" s="197"/>
      <c r="AN92" s="200" t="s">
        <v>59</v>
      </c>
      <c r="AO92" s="197"/>
      <c r="AP92" s="232"/>
      <c r="AQ92" s="57" t="s">
        <v>60</v>
      </c>
      <c r="AR92" s="31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7">
        <f>ROUND(AG95+AG98+AG99+AG106+AG107,2)</f>
        <v>0</v>
      </c>
      <c r="AH94" s="237"/>
      <c r="AI94" s="237"/>
      <c r="AJ94" s="237"/>
      <c r="AK94" s="237"/>
      <c r="AL94" s="237"/>
      <c r="AM94" s="237"/>
      <c r="AN94" s="238">
        <f t="shared" ref="AN94:AN107" si="0">SUM(AG94,AT94)</f>
        <v>0</v>
      </c>
      <c r="AO94" s="238"/>
      <c r="AP94" s="238"/>
      <c r="AQ94" s="66" t="s">
        <v>1</v>
      </c>
      <c r="AR94" s="62"/>
      <c r="AS94" s="67">
        <f>ROUND(AS95+AS98+AS99+AS106+AS107,2)</f>
        <v>0</v>
      </c>
      <c r="AT94" s="68">
        <f t="shared" ref="AT94:AT107" si="1">ROUND(SUM(AV94:AW94),2)</f>
        <v>0</v>
      </c>
      <c r="AU94" s="69">
        <f>ROUND(AU95+AU98+AU99+AU106+AU107,5)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ROUND(AZ95+AZ98+AZ99+AZ106+AZ107,2)</f>
        <v>0</v>
      </c>
      <c r="BA94" s="68">
        <f>ROUND(BA95+BA98+BA99+BA106+BA107,2)</f>
        <v>0</v>
      </c>
      <c r="BB94" s="68">
        <f>ROUND(BB95+BB98+BB99+BB106+BB107,2)</f>
        <v>0</v>
      </c>
      <c r="BC94" s="68">
        <f>ROUND(BC95+BC98+BC99+BC106+BC107,2)</f>
        <v>0</v>
      </c>
      <c r="BD94" s="70">
        <f>ROUND(BD95+BD98+BD99+BD106+BD107,2)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B95" s="73"/>
      <c r="C95" s="74"/>
      <c r="D95" s="198" t="s">
        <v>79</v>
      </c>
      <c r="E95" s="198"/>
      <c r="F95" s="198"/>
      <c r="G95" s="198"/>
      <c r="H95" s="198"/>
      <c r="I95" s="75"/>
      <c r="J95" s="198" t="s">
        <v>80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227">
        <f>ROUND(SUM(AG96:AG97),2)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6"/>
      <c r="AQ95" s="76" t="s">
        <v>81</v>
      </c>
      <c r="AR95" s="73"/>
      <c r="AS95" s="77">
        <f>ROUND(SUM(AS96:AS97),2)</f>
        <v>0</v>
      </c>
      <c r="AT95" s="78">
        <f t="shared" si="1"/>
        <v>0</v>
      </c>
      <c r="AU95" s="79">
        <f>ROUND(SUM(AU96:AU97),5)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ROUND(SUM(AZ96:AZ97),2)</f>
        <v>0</v>
      </c>
      <c r="BA95" s="78">
        <f>ROUND(SUM(BA96:BA97),2)</f>
        <v>0</v>
      </c>
      <c r="BB95" s="78">
        <f>ROUND(SUM(BB96:BB97),2)</f>
        <v>0</v>
      </c>
      <c r="BC95" s="78">
        <f>ROUND(SUM(BC96:BC97),2)</f>
        <v>0</v>
      </c>
      <c r="BD95" s="80">
        <f>ROUND(SUM(BD96:BD97),2)</f>
        <v>0</v>
      </c>
      <c r="BS95" s="81" t="s">
        <v>74</v>
      </c>
      <c r="BT95" s="81" t="s">
        <v>82</v>
      </c>
      <c r="BU95" s="81" t="s">
        <v>76</v>
      </c>
      <c r="BV95" s="81" t="s">
        <v>77</v>
      </c>
      <c r="BW95" s="81" t="s">
        <v>83</v>
      </c>
      <c r="BX95" s="81" t="s">
        <v>4</v>
      </c>
      <c r="CL95" s="81" t="s">
        <v>1</v>
      </c>
      <c r="CM95" s="81" t="s">
        <v>84</v>
      </c>
    </row>
    <row r="96" spans="1:91" s="3" customFormat="1" ht="16.5" customHeight="1">
      <c r="A96" s="82" t="s">
        <v>85</v>
      </c>
      <c r="B96" s="47"/>
      <c r="C96" s="9"/>
      <c r="D96" s="9"/>
      <c r="E96" s="199" t="s">
        <v>86</v>
      </c>
      <c r="F96" s="199"/>
      <c r="G96" s="199"/>
      <c r="H96" s="199"/>
      <c r="I96" s="199"/>
      <c r="J96" s="9"/>
      <c r="K96" s="199" t="s">
        <v>87</v>
      </c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23">
        <f>'D.1.1.1 - Bourací práce'!J32</f>
        <v>0</v>
      </c>
      <c r="AH96" s="224"/>
      <c r="AI96" s="224"/>
      <c r="AJ96" s="224"/>
      <c r="AK96" s="224"/>
      <c r="AL96" s="224"/>
      <c r="AM96" s="224"/>
      <c r="AN96" s="223">
        <f t="shared" si="0"/>
        <v>0</v>
      </c>
      <c r="AO96" s="224"/>
      <c r="AP96" s="224"/>
      <c r="AQ96" s="83" t="s">
        <v>88</v>
      </c>
      <c r="AR96" s="47"/>
      <c r="AS96" s="84">
        <v>0</v>
      </c>
      <c r="AT96" s="85">
        <f t="shared" si="1"/>
        <v>0</v>
      </c>
      <c r="AU96" s="86">
        <f>'D.1.1.1 - Bourací práce'!P135</f>
        <v>0</v>
      </c>
      <c r="AV96" s="85">
        <f>'D.1.1.1 - Bourací práce'!J35</f>
        <v>0</v>
      </c>
      <c r="AW96" s="85">
        <f>'D.1.1.1 - Bourací práce'!J36</f>
        <v>0</v>
      </c>
      <c r="AX96" s="85">
        <f>'D.1.1.1 - Bourací práce'!J37</f>
        <v>0</v>
      </c>
      <c r="AY96" s="85">
        <f>'D.1.1.1 - Bourací práce'!J38</f>
        <v>0</v>
      </c>
      <c r="AZ96" s="85">
        <f>'D.1.1.1 - Bourací práce'!F35</f>
        <v>0</v>
      </c>
      <c r="BA96" s="85">
        <f>'D.1.1.1 - Bourací práce'!F36</f>
        <v>0</v>
      </c>
      <c r="BB96" s="85">
        <f>'D.1.1.1 - Bourací práce'!F37</f>
        <v>0</v>
      </c>
      <c r="BC96" s="85">
        <f>'D.1.1.1 - Bourací práce'!F38</f>
        <v>0</v>
      </c>
      <c r="BD96" s="87">
        <f>'D.1.1.1 - Bourací práce'!F39</f>
        <v>0</v>
      </c>
      <c r="BT96" s="24" t="s">
        <v>84</v>
      </c>
      <c r="BV96" s="24" t="s">
        <v>77</v>
      </c>
      <c r="BW96" s="24" t="s">
        <v>89</v>
      </c>
      <c r="BX96" s="24" t="s">
        <v>83</v>
      </c>
      <c r="CL96" s="24" t="s">
        <v>1</v>
      </c>
    </row>
    <row r="97" spans="1:91" s="3" customFormat="1" ht="16.5" customHeight="1">
      <c r="A97" s="82" t="s">
        <v>85</v>
      </c>
      <c r="B97" s="47"/>
      <c r="C97" s="9"/>
      <c r="D97" s="9"/>
      <c r="E97" s="199" t="s">
        <v>90</v>
      </c>
      <c r="F97" s="199"/>
      <c r="G97" s="199"/>
      <c r="H97" s="199"/>
      <c r="I97" s="199"/>
      <c r="J97" s="9"/>
      <c r="K97" s="199" t="s">
        <v>91</v>
      </c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23">
        <f>'D.1.1.2 - Stavební úpravy'!J32</f>
        <v>0</v>
      </c>
      <c r="AH97" s="224"/>
      <c r="AI97" s="224"/>
      <c r="AJ97" s="224"/>
      <c r="AK97" s="224"/>
      <c r="AL97" s="224"/>
      <c r="AM97" s="224"/>
      <c r="AN97" s="223">
        <f t="shared" si="0"/>
        <v>0</v>
      </c>
      <c r="AO97" s="224"/>
      <c r="AP97" s="224"/>
      <c r="AQ97" s="83" t="s">
        <v>88</v>
      </c>
      <c r="AR97" s="47"/>
      <c r="AS97" s="84">
        <v>0</v>
      </c>
      <c r="AT97" s="85">
        <f t="shared" si="1"/>
        <v>0</v>
      </c>
      <c r="AU97" s="86">
        <f>'D.1.1.2 - Stavební úpravy'!P134</f>
        <v>0</v>
      </c>
      <c r="AV97" s="85">
        <f>'D.1.1.2 - Stavební úpravy'!J35</f>
        <v>0</v>
      </c>
      <c r="AW97" s="85">
        <f>'D.1.1.2 - Stavební úpravy'!J36</f>
        <v>0</v>
      </c>
      <c r="AX97" s="85">
        <f>'D.1.1.2 - Stavební úpravy'!J37</f>
        <v>0</v>
      </c>
      <c r="AY97" s="85">
        <f>'D.1.1.2 - Stavební úpravy'!J38</f>
        <v>0</v>
      </c>
      <c r="AZ97" s="85">
        <f>'D.1.1.2 - Stavební úpravy'!F35</f>
        <v>0</v>
      </c>
      <c r="BA97" s="85">
        <f>'D.1.1.2 - Stavební úpravy'!F36</f>
        <v>0</v>
      </c>
      <c r="BB97" s="85">
        <f>'D.1.1.2 - Stavební úpravy'!F37</f>
        <v>0</v>
      </c>
      <c r="BC97" s="85">
        <f>'D.1.1.2 - Stavební úpravy'!F38</f>
        <v>0</v>
      </c>
      <c r="BD97" s="87">
        <f>'D.1.1.2 - Stavební úpravy'!F39</f>
        <v>0</v>
      </c>
      <c r="BT97" s="24" t="s">
        <v>84</v>
      </c>
      <c r="BV97" s="24" t="s">
        <v>77</v>
      </c>
      <c r="BW97" s="24" t="s">
        <v>92</v>
      </c>
      <c r="BX97" s="24" t="s">
        <v>83</v>
      </c>
      <c r="CL97" s="24" t="s">
        <v>1</v>
      </c>
    </row>
    <row r="98" spans="1:91" s="6" customFormat="1" ht="16.5" customHeight="1">
      <c r="A98" s="82" t="s">
        <v>85</v>
      </c>
      <c r="B98" s="73"/>
      <c r="C98" s="74"/>
      <c r="D98" s="198" t="s">
        <v>93</v>
      </c>
      <c r="E98" s="198"/>
      <c r="F98" s="198"/>
      <c r="G98" s="198"/>
      <c r="H98" s="198"/>
      <c r="I98" s="75"/>
      <c r="J98" s="198" t="s">
        <v>94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225">
        <f>'D.1.4.3 - Vytápění'!J30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76" t="s">
        <v>81</v>
      </c>
      <c r="AR98" s="73"/>
      <c r="AS98" s="77">
        <v>0</v>
      </c>
      <c r="AT98" s="78">
        <f t="shared" si="1"/>
        <v>0</v>
      </c>
      <c r="AU98" s="79">
        <f>'D.1.4.3 - Vytápění'!P123</f>
        <v>0</v>
      </c>
      <c r="AV98" s="78">
        <f>'D.1.4.3 - Vytápění'!J33</f>
        <v>0</v>
      </c>
      <c r="AW98" s="78">
        <f>'D.1.4.3 - Vytápění'!J34</f>
        <v>0</v>
      </c>
      <c r="AX98" s="78">
        <f>'D.1.4.3 - Vytápění'!J35</f>
        <v>0</v>
      </c>
      <c r="AY98" s="78">
        <f>'D.1.4.3 - Vytápění'!J36</f>
        <v>0</v>
      </c>
      <c r="AZ98" s="78">
        <f>'D.1.4.3 - Vytápění'!F33</f>
        <v>0</v>
      </c>
      <c r="BA98" s="78">
        <f>'D.1.4.3 - Vytápění'!F34</f>
        <v>0</v>
      </c>
      <c r="BB98" s="78">
        <f>'D.1.4.3 - Vytápění'!F35</f>
        <v>0</v>
      </c>
      <c r="BC98" s="78">
        <f>'D.1.4.3 - Vytápění'!F36</f>
        <v>0</v>
      </c>
      <c r="BD98" s="80">
        <f>'D.1.4.3 - Vytápění'!F37</f>
        <v>0</v>
      </c>
      <c r="BT98" s="81" t="s">
        <v>82</v>
      </c>
      <c r="BV98" s="81" t="s">
        <v>77</v>
      </c>
      <c r="BW98" s="81" t="s">
        <v>95</v>
      </c>
      <c r="BX98" s="81" t="s">
        <v>4</v>
      </c>
      <c r="CL98" s="81" t="s">
        <v>1</v>
      </c>
      <c r="CM98" s="81" t="s">
        <v>84</v>
      </c>
    </row>
    <row r="99" spans="1:91" s="6" customFormat="1" ht="16.5" customHeight="1">
      <c r="B99" s="73"/>
      <c r="C99" s="74"/>
      <c r="D99" s="198" t="s">
        <v>96</v>
      </c>
      <c r="E99" s="198"/>
      <c r="F99" s="198"/>
      <c r="G99" s="198"/>
      <c r="H99" s="198"/>
      <c r="I99" s="75"/>
      <c r="J99" s="198" t="s">
        <v>97</v>
      </c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227">
        <f>ROUND(SUM(AG100:AG105),2)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76" t="s">
        <v>81</v>
      </c>
      <c r="AR99" s="73"/>
      <c r="AS99" s="77">
        <f>ROUND(SUM(AS100:AS105),2)</f>
        <v>0</v>
      </c>
      <c r="AT99" s="78">
        <f t="shared" si="1"/>
        <v>0</v>
      </c>
      <c r="AU99" s="79">
        <f>ROUND(SUM(AU100:AU105),5)</f>
        <v>0</v>
      </c>
      <c r="AV99" s="78">
        <f>ROUND(AZ99*L29,2)</f>
        <v>0</v>
      </c>
      <c r="AW99" s="78">
        <f>ROUND(BA99*L30,2)</f>
        <v>0</v>
      </c>
      <c r="AX99" s="78">
        <f>ROUND(BB99*L29,2)</f>
        <v>0</v>
      </c>
      <c r="AY99" s="78">
        <f>ROUND(BC99*L30,2)</f>
        <v>0</v>
      </c>
      <c r="AZ99" s="78">
        <f>ROUND(SUM(AZ100:AZ105),2)</f>
        <v>0</v>
      </c>
      <c r="BA99" s="78">
        <f>ROUND(SUM(BA100:BA105),2)</f>
        <v>0</v>
      </c>
      <c r="BB99" s="78">
        <f>ROUND(SUM(BB100:BB105),2)</f>
        <v>0</v>
      </c>
      <c r="BC99" s="78">
        <f>ROUND(SUM(BC100:BC105),2)</f>
        <v>0</v>
      </c>
      <c r="BD99" s="80">
        <f>ROUND(SUM(BD100:BD105),2)</f>
        <v>0</v>
      </c>
      <c r="BS99" s="81" t="s">
        <v>74</v>
      </c>
      <c r="BT99" s="81" t="s">
        <v>82</v>
      </c>
      <c r="BU99" s="81" t="s">
        <v>76</v>
      </c>
      <c r="BV99" s="81" t="s">
        <v>77</v>
      </c>
      <c r="BW99" s="81" t="s">
        <v>98</v>
      </c>
      <c r="BX99" s="81" t="s">
        <v>4</v>
      </c>
      <c r="CL99" s="81" t="s">
        <v>1</v>
      </c>
      <c r="CM99" s="81" t="s">
        <v>84</v>
      </c>
    </row>
    <row r="100" spans="1:91" s="3" customFormat="1" ht="16.5" customHeight="1">
      <c r="A100" s="82" t="s">
        <v>85</v>
      </c>
      <c r="B100" s="47"/>
      <c r="C100" s="9"/>
      <c r="D100" s="9"/>
      <c r="E100" s="199" t="s">
        <v>99</v>
      </c>
      <c r="F100" s="199"/>
      <c r="G100" s="199"/>
      <c r="H100" s="199"/>
      <c r="I100" s="199"/>
      <c r="J100" s="9"/>
      <c r="K100" s="199" t="s">
        <v>100</v>
      </c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223">
        <f>'D.1.4.4.1 - Elektrická po...'!J32</f>
        <v>0</v>
      </c>
      <c r="AH100" s="224"/>
      <c r="AI100" s="224"/>
      <c r="AJ100" s="224"/>
      <c r="AK100" s="224"/>
      <c r="AL100" s="224"/>
      <c r="AM100" s="224"/>
      <c r="AN100" s="223">
        <f t="shared" si="0"/>
        <v>0</v>
      </c>
      <c r="AO100" s="224"/>
      <c r="AP100" s="224"/>
      <c r="AQ100" s="83" t="s">
        <v>88</v>
      </c>
      <c r="AR100" s="47"/>
      <c r="AS100" s="84">
        <v>0</v>
      </c>
      <c r="AT100" s="85">
        <f t="shared" si="1"/>
        <v>0</v>
      </c>
      <c r="AU100" s="86">
        <f>'D.1.4.4.1 - Elektrická po...'!P121</f>
        <v>0</v>
      </c>
      <c r="AV100" s="85">
        <f>'D.1.4.4.1 - Elektrická po...'!J35</f>
        <v>0</v>
      </c>
      <c r="AW100" s="85">
        <f>'D.1.4.4.1 - Elektrická po...'!J36</f>
        <v>0</v>
      </c>
      <c r="AX100" s="85">
        <f>'D.1.4.4.1 - Elektrická po...'!J37</f>
        <v>0</v>
      </c>
      <c r="AY100" s="85">
        <f>'D.1.4.4.1 - Elektrická po...'!J38</f>
        <v>0</v>
      </c>
      <c r="AZ100" s="85">
        <f>'D.1.4.4.1 - Elektrická po...'!F35</f>
        <v>0</v>
      </c>
      <c r="BA100" s="85">
        <f>'D.1.4.4.1 - Elektrická po...'!F36</f>
        <v>0</v>
      </c>
      <c r="BB100" s="85">
        <f>'D.1.4.4.1 - Elektrická po...'!F37</f>
        <v>0</v>
      </c>
      <c r="BC100" s="85">
        <f>'D.1.4.4.1 - Elektrická po...'!F38</f>
        <v>0</v>
      </c>
      <c r="BD100" s="87">
        <f>'D.1.4.4.1 - Elektrická po...'!F39</f>
        <v>0</v>
      </c>
      <c r="BT100" s="24" t="s">
        <v>84</v>
      </c>
      <c r="BV100" s="24" t="s">
        <v>77</v>
      </c>
      <c r="BW100" s="24" t="s">
        <v>101</v>
      </c>
      <c r="BX100" s="24" t="s">
        <v>98</v>
      </c>
      <c r="CL100" s="24" t="s">
        <v>1</v>
      </c>
    </row>
    <row r="101" spans="1:91" s="3" customFormat="1" ht="16.5" customHeight="1">
      <c r="A101" s="82" t="s">
        <v>85</v>
      </c>
      <c r="B101" s="47"/>
      <c r="C101" s="9"/>
      <c r="D101" s="9"/>
      <c r="E101" s="199" t="s">
        <v>102</v>
      </c>
      <c r="F101" s="199"/>
      <c r="G101" s="199"/>
      <c r="H101" s="199"/>
      <c r="I101" s="199"/>
      <c r="J101" s="9"/>
      <c r="K101" s="199" t="s">
        <v>103</v>
      </c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223">
        <f>'D.1.4.4.2 - Strukturovaná...'!J32</f>
        <v>0</v>
      </c>
      <c r="AH101" s="224"/>
      <c r="AI101" s="224"/>
      <c r="AJ101" s="224"/>
      <c r="AK101" s="224"/>
      <c r="AL101" s="224"/>
      <c r="AM101" s="224"/>
      <c r="AN101" s="223">
        <f t="shared" si="0"/>
        <v>0</v>
      </c>
      <c r="AO101" s="224"/>
      <c r="AP101" s="224"/>
      <c r="AQ101" s="83" t="s">
        <v>88</v>
      </c>
      <c r="AR101" s="47"/>
      <c r="AS101" s="84">
        <v>0</v>
      </c>
      <c r="AT101" s="85">
        <f t="shared" si="1"/>
        <v>0</v>
      </c>
      <c r="AU101" s="86">
        <f>'D.1.4.4.2 - Strukturovaná...'!P121</f>
        <v>0</v>
      </c>
      <c r="AV101" s="85">
        <f>'D.1.4.4.2 - Strukturovaná...'!J35</f>
        <v>0</v>
      </c>
      <c r="AW101" s="85">
        <f>'D.1.4.4.2 - Strukturovaná...'!J36</f>
        <v>0</v>
      </c>
      <c r="AX101" s="85">
        <f>'D.1.4.4.2 - Strukturovaná...'!J37</f>
        <v>0</v>
      </c>
      <c r="AY101" s="85">
        <f>'D.1.4.4.2 - Strukturovaná...'!J38</f>
        <v>0</v>
      </c>
      <c r="AZ101" s="85">
        <f>'D.1.4.4.2 - Strukturovaná...'!F35</f>
        <v>0</v>
      </c>
      <c r="BA101" s="85">
        <f>'D.1.4.4.2 - Strukturovaná...'!F36</f>
        <v>0</v>
      </c>
      <c r="BB101" s="85">
        <f>'D.1.4.4.2 - Strukturovaná...'!F37</f>
        <v>0</v>
      </c>
      <c r="BC101" s="85">
        <f>'D.1.4.4.2 - Strukturovaná...'!F38</f>
        <v>0</v>
      </c>
      <c r="BD101" s="87">
        <f>'D.1.4.4.2 - Strukturovaná...'!F39</f>
        <v>0</v>
      </c>
      <c r="BT101" s="24" t="s">
        <v>84</v>
      </c>
      <c r="BV101" s="24" t="s">
        <v>77</v>
      </c>
      <c r="BW101" s="24" t="s">
        <v>104</v>
      </c>
      <c r="BX101" s="24" t="s">
        <v>98</v>
      </c>
      <c r="CL101" s="24" t="s">
        <v>1</v>
      </c>
    </row>
    <row r="102" spans="1:91" s="3" customFormat="1" ht="23.25" customHeight="1">
      <c r="A102" s="82" t="s">
        <v>85</v>
      </c>
      <c r="B102" s="47"/>
      <c r="C102" s="9"/>
      <c r="D102" s="9"/>
      <c r="E102" s="199" t="s">
        <v>105</v>
      </c>
      <c r="F102" s="199"/>
      <c r="G102" s="199"/>
      <c r="H102" s="199"/>
      <c r="I102" s="199"/>
      <c r="J102" s="9"/>
      <c r="K102" s="199" t="s">
        <v>106</v>
      </c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223">
        <f>'D.1.4.4.3 - Poplachový za...'!J32</f>
        <v>0</v>
      </c>
      <c r="AH102" s="224"/>
      <c r="AI102" s="224"/>
      <c r="AJ102" s="224"/>
      <c r="AK102" s="224"/>
      <c r="AL102" s="224"/>
      <c r="AM102" s="224"/>
      <c r="AN102" s="223">
        <f t="shared" si="0"/>
        <v>0</v>
      </c>
      <c r="AO102" s="224"/>
      <c r="AP102" s="224"/>
      <c r="AQ102" s="83" t="s">
        <v>88</v>
      </c>
      <c r="AR102" s="47"/>
      <c r="AS102" s="84">
        <v>0</v>
      </c>
      <c r="AT102" s="85">
        <f t="shared" si="1"/>
        <v>0</v>
      </c>
      <c r="AU102" s="86">
        <f>'D.1.4.4.3 - Poplachový za...'!P121</f>
        <v>0</v>
      </c>
      <c r="AV102" s="85">
        <f>'D.1.4.4.3 - Poplachový za...'!J35</f>
        <v>0</v>
      </c>
      <c r="AW102" s="85">
        <f>'D.1.4.4.3 - Poplachový za...'!J36</f>
        <v>0</v>
      </c>
      <c r="AX102" s="85">
        <f>'D.1.4.4.3 - Poplachový za...'!J37</f>
        <v>0</v>
      </c>
      <c r="AY102" s="85">
        <f>'D.1.4.4.3 - Poplachový za...'!J38</f>
        <v>0</v>
      </c>
      <c r="AZ102" s="85">
        <f>'D.1.4.4.3 - Poplachový za...'!F35</f>
        <v>0</v>
      </c>
      <c r="BA102" s="85">
        <f>'D.1.4.4.3 - Poplachový za...'!F36</f>
        <v>0</v>
      </c>
      <c r="BB102" s="85">
        <f>'D.1.4.4.3 - Poplachový za...'!F37</f>
        <v>0</v>
      </c>
      <c r="BC102" s="85">
        <f>'D.1.4.4.3 - Poplachový za...'!F38</f>
        <v>0</v>
      </c>
      <c r="BD102" s="87">
        <f>'D.1.4.4.3 - Poplachový za...'!F39</f>
        <v>0</v>
      </c>
      <c r="BT102" s="24" t="s">
        <v>84</v>
      </c>
      <c r="BV102" s="24" t="s">
        <v>77</v>
      </c>
      <c r="BW102" s="24" t="s">
        <v>107</v>
      </c>
      <c r="BX102" s="24" t="s">
        <v>98</v>
      </c>
      <c r="CL102" s="24" t="s">
        <v>1</v>
      </c>
    </row>
    <row r="103" spans="1:91" s="3" customFormat="1" ht="16.5" customHeight="1">
      <c r="A103" s="82" t="s">
        <v>85</v>
      </c>
      <c r="B103" s="47"/>
      <c r="C103" s="9"/>
      <c r="D103" s="9"/>
      <c r="E103" s="199" t="s">
        <v>108</v>
      </c>
      <c r="F103" s="199"/>
      <c r="G103" s="199"/>
      <c r="H103" s="199"/>
      <c r="I103" s="199"/>
      <c r="J103" s="9"/>
      <c r="K103" s="199" t="s">
        <v>109</v>
      </c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223">
        <f>'D.1.4.4.4 - Kamerový systém'!J32</f>
        <v>0</v>
      </c>
      <c r="AH103" s="224"/>
      <c r="AI103" s="224"/>
      <c r="AJ103" s="224"/>
      <c r="AK103" s="224"/>
      <c r="AL103" s="224"/>
      <c r="AM103" s="224"/>
      <c r="AN103" s="223">
        <f t="shared" si="0"/>
        <v>0</v>
      </c>
      <c r="AO103" s="224"/>
      <c r="AP103" s="224"/>
      <c r="AQ103" s="83" t="s">
        <v>88</v>
      </c>
      <c r="AR103" s="47"/>
      <c r="AS103" s="84">
        <v>0</v>
      </c>
      <c r="AT103" s="85">
        <f t="shared" si="1"/>
        <v>0</v>
      </c>
      <c r="AU103" s="86">
        <f>'D.1.4.4.4 - Kamerový systém'!P121</f>
        <v>0</v>
      </c>
      <c r="AV103" s="85">
        <f>'D.1.4.4.4 - Kamerový systém'!J35</f>
        <v>0</v>
      </c>
      <c r="AW103" s="85">
        <f>'D.1.4.4.4 - Kamerový systém'!J36</f>
        <v>0</v>
      </c>
      <c r="AX103" s="85">
        <f>'D.1.4.4.4 - Kamerový systém'!J37</f>
        <v>0</v>
      </c>
      <c r="AY103" s="85">
        <f>'D.1.4.4.4 - Kamerový systém'!J38</f>
        <v>0</v>
      </c>
      <c r="AZ103" s="85">
        <f>'D.1.4.4.4 - Kamerový systém'!F35</f>
        <v>0</v>
      </c>
      <c r="BA103" s="85">
        <f>'D.1.4.4.4 - Kamerový systém'!F36</f>
        <v>0</v>
      </c>
      <c r="BB103" s="85">
        <f>'D.1.4.4.4 - Kamerový systém'!F37</f>
        <v>0</v>
      </c>
      <c r="BC103" s="85">
        <f>'D.1.4.4.4 - Kamerový systém'!F38</f>
        <v>0</v>
      </c>
      <c r="BD103" s="87">
        <f>'D.1.4.4.4 - Kamerový systém'!F39</f>
        <v>0</v>
      </c>
      <c r="BT103" s="24" t="s">
        <v>84</v>
      </c>
      <c r="BV103" s="24" t="s">
        <v>77</v>
      </c>
      <c r="BW103" s="24" t="s">
        <v>110</v>
      </c>
      <c r="BX103" s="24" t="s">
        <v>98</v>
      </c>
      <c r="CL103" s="24" t="s">
        <v>1</v>
      </c>
    </row>
    <row r="104" spans="1:91" s="3" customFormat="1" ht="16.5" customHeight="1">
      <c r="A104" s="82" t="s">
        <v>85</v>
      </c>
      <c r="B104" s="47"/>
      <c r="C104" s="9"/>
      <c r="D104" s="9"/>
      <c r="E104" s="199" t="s">
        <v>111</v>
      </c>
      <c r="F104" s="199"/>
      <c r="G104" s="199"/>
      <c r="H104" s="199"/>
      <c r="I104" s="199"/>
      <c r="J104" s="9"/>
      <c r="K104" s="199" t="s">
        <v>112</v>
      </c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223">
        <f>'D.1.4.4.5 - Elektronická ...'!J32</f>
        <v>0</v>
      </c>
      <c r="AH104" s="224"/>
      <c r="AI104" s="224"/>
      <c r="AJ104" s="224"/>
      <c r="AK104" s="224"/>
      <c r="AL104" s="224"/>
      <c r="AM104" s="224"/>
      <c r="AN104" s="223">
        <f t="shared" si="0"/>
        <v>0</v>
      </c>
      <c r="AO104" s="224"/>
      <c r="AP104" s="224"/>
      <c r="AQ104" s="83" t="s">
        <v>88</v>
      </c>
      <c r="AR104" s="47"/>
      <c r="AS104" s="84">
        <v>0</v>
      </c>
      <c r="AT104" s="85">
        <f t="shared" si="1"/>
        <v>0</v>
      </c>
      <c r="AU104" s="86">
        <f>'D.1.4.4.5 - Elektronická ...'!P121</f>
        <v>0</v>
      </c>
      <c r="AV104" s="85">
        <f>'D.1.4.4.5 - Elektronická ...'!J35</f>
        <v>0</v>
      </c>
      <c r="AW104" s="85">
        <f>'D.1.4.4.5 - Elektronická ...'!J36</f>
        <v>0</v>
      </c>
      <c r="AX104" s="85">
        <f>'D.1.4.4.5 - Elektronická ...'!J37</f>
        <v>0</v>
      </c>
      <c r="AY104" s="85">
        <f>'D.1.4.4.5 - Elektronická ...'!J38</f>
        <v>0</v>
      </c>
      <c r="AZ104" s="85">
        <f>'D.1.4.4.5 - Elektronická ...'!F35</f>
        <v>0</v>
      </c>
      <c r="BA104" s="85">
        <f>'D.1.4.4.5 - Elektronická ...'!F36</f>
        <v>0</v>
      </c>
      <c r="BB104" s="85">
        <f>'D.1.4.4.5 - Elektronická ...'!F37</f>
        <v>0</v>
      </c>
      <c r="BC104" s="85">
        <f>'D.1.4.4.5 - Elektronická ...'!F38</f>
        <v>0</v>
      </c>
      <c r="BD104" s="87">
        <f>'D.1.4.4.5 - Elektronická ...'!F39</f>
        <v>0</v>
      </c>
      <c r="BT104" s="24" t="s">
        <v>84</v>
      </c>
      <c r="BV104" s="24" t="s">
        <v>77</v>
      </c>
      <c r="BW104" s="24" t="s">
        <v>113</v>
      </c>
      <c r="BX104" s="24" t="s">
        <v>98</v>
      </c>
      <c r="CL104" s="24" t="s">
        <v>1</v>
      </c>
    </row>
    <row r="105" spans="1:91" s="3" customFormat="1" ht="16.5" customHeight="1">
      <c r="A105" s="82" t="s">
        <v>85</v>
      </c>
      <c r="B105" s="47"/>
      <c r="C105" s="9"/>
      <c r="D105" s="9"/>
      <c r="E105" s="199" t="s">
        <v>114</v>
      </c>
      <c r="F105" s="199"/>
      <c r="G105" s="199"/>
      <c r="H105" s="199"/>
      <c r="I105" s="199"/>
      <c r="J105" s="9"/>
      <c r="K105" s="199" t="s">
        <v>115</v>
      </c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223">
        <f>'D.1.4.4.6 - Audio-Video t...'!J32</f>
        <v>0</v>
      </c>
      <c r="AH105" s="224"/>
      <c r="AI105" s="224"/>
      <c r="AJ105" s="224"/>
      <c r="AK105" s="224"/>
      <c r="AL105" s="224"/>
      <c r="AM105" s="224"/>
      <c r="AN105" s="223">
        <f t="shared" si="0"/>
        <v>0</v>
      </c>
      <c r="AO105" s="224"/>
      <c r="AP105" s="224"/>
      <c r="AQ105" s="83" t="s">
        <v>88</v>
      </c>
      <c r="AR105" s="47"/>
      <c r="AS105" s="84">
        <v>0</v>
      </c>
      <c r="AT105" s="85">
        <f t="shared" si="1"/>
        <v>0</v>
      </c>
      <c r="AU105" s="86">
        <f>'D.1.4.4.6 - Audio-Video t...'!P121</f>
        <v>0</v>
      </c>
      <c r="AV105" s="85">
        <f>'D.1.4.4.6 - Audio-Video t...'!J35</f>
        <v>0</v>
      </c>
      <c r="AW105" s="85">
        <f>'D.1.4.4.6 - Audio-Video t...'!J36</f>
        <v>0</v>
      </c>
      <c r="AX105" s="85">
        <f>'D.1.4.4.6 - Audio-Video t...'!J37</f>
        <v>0</v>
      </c>
      <c r="AY105" s="85">
        <f>'D.1.4.4.6 - Audio-Video t...'!J38</f>
        <v>0</v>
      </c>
      <c r="AZ105" s="85">
        <f>'D.1.4.4.6 - Audio-Video t...'!F35</f>
        <v>0</v>
      </c>
      <c r="BA105" s="85">
        <f>'D.1.4.4.6 - Audio-Video t...'!F36</f>
        <v>0</v>
      </c>
      <c r="BB105" s="85">
        <f>'D.1.4.4.6 - Audio-Video t...'!F37</f>
        <v>0</v>
      </c>
      <c r="BC105" s="85">
        <f>'D.1.4.4.6 - Audio-Video t...'!F38</f>
        <v>0</v>
      </c>
      <c r="BD105" s="87">
        <f>'D.1.4.4.6 - Audio-Video t...'!F39</f>
        <v>0</v>
      </c>
      <c r="BT105" s="24" t="s">
        <v>84</v>
      </c>
      <c r="BV105" s="24" t="s">
        <v>77</v>
      </c>
      <c r="BW105" s="24" t="s">
        <v>116</v>
      </c>
      <c r="BX105" s="24" t="s">
        <v>98</v>
      </c>
      <c r="CL105" s="24" t="s">
        <v>1</v>
      </c>
    </row>
    <row r="106" spans="1:91" s="6" customFormat="1" ht="16.5" customHeight="1">
      <c r="A106" s="82" t="s">
        <v>85</v>
      </c>
      <c r="B106" s="73"/>
      <c r="C106" s="74"/>
      <c r="D106" s="198" t="s">
        <v>117</v>
      </c>
      <c r="E106" s="198"/>
      <c r="F106" s="198"/>
      <c r="G106" s="198"/>
      <c r="H106" s="198"/>
      <c r="I106" s="75"/>
      <c r="J106" s="198" t="s">
        <v>118</v>
      </c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225">
        <f>'D.1.4.5 - Silnoproudá ele...'!J30</f>
        <v>0</v>
      </c>
      <c r="AH106" s="226"/>
      <c r="AI106" s="226"/>
      <c r="AJ106" s="226"/>
      <c r="AK106" s="226"/>
      <c r="AL106" s="226"/>
      <c r="AM106" s="226"/>
      <c r="AN106" s="225">
        <f t="shared" si="0"/>
        <v>0</v>
      </c>
      <c r="AO106" s="226"/>
      <c r="AP106" s="226"/>
      <c r="AQ106" s="76" t="s">
        <v>81</v>
      </c>
      <c r="AR106" s="73"/>
      <c r="AS106" s="77">
        <v>0</v>
      </c>
      <c r="AT106" s="78">
        <f t="shared" si="1"/>
        <v>0</v>
      </c>
      <c r="AU106" s="79">
        <f>'D.1.4.5 - Silnoproudá ele...'!P133</f>
        <v>0</v>
      </c>
      <c r="AV106" s="78">
        <f>'D.1.4.5 - Silnoproudá ele...'!J33</f>
        <v>0</v>
      </c>
      <c r="AW106" s="78">
        <f>'D.1.4.5 - Silnoproudá ele...'!J34</f>
        <v>0</v>
      </c>
      <c r="AX106" s="78">
        <f>'D.1.4.5 - Silnoproudá ele...'!J35</f>
        <v>0</v>
      </c>
      <c r="AY106" s="78">
        <f>'D.1.4.5 - Silnoproudá ele...'!J36</f>
        <v>0</v>
      </c>
      <c r="AZ106" s="78">
        <f>'D.1.4.5 - Silnoproudá ele...'!F33</f>
        <v>0</v>
      </c>
      <c r="BA106" s="78">
        <f>'D.1.4.5 - Silnoproudá ele...'!F34</f>
        <v>0</v>
      </c>
      <c r="BB106" s="78">
        <f>'D.1.4.5 - Silnoproudá ele...'!F35</f>
        <v>0</v>
      </c>
      <c r="BC106" s="78">
        <f>'D.1.4.5 - Silnoproudá ele...'!F36</f>
        <v>0</v>
      </c>
      <c r="BD106" s="80">
        <f>'D.1.4.5 - Silnoproudá ele...'!F37</f>
        <v>0</v>
      </c>
      <c r="BT106" s="81" t="s">
        <v>82</v>
      </c>
      <c r="BV106" s="81" t="s">
        <v>77</v>
      </c>
      <c r="BW106" s="81" t="s">
        <v>119</v>
      </c>
      <c r="BX106" s="81" t="s">
        <v>4</v>
      </c>
      <c r="CL106" s="81" t="s">
        <v>1</v>
      </c>
      <c r="CM106" s="81" t="s">
        <v>84</v>
      </c>
    </row>
    <row r="107" spans="1:91" s="6" customFormat="1" ht="16.5" customHeight="1">
      <c r="A107" s="82" t="s">
        <v>85</v>
      </c>
      <c r="B107" s="73"/>
      <c r="C107" s="74"/>
      <c r="D107" s="198" t="s">
        <v>120</v>
      </c>
      <c r="E107" s="198"/>
      <c r="F107" s="198"/>
      <c r="G107" s="198"/>
      <c r="H107" s="198"/>
      <c r="I107" s="75"/>
      <c r="J107" s="198" t="s">
        <v>121</v>
      </c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225">
        <f>'VRN - Vedlejší rozpočtové...'!J30</f>
        <v>0</v>
      </c>
      <c r="AH107" s="226"/>
      <c r="AI107" s="226"/>
      <c r="AJ107" s="226"/>
      <c r="AK107" s="226"/>
      <c r="AL107" s="226"/>
      <c r="AM107" s="226"/>
      <c r="AN107" s="225">
        <f t="shared" si="0"/>
        <v>0</v>
      </c>
      <c r="AO107" s="226"/>
      <c r="AP107" s="226"/>
      <c r="AQ107" s="76" t="s">
        <v>81</v>
      </c>
      <c r="AR107" s="73"/>
      <c r="AS107" s="88">
        <v>0</v>
      </c>
      <c r="AT107" s="89">
        <f t="shared" si="1"/>
        <v>0</v>
      </c>
      <c r="AU107" s="90">
        <f>'VRN - Vedlejší rozpočtové...'!P122</f>
        <v>0</v>
      </c>
      <c r="AV107" s="89">
        <f>'VRN - Vedlejší rozpočtové...'!J33</f>
        <v>0</v>
      </c>
      <c r="AW107" s="89">
        <f>'VRN - Vedlejší rozpočtové...'!J34</f>
        <v>0</v>
      </c>
      <c r="AX107" s="89">
        <f>'VRN - Vedlejší rozpočtové...'!J35</f>
        <v>0</v>
      </c>
      <c r="AY107" s="89">
        <f>'VRN - Vedlejší rozpočtové...'!J36</f>
        <v>0</v>
      </c>
      <c r="AZ107" s="89">
        <f>'VRN - Vedlejší rozpočtové...'!F33</f>
        <v>0</v>
      </c>
      <c r="BA107" s="89">
        <f>'VRN - Vedlejší rozpočtové...'!F34</f>
        <v>0</v>
      </c>
      <c r="BB107" s="89">
        <f>'VRN - Vedlejší rozpočtové...'!F35</f>
        <v>0</v>
      </c>
      <c r="BC107" s="89">
        <f>'VRN - Vedlejší rozpočtové...'!F36</f>
        <v>0</v>
      </c>
      <c r="BD107" s="91">
        <f>'VRN - Vedlejší rozpočtové...'!F37</f>
        <v>0</v>
      </c>
      <c r="BT107" s="81" t="s">
        <v>82</v>
      </c>
      <c r="BV107" s="81" t="s">
        <v>77</v>
      </c>
      <c r="BW107" s="81" t="s">
        <v>122</v>
      </c>
      <c r="BX107" s="81" t="s">
        <v>4</v>
      </c>
      <c r="CL107" s="81" t="s">
        <v>1</v>
      </c>
      <c r="CM107" s="81" t="s">
        <v>84</v>
      </c>
    </row>
    <row r="108" spans="1:91" s="1" customFormat="1" ht="30" customHeight="1">
      <c r="B108" s="31"/>
      <c r="AR108" s="31"/>
    </row>
    <row r="109" spans="1:91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31"/>
    </row>
  </sheetData>
  <sheetProtection algorithmName="SHA-512" hashValue="+VCIj3jeTuncOBccOfG+AFha2nGMRdRIiCb517uPMfRQM7XI+jPDLu8AwAQAjnJzCL2yvNDpPd8RYi0a2MozYQ==" saltValue="zPC3Rc0JescRQT24lxDfKg==" spinCount="100000" sheet="1" objects="1" scenarios="1"/>
  <mergeCells count="90">
    <mergeCell ref="AN106:AP106"/>
    <mergeCell ref="AG106:AM106"/>
    <mergeCell ref="AN107:AP107"/>
    <mergeCell ref="AG107:AM107"/>
    <mergeCell ref="AG94:AM94"/>
    <mergeCell ref="AN94:AP94"/>
    <mergeCell ref="AN92:AP92"/>
    <mergeCell ref="AN98:AP98"/>
    <mergeCell ref="AS89:AT91"/>
    <mergeCell ref="AN105:AP105"/>
    <mergeCell ref="AG105:AM105"/>
    <mergeCell ref="AN104:AP104"/>
    <mergeCell ref="AN102:AP102"/>
    <mergeCell ref="AN101:AP101"/>
    <mergeCell ref="AN97:AP97"/>
    <mergeCell ref="AN95:AP95"/>
    <mergeCell ref="AN100:AP100"/>
    <mergeCell ref="AN99:AP99"/>
    <mergeCell ref="AN96:AP96"/>
    <mergeCell ref="AR2:BE2"/>
    <mergeCell ref="AG104:AM104"/>
    <mergeCell ref="AG97:AM97"/>
    <mergeCell ref="AG98:AM98"/>
    <mergeCell ref="AG96:AM96"/>
    <mergeCell ref="AG95:AM95"/>
    <mergeCell ref="AG99:AM99"/>
    <mergeCell ref="AG92:AM92"/>
    <mergeCell ref="AG102:AM102"/>
    <mergeCell ref="AG100:AM100"/>
    <mergeCell ref="AG103:AM103"/>
    <mergeCell ref="AG101:AM101"/>
    <mergeCell ref="AM87:AN87"/>
    <mergeCell ref="AM89:AP89"/>
    <mergeCell ref="AM90:AP90"/>
    <mergeCell ref="AN103:AP103"/>
    <mergeCell ref="L33:P33"/>
    <mergeCell ref="AK33:AO33"/>
    <mergeCell ref="W33:AE33"/>
    <mergeCell ref="AK35:AO35"/>
    <mergeCell ref="X35:AB35"/>
    <mergeCell ref="L30:P30"/>
    <mergeCell ref="AK31:AO31"/>
    <mergeCell ref="W31:AE31"/>
    <mergeCell ref="L31:P31"/>
    <mergeCell ref="L32:P32"/>
    <mergeCell ref="W32:AE32"/>
    <mergeCell ref="AK32:AO32"/>
    <mergeCell ref="D107:H107"/>
    <mergeCell ref="J107:AF107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85:AJ85"/>
    <mergeCell ref="E105:I105"/>
    <mergeCell ref="K105:AF105"/>
    <mergeCell ref="D106:H106"/>
    <mergeCell ref="J106:AF106"/>
    <mergeCell ref="K101:AF101"/>
    <mergeCell ref="K102:AF102"/>
    <mergeCell ref="K104:AF104"/>
    <mergeCell ref="K96:AF96"/>
    <mergeCell ref="K103:AF103"/>
    <mergeCell ref="K100:AF100"/>
    <mergeCell ref="E104:I104"/>
    <mergeCell ref="E103:I103"/>
    <mergeCell ref="E102:I102"/>
    <mergeCell ref="E96:I96"/>
    <mergeCell ref="E101:I101"/>
    <mergeCell ref="E100:I100"/>
    <mergeCell ref="C92:G92"/>
    <mergeCell ref="D98:H98"/>
    <mergeCell ref="D99:H99"/>
    <mergeCell ref="D95:H95"/>
    <mergeCell ref="E97:I97"/>
    <mergeCell ref="I92:AF92"/>
    <mergeCell ref="J99:AF99"/>
    <mergeCell ref="J98:AF98"/>
    <mergeCell ref="J95:AF95"/>
    <mergeCell ref="K97:AF97"/>
  </mergeCells>
  <hyperlinks>
    <hyperlink ref="A96" location="'D.1.1.1 - Bourací práce'!C2" display="/" xr:uid="{00000000-0004-0000-0000-000000000000}"/>
    <hyperlink ref="A97" location="'D.1.1.2 - Stavební úpravy'!C2" display="/" xr:uid="{00000000-0004-0000-0000-000001000000}"/>
    <hyperlink ref="A98" location="'D.1.4.3 - Vytápění'!C2" display="/" xr:uid="{00000000-0004-0000-0000-000002000000}"/>
    <hyperlink ref="A100" location="'D.1.4.4.1 - Elektrická po...'!C2" display="/" xr:uid="{00000000-0004-0000-0000-000003000000}"/>
    <hyperlink ref="A101" location="'D.1.4.4.2 - Strukturovaná...'!C2" display="/" xr:uid="{00000000-0004-0000-0000-000004000000}"/>
    <hyperlink ref="A102" location="'D.1.4.4.3 - Poplachový za...'!C2" display="/" xr:uid="{00000000-0004-0000-0000-000005000000}"/>
    <hyperlink ref="A103" location="'D.1.4.4.4 - Kamerový systém'!C2" display="/" xr:uid="{00000000-0004-0000-0000-000006000000}"/>
    <hyperlink ref="A104" location="'D.1.4.4.5 - Elektronická ...'!C2" display="/" xr:uid="{00000000-0004-0000-0000-000007000000}"/>
    <hyperlink ref="A105" location="'D.1.4.4.6 - Audio-Video t...'!C2" display="/" xr:uid="{00000000-0004-0000-0000-000008000000}"/>
    <hyperlink ref="A106" location="'D.1.4.5 - Silnoproudá ele...'!C2" display="/" xr:uid="{00000000-0004-0000-0000-000009000000}"/>
    <hyperlink ref="A107" location="'VRN - Vedlejší rozpočtové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2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116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1626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ROUND((SUM(BE121:BE181)),  2)</f>
        <v>0</v>
      </c>
      <c r="I35" s="95">
        <v>0.21</v>
      </c>
      <c r="J35" s="85">
        <f>ROUND(((SUM(BE121:BE181))*I35),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ROUND((SUM(BF121:BF181)),  2)</f>
        <v>0</v>
      </c>
      <c r="I36" s="95">
        <v>0.12</v>
      </c>
      <c r="J36" s="85">
        <f>ROUND(((SUM(BF121:BF181))*I36),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ROUND((SUM(BG121:BG181)),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ROUND((SUM(BH121:BH181)),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ROUND((SUM(BI121:BI181)),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D.1.4.4.6 - Audio-Video technika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1627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D.1.4.4.6 - Audio-Video technika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1628</v>
      </c>
      <c r="F122" s="126" t="s">
        <v>1629</v>
      </c>
      <c r="I122" s="127"/>
      <c r="J122" s="128">
        <f>BK122</f>
        <v>0</v>
      </c>
      <c r="L122" s="124"/>
      <c r="M122" s="129"/>
      <c r="P122" s="130">
        <f>SUM(P123:P181)</f>
        <v>0</v>
      </c>
      <c r="R122" s="130">
        <f>SUM(R123:R181)</f>
        <v>0</v>
      </c>
      <c r="T122" s="131">
        <f>SUM(T123:T181)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SUM(BK123:BK181)</f>
        <v>0</v>
      </c>
    </row>
    <row r="123" spans="2:65" s="1" customFormat="1" ht="16.5" customHeight="1">
      <c r="B123" s="136"/>
      <c r="C123" s="137" t="s">
        <v>82</v>
      </c>
      <c r="D123" s="137" t="s">
        <v>165</v>
      </c>
      <c r="E123" s="138" t="s">
        <v>1225</v>
      </c>
      <c r="F123" s="139" t="s">
        <v>1630</v>
      </c>
      <c r="G123" s="140" t="s">
        <v>962</v>
      </c>
      <c r="H123" s="141">
        <v>8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1631</v>
      </c>
    </row>
    <row r="124" spans="2:65" s="1" customFormat="1" ht="16.5" customHeight="1">
      <c r="B124" s="136"/>
      <c r="C124" s="175" t="s">
        <v>84</v>
      </c>
      <c r="D124" s="175" t="s">
        <v>378</v>
      </c>
      <c r="E124" s="176" t="s">
        <v>1228</v>
      </c>
      <c r="F124" s="177" t="s">
        <v>1632</v>
      </c>
      <c r="G124" s="178" t="s">
        <v>962</v>
      </c>
      <c r="H124" s="179">
        <v>8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1633</v>
      </c>
    </row>
    <row r="125" spans="2:65" s="14" customFormat="1" ht="10">
      <c r="B125" s="166"/>
      <c r="D125" s="152" t="s">
        <v>171</v>
      </c>
      <c r="E125" s="167" t="s">
        <v>1</v>
      </c>
      <c r="F125" s="168" t="s">
        <v>1464</v>
      </c>
      <c r="H125" s="167" t="s">
        <v>1</v>
      </c>
      <c r="I125" s="169"/>
      <c r="L125" s="166"/>
      <c r="M125" s="170"/>
      <c r="T125" s="171"/>
      <c r="AT125" s="167" t="s">
        <v>171</v>
      </c>
      <c r="AU125" s="167" t="s">
        <v>82</v>
      </c>
      <c r="AV125" s="14" t="s">
        <v>82</v>
      </c>
      <c r="AW125" s="14" t="s">
        <v>32</v>
      </c>
      <c r="AX125" s="14" t="s">
        <v>75</v>
      </c>
      <c r="AY125" s="167" t="s">
        <v>163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1324</v>
      </c>
      <c r="H126" s="155">
        <v>8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8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16.5" customHeight="1">
      <c r="B128" s="136"/>
      <c r="C128" s="137" t="s">
        <v>181</v>
      </c>
      <c r="D128" s="137" t="s">
        <v>165</v>
      </c>
      <c r="E128" s="138" t="s">
        <v>1171</v>
      </c>
      <c r="F128" s="139" t="s">
        <v>1593</v>
      </c>
      <c r="G128" s="140" t="s">
        <v>248</v>
      </c>
      <c r="H128" s="141">
        <v>20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169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169</v>
      </c>
      <c r="BM128" s="149" t="s">
        <v>1634</v>
      </c>
    </row>
    <row r="129" spans="2:65" s="1" customFormat="1" ht="16.5" customHeight="1">
      <c r="B129" s="136"/>
      <c r="C129" s="175" t="s">
        <v>169</v>
      </c>
      <c r="D129" s="175" t="s">
        <v>378</v>
      </c>
      <c r="E129" s="176" t="s">
        <v>1174</v>
      </c>
      <c r="F129" s="177" t="s">
        <v>1595</v>
      </c>
      <c r="G129" s="178" t="s">
        <v>248</v>
      </c>
      <c r="H129" s="179">
        <v>20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216</v>
      </c>
      <c r="AT129" s="149" t="s">
        <v>378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1635</v>
      </c>
    </row>
    <row r="130" spans="2:65" s="14" customFormat="1" ht="10">
      <c r="B130" s="166"/>
      <c r="D130" s="152" t="s">
        <v>171</v>
      </c>
      <c r="E130" s="167" t="s">
        <v>1</v>
      </c>
      <c r="F130" s="168" t="s">
        <v>1464</v>
      </c>
      <c r="H130" s="167" t="s">
        <v>1</v>
      </c>
      <c r="I130" s="169"/>
      <c r="L130" s="166"/>
      <c r="M130" s="170"/>
      <c r="T130" s="171"/>
      <c r="AT130" s="167" t="s">
        <v>171</v>
      </c>
      <c r="AU130" s="167" t="s">
        <v>82</v>
      </c>
      <c r="AV130" s="14" t="s">
        <v>82</v>
      </c>
      <c r="AW130" s="14" t="s">
        <v>32</v>
      </c>
      <c r="AX130" s="14" t="s">
        <v>75</v>
      </c>
      <c r="AY130" s="167" t="s">
        <v>163</v>
      </c>
    </row>
    <row r="131" spans="2:65" s="12" customFormat="1" ht="10">
      <c r="B131" s="151"/>
      <c r="D131" s="152" t="s">
        <v>171</v>
      </c>
      <c r="E131" s="153" t="s">
        <v>1</v>
      </c>
      <c r="F131" s="154" t="s">
        <v>1636</v>
      </c>
      <c r="H131" s="155">
        <v>20</v>
      </c>
      <c r="I131" s="156"/>
      <c r="L131" s="151"/>
      <c r="M131" s="157"/>
      <c r="T131" s="158"/>
      <c r="AT131" s="153" t="s">
        <v>171</v>
      </c>
      <c r="AU131" s="153" t="s">
        <v>82</v>
      </c>
      <c r="AV131" s="12" t="s">
        <v>84</v>
      </c>
      <c r="AW131" s="12" t="s">
        <v>32</v>
      </c>
      <c r="AX131" s="12" t="s">
        <v>75</v>
      </c>
      <c r="AY131" s="153" t="s">
        <v>163</v>
      </c>
    </row>
    <row r="132" spans="2:65" s="13" customFormat="1" ht="10">
      <c r="B132" s="159"/>
      <c r="D132" s="152" t="s">
        <v>171</v>
      </c>
      <c r="E132" s="160" t="s">
        <v>1</v>
      </c>
      <c r="F132" s="161" t="s">
        <v>173</v>
      </c>
      <c r="H132" s="162">
        <v>20</v>
      </c>
      <c r="I132" s="163"/>
      <c r="L132" s="159"/>
      <c r="M132" s="164"/>
      <c r="T132" s="165"/>
      <c r="AT132" s="160" t="s">
        <v>171</v>
      </c>
      <c r="AU132" s="160" t="s">
        <v>82</v>
      </c>
      <c r="AV132" s="13" t="s">
        <v>169</v>
      </c>
      <c r="AW132" s="13" t="s">
        <v>32</v>
      </c>
      <c r="AX132" s="13" t="s">
        <v>82</v>
      </c>
      <c r="AY132" s="160" t="s">
        <v>163</v>
      </c>
    </row>
    <row r="133" spans="2:65" s="1" customFormat="1" ht="16.5" customHeight="1">
      <c r="B133" s="136"/>
      <c r="C133" s="137" t="s">
        <v>196</v>
      </c>
      <c r="D133" s="137" t="s">
        <v>165</v>
      </c>
      <c r="E133" s="138" t="s">
        <v>1231</v>
      </c>
      <c r="F133" s="139" t="s">
        <v>1333</v>
      </c>
      <c r="G133" s="140" t="s">
        <v>248</v>
      </c>
      <c r="H133" s="141">
        <v>142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40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169</v>
      </c>
      <c r="AT133" s="149" t="s">
        <v>165</v>
      </c>
      <c r="AU133" s="149" t="s">
        <v>82</v>
      </c>
      <c r="AY133" s="16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6" t="s">
        <v>82</v>
      </c>
      <c r="BK133" s="150">
        <f>ROUND(I133*H133,2)</f>
        <v>0</v>
      </c>
      <c r="BL133" s="16" t="s">
        <v>169</v>
      </c>
      <c r="BM133" s="149" t="s">
        <v>1637</v>
      </c>
    </row>
    <row r="134" spans="2:65" s="1" customFormat="1" ht="16.5" customHeight="1">
      <c r="B134" s="136"/>
      <c r="C134" s="175" t="s">
        <v>203</v>
      </c>
      <c r="D134" s="175" t="s">
        <v>378</v>
      </c>
      <c r="E134" s="176" t="s">
        <v>1234</v>
      </c>
      <c r="F134" s="177" t="s">
        <v>1336</v>
      </c>
      <c r="G134" s="178" t="s">
        <v>248</v>
      </c>
      <c r="H134" s="179">
        <v>142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216</v>
      </c>
      <c r="AT134" s="149" t="s">
        <v>378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1638</v>
      </c>
    </row>
    <row r="135" spans="2:65" s="14" customFormat="1" ht="10">
      <c r="B135" s="166"/>
      <c r="D135" s="152" t="s">
        <v>171</v>
      </c>
      <c r="E135" s="167" t="s">
        <v>1</v>
      </c>
      <c r="F135" s="168" t="s">
        <v>1464</v>
      </c>
      <c r="H135" s="167" t="s">
        <v>1</v>
      </c>
      <c r="I135" s="169"/>
      <c r="L135" s="166"/>
      <c r="M135" s="170"/>
      <c r="T135" s="171"/>
      <c r="AT135" s="167" t="s">
        <v>171</v>
      </c>
      <c r="AU135" s="167" t="s">
        <v>82</v>
      </c>
      <c r="AV135" s="14" t="s">
        <v>82</v>
      </c>
      <c r="AW135" s="14" t="s">
        <v>32</v>
      </c>
      <c r="AX135" s="14" t="s">
        <v>75</v>
      </c>
      <c r="AY135" s="167" t="s">
        <v>163</v>
      </c>
    </row>
    <row r="136" spans="2:65" s="12" customFormat="1" ht="10">
      <c r="B136" s="151"/>
      <c r="D136" s="152" t="s">
        <v>171</v>
      </c>
      <c r="E136" s="153" t="s">
        <v>1</v>
      </c>
      <c r="F136" s="154" t="s">
        <v>1639</v>
      </c>
      <c r="H136" s="155">
        <v>142</v>
      </c>
      <c r="I136" s="156"/>
      <c r="L136" s="151"/>
      <c r="M136" s="157"/>
      <c r="T136" s="158"/>
      <c r="AT136" s="153" t="s">
        <v>171</v>
      </c>
      <c r="AU136" s="153" t="s">
        <v>82</v>
      </c>
      <c r="AV136" s="12" t="s">
        <v>84</v>
      </c>
      <c r="AW136" s="12" t="s">
        <v>32</v>
      </c>
      <c r="AX136" s="12" t="s">
        <v>75</v>
      </c>
      <c r="AY136" s="153" t="s">
        <v>163</v>
      </c>
    </row>
    <row r="137" spans="2:65" s="13" customFormat="1" ht="10">
      <c r="B137" s="159"/>
      <c r="D137" s="152" t="s">
        <v>171</v>
      </c>
      <c r="E137" s="160" t="s">
        <v>1</v>
      </c>
      <c r="F137" s="161" t="s">
        <v>173</v>
      </c>
      <c r="H137" s="162">
        <v>142</v>
      </c>
      <c r="I137" s="163"/>
      <c r="L137" s="159"/>
      <c r="M137" s="164"/>
      <c r="T137" s="165"/>
      <c r="AT137" s="160" t="s">
        <v>171</v>
      </c>
      <c r="AU137" s="160" t="s">
        <v>82</v>
      </c>
      <c r="AV137" s="13" t="s">
        <v>169</v>
      </c>
      <c r="AW137" s="13" t="s">
        <v>32</v>
      </c>
      <c r="AX137" s="13" t="s">
        <v>82</v>
      </c>
      <c r="AY137" s="160" t="s">
        <v>163</v>
      </c>
    </row>
    <row r="138" spans="2:65" s="1" customFormat="1" ht="16.5" customHeight="1">
      <c r="B138" s="136"/>
      <c r="C138" s="137" t="s">
        <v>210</v>
      </c>
      <c r="D138" s="137" t="s">
        <v>165</v>
      </c>
      <c r="E138" s="138" t="s">
        <v>1237</v>
      </c>
      <c r="F138" s="139" t="s">
        <v>1640</v>
      </c>
      <c r="G138" s="140" t="s">
        <v>962</v>
      </c>
      <c r="H138" s="141">
        <v>9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82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1641</v>
      </c>
    </row>
    <row r="139" spans="2:65" s="1" customFormat="1" ht="16.5" customHeight="1">
      <c r="B139" s="136"/>
      <c r="C139" s="175" t="s">
        <v>216</v>
      </c>
      <c r="D139" s="175" t="s">
        <v>378</v>
      </c>
      <c r="E139" s="176" t="s">
        <v>1240</v>
      </c>
      <c r="F139" s="177" t="s">
        <v>1642</v>
      </c>
      <c r="G139" s="178" t="s">
        <v>962</v>
      </c>
      <c r="H139" s="179">
        <v>9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216</v>
      </c>
      <c r="AT139" s="149" t="s">
        <v>378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1643</v>
      </c>
    </row>
    <row r="140" spans="2:65" s="14" customFormat="1" ht="10">
      <c r="B140" s="166"/>
      <c r="D140" s="152" t="s">
        <v>171</v>
      </c>
      <c r="E140" s="167" t="s">
        <v>1</v>
      </c>
      <c r="F140" s="168" t="s">
        <v>1464</v>
      </c>
      <c r="H140" s="167" t="s">
        <v>1</v>
      </c>
      <c r="I140" s="169"/>
      <c r="L140" s="166"/>
      <c r="M140" s="170"/>
      <c r="T140" s="171"/>
      <c r="AT140" s="167" t="s">
        <v>171</v>
      </c>
      <c r="AU140" s="167" t="s">
        <v>82</v>
      </c>
      <c r="AV140" s="14" t="s">
        <v>82</v>
      </c>
      <c r="AW140" s="14" t="s">
        <v>32</v>
      </c>
      <c r="AX140" s="14" t="s">
        <v>75</v>
      </c>
      <c r="AY140" s="167" t="s">
        <v>163</v>
      </c>
    </row>
    <row r="141" spans="2:65" s="12" customFormat="1" ht="10">
      <c r="B141" s="151"/>
      <c r="D141" s="152" t="s">
        <v>171</v>
      </c>
      <c r="E141" s="153" t="s">
        <v>1</v>
      </c>
      <c r="F141" s="154" t="s">
        <v>1644</v>
      </c>
      <c r="H141" s="155">
        <v>9</v>
      </c>
      <c r="I141" s="156"/>
      <c r="L141" s="151"/>
      <c r="M141" s="157"/>
      <c r="T141" s="158"/>
      <c r="AT141" s="153" t="s">
        <v>171</v>
      </c>
      <c r="AU141" s="153" t="s">
        <v>82</v>
      </c>
      <c r="AV141" s="12" t="s">
        <v>84</v>
      </c>
      <c r="AW141" s="12" t="s">
        <v>32</v>
      </c>
      <c r="AX141" s="12" t="s">
        <v>75</v>
      </c>
      <c r="AY141" s="153" t="s">
        <v>163</v>
      </c>
    </row>
    <row r="142" spans="2:65" s="13" customFormat="1" ht="10">
      <c r="B142" s="159"/>
      <c r="D142" s="152" t="s">
        <v>171</v>
      </c>
      <c r="E142" s="160" t="s">
        <v>1</v>
      </c>
      <c r="F142" s="161" t="s">
        <v>173</v>
      </c>
      <c r="H142" s="162">
        <v>9</v>
      </c>
      <c r="I142" s="163"/>
      <c r="L142" s="159"/>
      <c r="M142" s="164"/>
      <c r="T142" s="165"/>
      <c r="AT142" s="160" t="s">
        <v>171</v>
      </c>
      <c r="AU142" s="160" t="s">
        <v>82</v>
      </c>
      <c r="AV142" s="13" t="s">
        <v>169</v>
      </c>
      <c r="AW142" s="13" t="s">
        <v>32</v>
      </c>
      <c r="AX142" s="13" t="s">
        <v>82</v>
      </c>
      <c r="AY142" s="160" t="s">
        <v>163</v>
      </c>
    </row>
    <row r="143" spans="2:65" s="1" customFormat="1" ht="16.5" customHeight="1">
      <c r="B143" s="136"/>
      <c r="C143" s="137" t="s">
        <v>174</v>
      </c>
      <c r="D143" s="137" t="s">
        <v>165</v>
      </c>
      <c r="E143" s="138" t="s">
        <v>1243</v>
      </c>
      <c r="F143" s="139" t="s">
        <v>1645</v>
      </c>
      <c r="G143" s="140" t="s">
        <v>962</v>
      </c>
      <c r="H143" s="141">
        <v>6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169</v>
      </c>
      <c r="AT143" s="149" t="s">
        <v>165</v>
      </c>
      <c r="AU143" s="149" t="s">
        <v>82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169</v>
      </c>
      <c r="BM143" s="149" t="s">
        <v>1646</v>
      </c>
    </row>
    <row r="144" spans="2:65" s="1" customFormat="1" ht="16.5" customHeight="1">
      <c r="B144" s="136"/>
      <c r="C144" s="175" t="s">
        <v>226</v>
      </c>
      <c r="D144" s="175" t="s">
        <v>378</v>
      </c>
      <c r="E144" s="176" t="s">
        <v>1246</v>
      </c>
      <c r="F144" s="177" t="s">
        <v>1647</v>
      </c>
      <c r="G144" s="178" t="s">
        <v>962</v>
      </c>
      <c r="H144" s="179">
        <v>6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216</v>
      </c>
      <c r="AT144" s="149" t="s">
        <v>378</v>
      </c>
      <c r="AU144" s="149" t="s">
        <v>82</v>
      </c>
      <c r="AY144" s="16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6" t="s">
        <v>82</v>
      </c>
      <c r="BK144" s="150">
        <f>ROUND(I144*H144,2)</f>
        <v>0</v>
      </c>
      <c r="BL144" s="16" t="s">
        <v>169</v>
      </c>
      <c r="BM144" s="149" t="s">
        <v>1648</v>
      </c>
    </row>
    <row r="145" spans="2:65" s="14" customFormat="1" ht="10">
      <c r="B145" s="166"/>
      <c r="D145" s="152" t="s">
        <v>171</v>
      </c>
      <c r="E145" s="167" t="s">
        <v>1</v>
      </c>
      <c r="F145" s="168" t="s">
        <v>1464</v>
      </c>
      <c r="H145" s="167" t="s">
        <v>1</v>
      </c>
      <c r="I145" s="169"/>
      <c r="L145" s="166"/>
      <c r="M145" s="170"/>
      <c r="T145" s="171"/>
      <c r="AT145" s="167" t="s">
        <v>171</v>
      </c>
      <c r="AU145" s="167" t="s">
        <v>82</v>
      </c>
      <c r="AV145" s="14" t="s">
        <v>82</v>
      </c>
      <c r="AW145" s="14" t="s">
        <v>32</v>
      </c>
      <c r="AX145" s="14" t="s">
        <v>75</v>
      </c>
      <c r="AY145" s="167" t="s">
        <v>163</v>
      </c>
    </row>
    <row r="146" spans="2:65" s="12" customFormat="1" ht="10">
      <c r="B146" s="151"/>
      <c r="D146" s="152" t="s">
        <v>171</v>
      </c>
      <c r="E146" s="153" t="s">
        <v>1</v>
      </c>
      <c r="F146" s="154" t="s">
        <v>1649</v>
      </c>
      <c r="H146" s="155">
        <v>6</v>
      </c>
      <c r="I146" s="156"/>
      <c r="L146" s="151"/>
      <c r="M146" s="157"/>
      <c r="T146" s="158"/>
      <c r="AT146" s="153" t="s">
        <v>171</v>
      </c>
      <c r="AU146" s="153" t="s">
        <v>82</v>
      </c>
      <c r="AV146" s="12" t="s">
        <v>84</v>
      </c>
      <c r="AW146" s="12" t="s">
        <v>32</v>
      </c>
      <c r="AX146" s="12" t="s">
        <v>75</v>
      </c>
      <c r="AY146" s="153" t="s">
        <v>163</v>
      </c>
    </row>
    <row r="147" spans="2:65" s="13" customFormat="1" ht="10">
      <c r="B147" s="159"/>
      <c r="D147" s="152" t="s">
        <v>171</v>
      </c>
      <c r="E147" s="160" t="s">
        <v>1</v>
      </c>
      <c r="F147" s="161" t="s">
        <v>173</v>
      </c>
      <c r="H147" s="162">
        <v>6</v>
      </c>
      <c r="I147" s="163"/>
      <c r="L147" s="159"/>
      <c r="M147" s="164"/>
      <c r="T147" s="165"/>
      <c r="AT147" s="160" t="s">
        <v>171</v>
      </c>
      <c r="AU147" s="160" t="s">
        <v>82</v>
      </c>
      <c r="AV147" s="13" t="s">
        <v>169</v>
      </c>
      <c r="AW147" s="13" t="s">
        <v>32</v>
      </c>
      <c r="AX147" s="13" t="s">
        <v>82</v>
      </c>
      <c r="AY147" s="160" t="s">
        <v>163</v>
      </c>
    </row>
    <row r="148" spans="2:65" s="1" customFormat="1" ht="16.5" customHeight="1">
      <c r="B148" s="136"/>
      <c r="C148" s="137" t="s">
        <v>231</v>
      </c>
      <c r="D148" s="137" t="s">
        <v>165</v>
      </c>
      <c r="E148" s="138" t="s">
        <v>1249</v>
      </c>
      <c r="F148" s="139" t="s">
        <v>1390</v>
      </c>
      <c r="G148" s="140" t="s">
        <v>962</v>
      </c>
      <c r="H148" s="141">
        <v>2</v>
      </c>
      <c r="I148" s="142"/>
      <c r="J148" s="143">
        <f>ROUND(I148*H148,2)</f>
        <v>0</v>
      </c>
      <c r="K148" s="144"/>
      <c r="L148" s="31"/>
      <c r="M148" s="145" t="s">
        <v>1</v>
      </c>
      <c r="N148" s="146" t="s">
        <v>40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169</v>
      </c>
      <c r="AT148" s="149" t="s">
        <v>165</v>
      </c>
      <c r="AU148" s="149" t="s">
        <v>82</v>
      </c>
      <c r="AY148" s="16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6" t="s">
        <v>82</v>
      </c>
      <c r="BK148" s="150">
        <f>ROUND(I148*H148,2)</f>
        <v>0</v>
      </c>
      <c r="BL148" s="16" t="s">
        <v>169</v>
      </c>
      <c r="BM148" s="149" t="s">
        <v>1650</v>
      </c>
    </row>
    <row r="149" spans="2:65" s="1" customFormat="1" ht="16.5" customHeight="1">
      <c r="B149" s="136"/>
      <c r="C149" s="175" t="s">
        <v>8</v>
      </c>
      <c r="D149" s="175" t="s">
        <v>378</v>
      </c>
      <c r="E149" s="176" t="s">
        <v>1252</v>
      </c>
      <c r="F149" s="177" t="s">
        <v>1393</v>
      </c>
      <c r="G149" s="178" t="s">
        <v>962</v>
      </c>
      <c r="H149" s="179">
        <v>2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216</v>
      </c>
      <c r="AT149" s="149" t="s">
        <v>378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1651</v>
      </c>
    </row>
    <row r="150" spans="2:65" s="14" customFormat="1" ht="10">
      <c r="B150" s="166"/>
      <c r="D150" s="152" t="s">
        <v>171</v>
      </c>
      <c r="E150" s="167" t="s">
        <v>1</v>
      </c>
      <c r="F150" s="168" t="s">
        <v>1464</v>
      </c>
      <c r="H150" s="167" t="s">
        <v>1</v>
      </c>
      <c r="I150" s="169"/>
      <c r="L150" s="166"/>
      <c r="M150" s="170"/>
      <c r="T150" s="171"/>
      <c r="AT150" s="167" t="s">
        <v>171</v>
      </c>
      <c r="AU150" s="167" t="s">
        <v>82</v>
      </c>
      <c r="AV150" s="14" t="s">
        <v>82</v>
      </c>
      <c r="AW150" s="14" t="s">
        <v>32</v>
      </c>
      <c r="AX150" s="14" t="s">
        <v>75</v>
      </c>
      <c r="AY150" s="167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1652</v>
      </c>
      <c r="H151" s="155">
        <v>2</v>
      </c>
      <c r="I151" s="156"/>
      <c r="L151" s="151"/>
      <c r="M151" s="157"/>
      <c r="T151" s="158"/>
      <c r="AT151" s="153" t="s">
        <v>171</v>
      </c>
      <c r="AU151" s="153" t="s">
        <v>82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3" customFormat="1" ht="10">
      <c r="B152" s="159"/>
      <c r="D152" s="152" t="s">
        <v>171</v>
      </c>
      <c r="E152" s="160" t="s">
        <v>1</v>
      </c>
      <c r="F152" s="161" t="s">
        <v>173</v>
      </c>
      <c r="H152" s="162">
        <v>2</v>
      </c>
      <c r="I152" s="163"/>
      <c r="L152" s="159"/>
      <c r="M152" s="164"/>
      <c r="T152" s="165"/>
      <c r="AT152" s="160" t="s">
        <v>171</v>
      </c>
      <c r="AU152" s="160" t="s">
        <v>82</v>
      </c>
      <c r="AV152" s="13" t="s">
        <v>169</v>
      </c>
      <c r="AW152" s="13" t="s">
        <v>32</v>
      </c>
      <c r="AX152" s="13" t="s">
        <v>82</v>
      </c>
      <c r="AY152" s="160" t="s">
        <v>163</v>
      </c>
    </row>
    <row r="153" spans="2:65" s="1" customFormat="1" ht="16.5" customHeight="1">
      <c r="B153" s="136"/>
      <c r="C153" s="137" t="s">
        <v>241</v>
      </c>
      <c r="D153" s="137" t="s">
        <v>165</v>
      </c>
      <c r="E153" s="138" t="s">
        <v>1255</v>
      </c>
      <c r="F153" s="139" t="s">
        <v>1653</v>
      </c>
      <c r="G153" s="140" t="s">
        <v>248</v>
      </c>
      <c r="H153" s="141">
        <v>180</v>
      </c>
      <c r="I153" s="142"/>
      <c r="J153" s="143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169</v>
      </c>
      <c r="AT153" s="149" t="s">
        <v>165</v>
      </c>
      <c r="AU153" s="149" t="s">
        <v>82</v>
      </c>
      <c r="AY153" s="16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6" t="s">
        <v>82</v>
      </c>
      <c r="BK153" s="150">
        <f>ROUND(I153*H153,2)</f>
        <v>0</v>
      </c>
      <c r="BL153" s="16" t="s">
        <v>169</v>
      </c>
      <c r="BM153" s="149" t="s">
        <v>1654</v>
      </c>
    </row>
    <row r="154" spans="2:65" s="1" customFormat="1" ht="16.5" customHeight="1">
      <c r="B154" s="136"/>
      <c r="C154" s="175" t="s">
        <v>245</v>
      </c>
      <c r="D154" s="175" t="s">
        <v>378</v>
      </c>
      <c r="E154" s="176" t="s">
        <v>1258</v>
      </c>
      <c r="F154" s="177" t="s">
        <v>1655</v>
      </c>
      <c r="G154" s="178" t="s">
        <v>248</v>
      </c>
      <c r="H154" s="179">
        <v>180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216</v>
      </c>
      <c r="AT154" s="149" t="s">
        <v>378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1656</v>
      </c>
    </row>
    <row r="155" spans="2:65" s="14" customFormat="1" ht="10">
      <c r="B155" s="166"/>
      <c r="D155" s="152" t="s">
        <v>171</v>
      </c>
      <c r="E155" s="167" t="s">
        <v>1</v>
      </c>
      <c r="F155" s="168" t="s">
        <v>1464</v>
      </c>
      <c r="H155" s="167" t="s">
        <v>1</v>
      </c>
      <c r="I155" s="169"/>
      <c r="L155" s="166"/>
      <c r="M155" s="170"/>
      <c r="T155" s="171"/>
      <c r="AT155" s="167" t="s">
        <v>171</v>
      </c>
      <c r="AU155" s="167" t="s">
        <v>82</v>
      </c>
      <c r="AV155" s="14" t="s">
        <v>82</v>
      </c>
      <c r="AW155" s="14" t="s">
        <v>32</v>
      </c>
      <c r="AX155" s="14" t="s">
        <v>75</v>
      </c>
      <c r="AY155" s="167" t="s">
        <v>163</v>
      </c>
    </row>
    <row r="156" spans="2:65" s="12" customFormat="1" ht="10">
      <c r="B156" s="151"/>
      <c r="D156" s="152" t="s">
        <v>171</v>
      </c>
      <c r="E156" s="153" t="s">
        <v>1</v>
      </c>
      <c r="F156" s="154" t="s">
        <v>1657</v>
      </c>
      <c r="H156" s="155">
        <v>180</v>
      </c>
      <c r="I156" s="156"/>
      <c r="L156" s="151"/>
      <c r="M156" s="157"/>
      <c r="T156" s="158"/>
      <c r="AT156" s="153" t="s">
        <v>171</v>
      </c>
      <c r="AU156" s="153" t="s">
        <v>82</v>
      </c>
      <c r="AV156" s="12" t="s">
        <v>84</v>
      </c>
      <c r="AW156" s="12" t="s">
        <v>32</v>
      </c>
      <c r="AX156" s="12" t="s">
        <v>75</v>
      </c>
      <c r="AY156" s="153" t="s">
        <v>163</v>
      </c>
    </row>
    <row r="157" spans="2:65" s="13" customFormat="1" ht="10">
      <c r="B157" s="159"/>
      <c r="D157" s="152" t="s">
        <v>171</v>
      </c>
      <c r="E157" s="160" t="s">
        <v>1</v>
      </c>
      <c r="F157" s="161" t="s">
        <v>173</v>
      </c>
      <c r="H157" s="162">
        <v>180</v>
      </c>
      <c r="I157" s="163"/>
      <c r="L157" s="159"/>
      <c r="M157" s="164"/>
      <c r="T157" s="165"/>
      <c r="AT157" s="160" t="s">
        <v>171</v>
      </c>
      <c r="AU157" s="160" t="s">
        <v>82</v>
      </c>
      <c r="AV157" s="13" t="s">
        <v>169</v>
      </c>
      <c r="AW157" s="13" t="s">
        <v>32</v>
      </c>
      <c r="AX157" s="13" t="s">
        <v>82</v>
      </c>
      <c r="AY157" s="160" t="s">
        <v>163</v>
      </c>
    </row>
    <row r="158" spans="2:65" s="1" customFormat="1" ht="16.5" customHeight="1">
      <c r="B158" s="136"/>
      <c r="C158" s="137" t="s">
        <v>253</v>
      </c>
      <c r="D158" s="137" t="s">
        <v>165</v>
      </c>
      <c r="E158" s="138" t="s">
        <v>1261</v>
      </c>
      <c r="F158" s="139" t="s">
        <v>1658</v>
      </c>
      <c r="G158" s="140" t="s">
        <v>248</v>
      </c>
      <c r="H158" s="141">
        <v>32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40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169</v>
      </c>
      <c r="AT158" s="149" t="s">
        <v>165</v>
      </c>
      <c r="AU158" s="149" t="s">
        <v>82</v>
      </c>
      <c r="AY158" s="16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6" t="s">
        <v>82</v>
      </c>
      <c r="BK158" s="150">
        <f>ROUND(I158*H158,2)</f>
        <v>0</v>
      </c>
      <c r="BL158" s="16" t="s">
        <v>169</v>
      </c>
      <c r="BM158" s="149" t="s">
        <v>1659</v>
      </c>
    </row>
    <row r="159" spans="2:65" s="14" customFormat="1" ht="10">
      <c r="B159" s="166"/>
      <c r="D159" s="152" t="s">
        <v>171</v>
      </c>
      <c r="E159" s="167" t="s">
        <v>1</v>
      </c>
      <c r="F159" s="168" t="s">
        <v>1464</v>
      </c>
      <c r="H159" s="167" t="s">
        <v>1</v>
      </c>
      <c r="I159" s="169"/>
      <c r="L159" s="166"/>
      <c r="M159" s="170"/>
      <c r="T159" s="171"/>
      <c r="AT159" s="167" t="s">
        <v>171</v>
      </c>
      <c r="AU159" s="167" t="s">
        <v>82</v>
      </c>
      <c r="AV159" s="14" t="s">
        <v>82</v>
      </c>
      <c r="AW159" s="14" t="s">
        <v>32</v>
      </c>
      <c r="AX159" s="14" t="s">
        <v>75</v>
      </c>
      <c r="AY159" s="167" t="s">
        <v>163</v>
      </c>
    </row>
    <row r="160" spans="2:65" s="12" customFormat="1" ht="10">
      <c r="B160" s="151"/>
      <c r="D160" s="152" t="s">
        <v>171</v>
      </c>
      <c r="E160" s="153" t="s">
        <v>1</v>
      </c>
      <c r="F160" s="154" t="s">
        <v>349</v>
      </c>
      <c r="H160" s="155">
        <v>32</v>
      </c>
      <c r="I160" s="156"/>
      <c r="L160" s="151"/>
      <c r="M160" s="157"/>
      <c r="T160" s="158"/>
      <c r="AT160" s="153" t="s">
        <v>171</v>
      </c>
      <c r="AU160" s="153" t="s">
        <v>82</v>
      </c>
      <c r="AV160" s="12" t="s">
        <v>84</v>
      </c>
      <c r="AW160" s="12" t="s">
        <v>32</v>
      </c>
      <c r="AX160" s="12" t="s">
        <v>75</v>
      </c>
      <c r="AY160" s="153" t="s">
        <v>163</v>
      </c>
    </row>
    <row r="161" spans="2:65" s="13" customFormat="1" ht="10">
      <c r="B161" s="159"/>
      <c r="D161" s="152" t="s">
        <v>171</v>
      </c>
      <c r="E161" s="160" t="s">
        <v>1</v>
      </c>
      <c r="F161" s="161" t="s">
        <v>173</v>
      </c>
      <c r="H161" s="162">
        <v>32</v>
      </c>
      <c r="I161" s="163"/>
      <c r="L161" s="159"/>
      <c r="M161" s="164"/>
      <c r="T161" s="165"/>
      <c r="AT161" s="160" t="s">
        <v>171</v>
      </c>
      <c r="AU161" s="160" t="s">
        <v>82</v>
      </c>
      <c r="AV161" s="13" t="s">
        <v>169</v>
      </c>
      <c r="AW161" s="13" t="s">
        <v>32</v>
      </c>
      <c r="AX161" s="13" t="s">
        <v>82</v>
      </c>
      <c r="AY161" s="160" t="s">
        <v>163</v>
      </c>
    </row>
    <row r="162" spans="2:65" s="1" customFormat="1" ht="16.5" customHeight="1">
      <c r="B162" s="136"/>
      <c r="C162" s="137" t="s">
        <v>258</v>
      </c>
      <c r="D162" s="137" t="s">
        <v>165</v>
      </c>
      <c r="E162" s="138" t="s">
        <v>1264</v>
      </c>
      <c r="F162" s="139" t="s">
        <v>1660</v>
      </c>
      <c r="G162" s="140" t="s">
        <v>248</v>
      </c>
      <c r="H162" s="141">
        <v>32</v>
      </c>
      <c r="I162" s="142"/>
      <c r="J162" s="143">
        <f>ROUND(I162*H162,2)</f>
        <v>0</v>
      </c>
      <c r="K162" s="144"/>
      <c r="L162" s="31"/>
      <c r="M162" s="145" t="s">
        <v>1</v>
      </c>
      <c r="N162" s="146" t="s">
        <v>40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169</v>
      </c>
      <c r="AT162" s="149" t="s">
        <v>165</v>
      </c>
      <c r="AU162" s="149" t="s">
        <v>82</v>
      </c>
      <c r="AY162" s="16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6" t="s">
        <v>82</v>
      </c>
      <c r="BK162" s="150">
        <f>ROUND(I162*H162,2)</f>
        <v>0</v>
      </c>
      <c r="BL162" s="16" t="s">
        <v>169</v>
      </c>
      <c r="BM162" s="149" t="s">
        <v>1661</v>
      </c>
    </row>
    <row r="163" spans="2:65" s="14" customFormat="1" ht="10">
      <c r="B163" s="166"/>
      <c r="D163" s="152" t="s">
        <v>171</v>
      </c>
      <c r="E163" s="167" t="s">
        <v>1</v>
      </c>
      <c r="F163" s="168" t="s">
        <v>1464</v>
      </c>
      <c r="H163" s="167" t="s">
        <v>1</v>
      </c>
      <c r="I163" s="169"/>
      <c r="L163" s="166"/>
      <c r="M163" s="170"/>
      <c r="T163" s="171"/>
      <c r="AT163" s="167" t="s">
        <v>171</v>
      </c>
      <c r="AU163" s="167" t="s">
        <v>82</v>
      </c>
      <c r="AV163" s="14" t="s">
        <v>82</v>
      </c>
      <c r="AW163" s="14" t="s">
        <v>32</v>
      </c>
      <c r="AX163" s="14" t="s">
        <v>75</v>
      </c>
      <c r="AY163" s="167" t="s">
        <v>163</v>
      </c>
    </row>
    <row r="164" spans="2:65" s="12" customFormat="1" ht="10">
      <c r="B164" s="151"/>
      <c r="D164" s="152" t="s">
        <v>171</v>
      </c>
      <c r="E164" s="153" t="s">
        <v>1</v>
      </c>
      <c r="F164" s="154" t="s">
        <v>349</v>
      </c>
      <c r="H164" s="155">
        <v>32</v>
      </c>
      <c r="I164" s="156"/>
      <c r="L164" s="151"/>
      <c r="M164" s="157"/>
      <c r="T164" s="158"/>
      <c r="AT164" s="153" t="s">
        <v>171</v>
      </c>
      <c r="AU164" s="153" t="s">
        <v>82</v>
      </c>
      <c r="AV164" s="12" t="s">
        <v>84</v>
      </c>
      <c r="AW164" s="12" t="s">
        <v>32</v>
      </c>
      <c r="AX164" s="12" t="s">
        <v>75</v>
      </c>
      <c r="AY164" s="153" t="s">
        <v>163</v>
      </c>
    </row>
    <row r="165" spans="2:65" s="13" customFormat="1" ht="10">
      <c r="B165" s="159"/>
      <c r="D165" s="152" t="s">
        <v>171</v>
      </c>
      <c r="E165" s="160" t="s">
        <v>1</v>
      </c>
      <c r="F165" s="161" t="s">
        <v>173</v>
      </c>
      <c r="H165" s="162">
        <v>32</v>
      </c>
      <c r="I165" s="163"/>
      <c r="L165" s="159"/>
      <c r="M165" s="164"/>
      <c r="T165" s="165"/>
      <c r="AT165" s="160" t="s">
        <v>171</v>
      </c>
      <c r="AU165" s="160" t="s">
        <v>82</v>
      </c>
      <c r="AV165" s="13" t="s">
        <v>169</v>
      </c>
      <c r="AW165" s="13" t="s">
        <v>32</v>
      </c>
      <c r="AX165" s="13" t="s">
        <v>82</v>
      </c>
      <c r="AY165" s="160" t="s">
        <v>163</v>
      </c>
    </row>
    <row r="166" spans="2:65" s="1" customFormat="1" ht="21.75" customHeight="1">
      <c r="B166" s="136"/>
      <c r="C166" s="175" t="s">
        <v>262</v>
      </c>
      <c r="D166" s="175" t="s">
        <v>378</v>
      </c>
      <c r="E166" s="176" t="s">
        <v>1268</v>
      </c>
      <c r="F166" s="177" t="s">
        <v>1150</v>
      </c>
      <c r="G166" s="178" t="s">
        <v>884</v>
      </c>
      <c r="H166" s="179">
        <v>1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40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216</v>
      </c>
      <c r="AT166" s="149" t="s">
        <v>378</v>
      </c>
      <c r="AU166" s="149" t="s">
        <v>82</v>
      </c>
      <c r="AY166" s="16" t="s">
        <v>163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6" t="s">
        <v>82</v>
      </c>
      <c r="BK166" s="150">
        <f>ROUND(I166*H166,2)</f>
        <v>0</v>
      </c>
      <c r="BL166" s="16" t="s">
        <v>169</v>
      </c>
      <c r="BM166" s="149" t="s">
        <v>1662</v>
      </c>
    </row>
    <row r="167" spans="2:65" s="14" customFormat="1" ht="10">
      <c r="B167" s="166"/>
      <c r="D167" s="152" t="s">
        <v>171</v>
      </c>
      <c r="E167" s="167" t="s">
        <v>1</v>
      </c>
      <c r="F167" s="168" t="s">
        <v>1464</v>
      </c>
      <c r="H167" s="167" t="s">
        <v>1</v>
      </c>
      <c r="I167" s="169"/>
      <c r="L167" s="166"/>
      <c r="M167" s="170"/>
      <c r="T167" s="171"/>
      <c r="AT167" s="167" t="s">
        <v>171</v>
      </c>
      <c r="AU167" s="167" t="s">
        <v>82</v>
      </c>
      <c r="AV167" s="14" t="s">
        <v>82</v>
      </c>
      <c r="AW167" s="14" t="s">
        <v>32</v>
      </c>
      <c r="AX167" s="14" t="s">
        <v>75</v>
      </c>
      <c r="AY167" s="167" t="s">
        <v>163</v>
      </c>
    </row>
    <row r="168" spans="2:65" s="12" customFormat="1" ht="10">
      <c r="B168" s="151"/>
      <c r="D168" s="152" t="s">
        <v>171</v>
      </c>
      <c r="E168" s="153" t="s">
        <v>1</v>
      </c>
      <c r="F168" s="154" t="s">
        <v>82</v>
      </c>
      <c r="H168" s="155">
        <v>1</v>
      </c>
      <c r="I168" s="156"/>
      <c r="L168" s="151"/>
      <c r="M168" s="157"/>
      <c r="T168" s="158"/>
      <c r="AT168" s="153" t="s">
        <v>171</v>
      </c>
      <c r="AU168" s="153" t="s">
        <v>82</v>
      </c>
      <c r="AV168" s="12" t="s">
        <v>84</v>
      </c>
      <c r="AW168" s="12" t="s">
        <v>32</v>
      </c>
      <c r="AX168" s="12" t="s">
        <v>75</v>
      </c>
      <c r="AY168" s="153" t="s">
        <v>163</v>
      </c>
    </row>
    <row r="169" spans="2:65" s="13" customFormat="1" ht="10">
      <c r="B169" s="159"/>
      <c r="D169" s="152" t="s">
        <v>171</v>
      </c>
      <c r="E169" s="160" t="s">
        <v>1</v>
      </c>
      <c r="F169" s="161" t="s">
        <v>173</v>
      </c>
      <c r="H169" s="162">
        <v>1</v>
      </c>
      <c r="I169" s="163"/>
      <c r="L169" s="159"/>
      <c r="M169" s="164"/>
      <c r="T169" s="165"/>
      <c r="AT169" s="160" t="s">
        <v>171</v>
      </c>
      <c r="AU169" s="160" t="s">
        <v>82</v>
      </c>
      <c r="AV169" s="13" t="s">
        <v>169</v>
      </c>
      <c r="AW169" s="13" t="s">
        <v>32</v>
      </c>
      <c r="AX169" s="13" t="s">
        <v>82</v>
      </c>
      <c r="AY169" s="160" t="s">
        <v>163</v>
      </c>
    </row>
    <row r="170" spans="2:65" s="1" customFormat="1" ht="16.5" customHeight="1">
      <c r="B170" s="136"/>
      <c r="C170" s="137" t="s">
        <v>267</v>
      </c>
      <c r="D170" s="137" t="s">
        <v>165</v>
      </c>
      <c r="E170" s="138" t="s">
        <v>1271</v>
      </c>
      <c r="F170" s="139" t="s">
        <v>1445</v>
      </c>
      <c r="G170" s="140" t="s">
        <v>962</v>
      </c>
      <c r="H170" s="141">
        <v>8</v>
      </c>
      <c r="I170" s="142"/>
      <c r="J170" s="143">
        <f>ROUND(I170*H170,2)</f>
        <v>0</v>
      </c>
      <c r="K170" s="144"/>
      <c r="L170" s="31"/>
      <c r="M170" s="145" t="s">
        <v>1</v>
      </c>
      <c r="N170" s="146" t="s">
        <v>40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169</v>
      </c>
      <c r="AT170" s="149" t="s">
        <v>165</v>
      </c>
      <c r="AU170" s="149" t="s">
        <v>82</v>
      </c>
      <c r="AY170" s="16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6" t="s">
        <v>82</v>
      </c>
      <c r="BK170" s="150">
        <f>ROUND(I170*H170,2)</f>
        <v>0</v>
      </c>
      <c r="BL170" s="16" t="s">
        <v>169</v>
      </c>
      <c r="BM170" s="149" t="s">
        <v>1663</v>
      </c>
    </row>
    <row r="171" spans="2:65" s="14" customFormat="1" ht="10">
      <c r="B171" s="166"/>
      <c r="D171" s="152" t="s">
        <v>171</v>
      </c>
      <c r="E171" s="167" t="s">
        <v>1</v>
      </c>
      <c r="F171" s="168" t="s">
        <v>1464</v>
      </c>
      <c r="H171" s="167" t="s">
        <v>1</v>
      </c>
      <c r="I171" s="169"/>
      <c r="L171" s="166"/>
      <c r="M171" s="170"/>
      <c r="T171" s="171"/>
      <c r="AT171" s="167" t="s">
        <v>171</v>
      </c>
      <c r="AU171" s="167" t="s">
        <v>82</v>
      </c>
      <c r="AV171" s="14" t="s">
        <v>82</v>
      </c>
      <c r="AW171" s="14" t="s">
        <v>32</v>
      </c>
      <c r="AX171" s="14" t="s">
        <v>75</v>
      </c>
      <c r="AY171" s="167" t="s">
        <v>163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216</v>
      </c>
      <c r="H172" s="155">
        <v>8</v>
      </c>
      <c r="I172" s="156"/>
      <c r="L172" s="151"/>
      <c r="M172" s="157"/>
      <c r="T172" s="158"/>
      <c r="AT172" s="153" t="s">
        <v>171</v>
      </c>
      <c r="AU172" s="153" t="s">
        <v>82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3" customFormat="1" ht="10">
      <c r="B173" s="159"/>
      <c r="D173" s="152" t="s">
        <v>171</v>
      </c>
      <c r="E173" s="160" t="s">
        <v>1</v>
      </c>
      <c r="F173" s="161" t="s">
        <v>173</v>
      </c>
      <c r="H173" s="162">
        <v>8</v>
      </c>
      <c r="I173" s="163"/>
      <c r="L173" s="159"/>
      <c r="M173" s="164"/>
      <c r="T173" s="165"/>
      <c r="AT173" s="160" t="s">
        <v>171</v>
      </c>
      <c r="AU173" s="160" t="s">
        <v>82</v>
      </c>
      <c r="AV173" s="13" t="s">
        <v>169</v>
      </c>
      <c r="AW173" s="13" t="s">
        <v>32</v>
      </c>
      <c r="AX173" s="13" t="s">
        <v>82</v>
      </c>
      <c r="AY173" s="160" t="s">
        <v>163</v>
      </c>
    </row>
    <row r="174" spans="2:65" s="1" customFormat="1" ht="16.5" customHeight="1">
      <c r="B174" s="136"/>
      <c r="C174" s="137" t="s">
        <v>271</v>
      </c>
      <c r="D174" s="137" t="s">
        <v>165</v>
      </c>
      <c r="E174" s="138" t="s">
        <v>1275</v>
      </c>
      <c r="F174" s="139" t="s">
        <v>1175</v>
      </c>
      <c r="G174" s="140" t="s">
        <v>884</v>
      </c>
      <c r="H174" s="141">
        <v>1</v>
      </c>
      <c r="I174" s="142"/>
      <c r="J174" s="143">
        <f>ROUND(I174*H174,2)</f>
        <v>0</v>
      </c>
      <c r="K174" s="144"/>
      <c r="L174" s="31"/>
      <c r="M174" s="145" t="s">
        <v>1</v>
      </c>
      <c r="N174" s="146" t="s">
        <v>40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169</v>
      </c>
      <c r="AT174" s="149" t="s">
        <v>165</v>
      </c>
      <c r="AU174" s="149" t="s">
        <v>82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169</v>
      </c>
      <c r="BM174" s="149" t="s">
        <v>1664</v>
      </c>
    </row>
    <row r="175" spans="2:65" s="14" customFormat="1" ht="10">
      <c r="B175" s="166"/>
      <c r="D175" s="152" t="s">
        <v>171</v>
      </c>
      <c r="E175" s="167" t="s">
        <v>1</v>
      </c>
      <c r="F175" s="168" t="s">
        <v>1464</v>
      </c>
      <c r="H175" s="167" t="s">
        <v>1</v>
      </c>
      <c r="I175" s="169"/>
      <c r="L175" s="166"/>
      <c r="M175" s="170"/>
      <c r="T175" s="171"/>
      <c r="AT175" s="167" t="s">
        <v>171</v>
      </c>
      <c r="AU175" s="167" t="s">
        <v>82</v>
      </c>
      <c r="AV175" s="14" t="s">
        <v>82</v>
      </c>
      <c r="AW175" s="14" t="s">
        <v>32</v>
      </c>
      <c r="AX175" s="14" t="s">
        <v>75</v>
      </c>
      <c r="AY175" s="167" t="s">
        <v>163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82</v>
      </c>
      <c r="H176" s="155">
        <v>1</v>
      </c>
      <c r="I176" s="156"/>
      <c r="L176" s="151"/>
      <c r="M176" s="157"/>
      <c r="T176" s="158"/>
      <c r="AT176" s="153" t="s">
        <v>171</v>
      </c>
      <c r="AU176" s="153" t="s">
        <v>82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65" s="13" customFormat="1" ht="10">
      <c r="B177" s="159"/>
      <c r="D177" s="152" t="s">
        <v>171</v>
      </c>
      <c r="E177" s="160" t="s">
        <v>1</v>
      </c>
      <c r="F177" s="161" t="s">
        <v>173</v>
      </c>
      <c r="H177" s="162">
        <v>1</v>
      </c>
      <c r="I177" s="163"/>
      <c r="L177" s="159"/>
      <c r="M177" s="164"/>
      <c r="T177" s="165"/>
      <c r="AT177" s="160" t="s">
        <v>171</v>
      </c>
      <c r="AU177" s="160" t="s">
        <v>82</v>
      </c>
      <c r="AV177" s="13" t="s">
        <v>169</v>
      </c>
      <c r="AW177" s="13" t="s">
        <v>32</v>
      </c>
      <c r="AX177" s="13" t="s">
        <v>82</v>
      </c>
      <c r="AY177" s="160" t="s">
        <v>163</v>
      </c>
    </row>
    <row r="178" spans="2:65" s="1" customFormat="1" ht="16.5" customHeight="1">
      <c r="B178" s="136"/>
      <c r="C178" s="137" t="s">
        <v>275</v>
      </c>
      <c r="D178" s="137" t="s">
        <v>165</v>
      </c>
      <c r="E178" s="138" t="s">
        <v>1277</v>
      </c>
      <c r="F178" s="139" t="s">
        <v>1181</v>
      </c>
      <c r="G178" s="140" t="s">
        <v>884</v>
      </c>
      <c r="H178" s="141">
        <v>1</v>
      </c>
      <c r="I178" s="142"/>
      <c r="J178" s="143">
        <f>ROUND(I178*H178,2)</f>
        <v>0</v>
      </c>
      <c r="K178" s="144"/>
      <c r="L178" s="31"/>
      <c r="M178" s="145" t="s">
        <v>1</v>
      </c>
      <c r="N178" s="146" t="s">
        <v>40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169</v>
      </c>
      <c r="AT178" s="149" t="s">
        <v>165</v>
      </c>
      <c r="AU178" s="149" t="s">
        <v>82</v>
      </c>
      <c r="AY178" s="16" t="s">
        <v>163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6" t="s">
        <v>82</v>
      </c>
      <c r="BK178" s="150">
        <f>ROUND(I178*H178,2)</f>
        <v>0</v>
      </c>
      <c r="BL178" s="16" t="s">
        <v>169</v>
      </c>
      <c r="BM178" s="149" t="s">
        <v>1665</v>
      </c>
    </row>
    <row r="179" spans="2:65" s="14" customFormat="1" ht="10">
      <c r="B179" s="166"/>
      <c r="D179" s="152" t="s">
        <v>171</v>
      </c>
      <c r="E179" s="167" t="s">
        <v>1</v>
      </c>
      <c r="F179" s="168" t="s">
        <v>1464</v>
      </c>
      <c r="H179" s="167" t="s">
        <v>1</v>
      </c>
      <c r="I179" s="169"/>
      <c r="L179" s="166"/>
      <c r="M179" s="170"/>
      <c r="T179" s="171"/>
      <c r="AT179" s="167" t="s">
        <v>171</v>
      </c>
      <c r="AU179" s="167" t="s">
        <v>82</v>
      </c>
      <c r="AV179" s="14" t="s">
        <v>82</v>
      </c>
      <c r="AW179" s="14" t="s">
        <v>32</v>
      </c>
      <c r="AX179" s="14" t="s">
        <v>75</v>
      </c>
      <c r="AY179" s="167" t="s">
        <v>163</v>
      </c>
    </row>
    <row r="180" spans="2:65" s="12" customFormat="1" ht="10">
      <c r="B180" s="151"/>
      <c r="D180" s="152" t="s">
        <v>171</v>
      </c>
      <c r="E180" s="153" t="s">
        <v>1</v>
      </c>
      <c r="F180" s="154" t="s">
        <v>82</v>
      </c>
      <c r="H180" s="155">
        <v>1</v>
      </c>
      <c r="I180" s="156"/>
      <c r="L180" s="151"/>
      <c r="M180" s="157"/>
      <c r="T180" s="158"/>
      <c r="AT180" s="153" t="s">
        <v>171</v>
      </c>
      <c r="AU180" s="153" t="s">
        <v>82</v>
      </c>
      <c r="AV180" s="12" t="s">
        <v>84</v>
      </c>
      <c r="AW180" s="12" t="s">
        <v>32</v>
      </c>
      <c r="AX180" s="12" t="s">
        <v>75</v>
      </c>
      <c r="AY180" s="153" t="s">
        <v>163</v>
      </c>
    </row>
    <row r="181" spans="2:65" s="13" customFormat="1" ht="10">
      <c r="B181" s="159"/>
      <c r="D181" s="152" t="s">
        <v>171</v>
      </c>
      <c r="E181" s="160" t="s">
        <v>1</v>
      </c>
      <c r="F181" s="161" t="s">
        <v>173</v>
      </c>
      <c r="H181" s="162">
        <v>1</v>
      </c>
      <c r="I181" s="163"/>
      <c r="L181" s="159"/>
      <c r="M181" s="172"/>
      <c r="N181" s="173"/>
      <c r="O181" s="173"/>
      <c r="P181" s="173"/>
      <c r="Q181" s="173"/>
      <c r="R181" s="173"/>
      <c r="S181" s="173"/>
      <c r="T181" s="174"/>
      <c r="AT181" s="160" t="s">
        <v>171</v>
      </c>
      <c r="AU181" s="160" t="s">
        <v>82</v>
      </c>
      <c r="AV181" s="13" t="s">
        <v>169</v>
      </c>
      <c r="AW181" s="13" t="s">
        <v>32</v>
      </c>
      <c r="AX181" s="13" t="s">
        <v>82</v>
      </c>
      <c r="AY181" s="160" t="s">
        <v>163</v>
      </c>
    </row>
    <row r="182" spans="2:65" s="1" customFormat="1" ht="7" customHeight="1">
      <c r="B182" s="43"/>
      <c r="C182" s="44"/>
      <c r="D182" s="44"/>
      <c r="E182" s="44"/>
      <c r="F182" s="44"/>
      <c r="G182" s="44"/>
      <c r="H182" s="44"/>
      <c r="I182" s="44"/>
      <c r="J182" s="44"/>
      <c r="K182" s="44"/>
      <c r="L182" s="31"/>
    </row>
  </sheetData>
  <sheetProtection algorithmName="SHA-512" hashValue="HtNSRS2ULfoaVf2TBdUUhOlKZ/vyLXO6mWFq/6HQ9IpCZGGmG3q2VqMWz7fQKzmbHAzLzGu6igA7nJxXA6c7Lw==" saltValue="sC0BNgJLm1FFjjrqmySZoA==" spinCount="100000" sheet="1" objects="1" scenarios="1"/>
  <autoFilter ref="C120:K181" xr:uid="{00000000-0009-0000-0000-000009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9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119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s="1" customFormat="1" ht="12" customHeight="1">
      <c r="B8" s="31"/>
      <c r="D8" s="26" t="s">
        <v>124</v>
      </c>
      <c r="L8" s="31"/>
    </row>
    <row r="9" spans="2:46" s="1" customFormat="1" ht="16.5" customHeight="1">
      <c r="B9" s="31"/>
      <c r="E9" s="201" t="s">
        <v>1666</v>
      </c>
      <c r="F9" s="241"/>
      <c r="G9" s="241"/>
      <c r="H9" s="241"/>
      <c r="L9" s="31"/>
    </row>
    <row r="10" spans="2:46" s="1" customFormat="1" ht="10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8. 3. 2026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2" t="str">
        <f>'Rekapitulace stavby'!E14</f>
        <v>Vyplň údaj</v>
      </c>
      <c r="F18" s="206"/>
      <c r="G18" s="206"/>
      <c r="H18" s="206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3"/>
      <c r="E27" s="211" t="s">
        <v>1</v>
      </c>
      <c r="F27" s="211"/>
      <c r="G27" s="211"/>
      <c r="H27" s="211"/>
      <c r="L27" s="93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4" customHeight="1">
      <c r="B30" s="31"/>
      <c r="D30" s="94" t="s">
        <v>35</v>
      </c>
      <c r="J30" s="65">
        <f>ROUND(J133,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4" t="s">
        <v>39</v>
      </c>
      <c r="E33" s="26" t="s">
        <v>40</v>
      </c>
      <c r="F33" s="85">
        <f>ROUND((SUM(BE133:BE292)),  2)</f>
        <v>0</v>
      </c>
      <c r="I33" s="95">
        <v>0.21</v>
      </c>
      <c r="J33" s="85">
        <f>ROUND(((SUM(BE133:BE292))*I33),  2)</f>
        <v>0</v>
      </c>
      <c r="L33" s="31"/>
    </row>
    <row r="34" spans="2:12" s="1" customFormat="1" ht="14.4" customHeight="1">
      <c r="B34" s="31"/>
      <c r="E34" s="26" t="s">
        <v>41</v>
      </c>
      <c r="F34" s="85">
        <f>ROUND((SUM(BF133:BF292)),  2)</f>
        <v>0</v>
      </c>
      <c r="I34" s="95">
        <v>0.12</v>
      </c>
      <c r="J34" s="85">
        <f>ROUND(((SUM(BF133:BF292))*I34),  2)</f>
        <v>0</v>
      </c>
      <c r="L34" s="31"/>
    </row>
    <row r="35" spans="2:12" s="1" customFormat="1" ht="14.4" hidden="1" customHeight="1">
      <c r="B35" s="31"/>
      <c r="E35" s="26" t="s">
        <v>42</v>
      </c>
      <c r="F35" s="85">
        <f>ROUND((SUM(BG133:BG292)),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85">
        <f>ROUND((SUM(BH133:BH292)),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44</v>
      </c>
      <c r="F37" s="85">
        <f>ROUND((SUM(BI133:BI292)),  2)</f>
        <v>0</v>
      </c>
      <c r="I37" s="95">
        <v>0</v>
      </c>
      <c r="J37" s="85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4" customHeight="1">
      <c r="B39" s="31"/>
      <c r="C39" s="96"/>
      <c r="D39" s="97" t="s">
        <v>45</v>
      </c>
      <c r="E39" s="56"/>
      <c r="F39" s="56"/>
      <c r="G39" s="98" t="s">
        <v>46</v>
      </c>
      <c r="H39" s="99" t="s">
        <v>47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128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47" s="1" customFormat="1" ht="12" customHeight="1">
      <c r="B86" s="31"/>
      <c r="C86" s="26" t="s">
        <v>124</v>
      </c>
      <c r="L86" s="31"/>
    </row>
    <row r="87" spans="2:47" s="1" customFormat="1" ht="16.5" customHeight="1">
      <c r="B87" s="31"/>
      <c r="E87" s="201" t="str">
        <f>E9</f>
        <v>D.1.4.5 - Silnoproudá elektrotechnika</v>
      </c>
      <c r="F87" s="241"/>
      <c r="G87" s="241"/>
      <c r="H87" s="241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8. 3. 2026</v>
      </c>
      <c r="L89" s="31"/>
    </row>
    <row r="90" spans="2:47" s="1" customFormat="1" ht="7" customHeight="1">
      <c r="B90" s="31"/>
      <c r="L90" s="31"/>
    </row>
    <row r="91" spans="2:47" s="1" customFormat="1" ht="40" customHeight="1">
      <c r="B91" s="31"/>
      <c r="C91" s="26" t="s">
        <v>24</v>
      </c>
      <c r="F91" s="24" t="str">
        <f>E15</f>
        <v>UP v Olomouci, Křižkovského 511/8, Olomouc</v>
      </c>
      <c r="I91" s="26" t="s">
        <v>30</v>
      </c>
      <c r="J91" s="29" t="str">
        <f>E21</f>
        <v>RV projekt s.r.o., Poláškova 1535, Val. Meziříčí</v>
      </c>
      <c r="L91" s="31"/>
    </row>
    <row r="92" spans="2:47" s="1" customFormat="1" ht="40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RV projekt s.r.o., Poláškova 1535, Val. Meziříčí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4" t="s">
        <v>129</v>
      </c>
      <c r="D94" s="96"/>
      <c r="E94" s="96"/>
      <c r="F94" s="96"/>
      <c r="G94" s="96"/>
      <c r="H94" s="96"/>
      <c r="I94" s="96"/>
      <c r="J94" s="105" t="s">
        <v>130</v>
      </c>
      <c r="K94" s="96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6" t="s">
        <v>131</v>
      </c>
      <c r="J96" s="65">
        <f>J133</f>
        <v>0</v>
      </c>
      <c r="L96" s="31"/>
      <c r="AU96" s="16" t="s">
        <v>132</v>
      </c>
    </row>
    <row r="97" spans="2:12" s="8" customFormat="1" ht="25" customHeight="1">
      <c r="B97" s="107"/>
      <c r="D97" s="108" t="s">
        <v>133</v>
      </c>
      <c r="E97" s="109"/>
      <c r="F97" s="109"/>
      <c r="G97" s="109"/>
      <c r="H97" s="109"/>
      <c r="I97" s="109"/>
      <c r="J97" s="110">
        <f>J134</f>
        <v>0</v>
      </c>
      <c r="L97" s="107"/>
    </row>
    <row r="98" spans="2:12" s="9" customFormat="1" ht="19.899999999999999" customHeight="1">
      <c r="B98" s="111"/>
      <c r="D98" s="112" t="s">
        <v>135</v>
      </c>
      <c r="E98" s="113"/>
      <c r="F98" s="113"/>
      <c r="G98" s="113"/>
      <c r="H98" s="113"/>
      <c r="I98" s="113"/>
      <c r="J98" s="114">
        <f>J135</f>
        <v>0</v>
      </c>
      <c r="L98" s="111"/>
    </row>
    <row r="99" spans="2:12" s="9" customFormat="1" ht="19.899999999999999" customHeight="1">
      <c r="B99" s="111"/>
      <c r="D99" s="112" t="s">
        <v>136</v>
      </c>
      <c r="E99" s="113"/>
      <c r="F99" s="113"/>
      <c r="G99" s="113"/>
      <c r="H99" s="113"/>
      <c r="I99" s="113"/>
      <c r="J99" s="114">
        <f>J137</f>
        <v>0</v>
      </c>
      <c r="L99" s="111"/>
    </row>
    <row r="100" spans="2:12" s="8" customFormat="1" ht="25" customHeight="1">
      <c r="B100" s="107"/>
      <c r="D100" s="108" t="s">
        <v>137</v>
      </c>
      <c r="E100" s="109"/>
      <c r="F100" s="109"/>
      <c r="G100" s="109"/>
      <c r="H100" s="109"/>
      <c r="I100" s="109"/>
      <c r="J100" s="110">
        <f>J140</f>
        <v>0</v>
      </c>
      <c r="L100" s="107"/>
    </row>
    <row r="101" spans="2:12" s="9" customFormat="1" ht="19.899999999999999" customHeight="1">
      <c r="B101" s="111"/>
      <c r="D101" s="112" t="s">
        <v>1667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12" s="8" customFormat="1" ht="25" customHeight="1">
      <c r="B102" s="107"/>
      <c r="D102" s="108" t="s">
        <v>145</v>
      </c>
      <c r="E102" s="109"/>
      <c r="F102" s="109"/>
      <c r="G102" s="109"/>
      <c r="H102" s="109"/>
      <c r="I102" s="109"/>
      <c r="J102" s="110">
        <f>J248</f>
        <v>0</v>
      </c>
      <c r="L102" s="107"/>
    </row>
    <row r="103" spans="2:12" s="9" customFormat="1" ht="19.899999999999999" customHeight="1">
      <c r="B103" s="111"/>
      <c r="D103" s="112" t="s">
        <v>1668</v>
      </c>
      <c r="E103" s="113"/>
      <c r="F103" s="113"/>
      <c r="G103" s="113"/>
      <c r="H103" s="113"/>
      <c r="I103" s="113"/>
      <c r="J103" s="114">
        <f>J249</f>
        <v>0</v>
      </c>
      <c r="L103" s="111"/>
    </row>
    <row r="104" spans="2:12" s="9" customFormat="1" ht="19.899999999999999" customHeight="1">
      <c r="B104" s="111"/>
      <c r="D104" s="112" t="s">
        <v>146</v>
      </c>
      <c r="E104" s="113"/>
      <c r="F104" s="113"/>
      <c r="G104" s="113"/>
      <c r="H104" s="113"/>
      <c r="I104" s="113"/>
      <c r="J104" s="114">
        <f>J260</f>
        <v>0</v>
      </c>
      <c r="L104" s="111"/>
    </row>
    <row r="105" spans="2:12" s="9" customFormat="1" ht="19.899999999999999" customHeight="1">
      <c r="B105" s="111"/>
      <c r="D105" s="112" t="s">
        <v>1669</v>
      </c>
      <c r="E105" s="113"/>
      <c r="F105" s="113"/>
      <c r="G105" s="113"/>
      <c r="H105" s="113"/>
      <c r="I105" s="113"/>
      <c r="J105" s="114">
        <f>J264</f>
        <v>0</v>
      </c>
      <c r="L105" s="111"/>
    </row>
    <row r="106" spans="2:12" s="8" customFormat="1" ht="25" customHeight="1">
      <c r="B106" s="107"/>
      <c r="D106" s="108" t="s">
        <v>147</v>
      </c>
      <c r="E106" s="109"/>
      <c r="F106" s="109"/>
      <c r="G106" s="109"/>
      <c r="H106" s="109"/>
      <c r="I106" s="109"/>
      <c r="J106" s="110">
        <f>J267</f>
        <v>0</v>
      </c>
      <c r="L106" s="107"/>
    </row>
    <row r="107" spans="2:12" s="8" customFormat="1" ht="25" customHeight="1">
      <c r="B107" s="107"/>
      <c r="D107" s="108" t="s">
        <v>1670</v>
      </c>
      <c r="E107" s="109"/>
      <c r="F107" s="109"/>
      <c r="G107" s="109"/>
      <c r="H107" s="109"/>
      <c r="I107" s="109"/>
      <c r="J107" s="110">
        <f>J272</f>
        <v>0</v>
      </c>
      <c r="L107" s="107"/>
    </row>
    <row r="108" spans="2:12" s="9" customFormat="1" ht="19.899999999999999" customHeight="1">
      <c r="B108" s="111"/>
      <c r="D108" s="112" t="s">
        <v>1671</v>
      </c>
      <c r="E108" s="113"/>
      <c r="F108" s="113"/>
      <c r="G108" s="113"/>
      <c r="H108" s="113"/>
      <c r="I108" s="113"/>
      <c r="J108" s="114">
        <f>J273</f>
        <v>0</v>
      </c>
      <c r="L108" s="111"/>
    </row>
    <row r="109" spans="2:12" s="9" customFormat="1" ht="19.899999999999999" customHeight="1">
      <c r="B109" s="111"/>
      <c r="D109" s="112" t="s">
        <v>1672</v>
      </c>
      <c r="E109" s="113"/>
      <c r="F109" s="113"/>
      <c r="G109" s="113"/>
      <c r="H109" s="113"/>
      <c r="I109" s="113"/>
      <c r="J109" s="114">
        <f>J277</f>
        <v>0</v>
      </c>
      <c r="L109" s="111"/>
    </row>
    <row r="110" spans="2:12" s="9" customFormat="1" ht="19.899999999999999" customHeight="1">
      <c r="B110" s="111"/>
      <c r="D110" s="112" t="s">
        <v>1673</v>
      </c>
      <c r="E110" s="113"/>
      <c r="F110" s="113"/>
      <c r="G110" s="113"/>
      <c r="H110" s="113"/>
      <c r="I110" s="113"/>
      <c r="J110" s="114">
        <f>J279</f>
        <v>0</v>
      </c>
      <c r="L110" s="111"/>
    </row>
    <row r="111" spans="2:12" s="9" customFormat="1" ht="19.899999999999999" customHeight="1">
      <c r="B111" s="111"/>
      <c r="D111" s="112" t="s">
        <v>1674</v>
      </c>
      <c r="E111" s="113"/>
      <c r="F111" s="113"/>
      <c r="G111" s="113"/>
      <c r="H111" s="113"/>
      <c r="I111" s="113"/>
      <c r="J111" s="114">
        <f>J284</f>
        <v>0</v>
      </c>
      <c r="L111" s="111"/>
    </row>
    <row r="112" spans="2:12" s="9" customFormat="1" ht="19.899999999999999" customHeight="1">
      <c r="B112" s="111"/>
      <c r="D112" s="112" t="s">
        <v>1675</v>
      </c>
      <c r="E112" s="113"/>
      <c r="F112" s="113"/>
      <c r="G112" s="113"/>
      <c r="H112" s="113"/>
      <c r="I112" s="113"/>
      <c r="J112" s="114">
        <f>J287</f>
        <v>0</v>
      </c>
      <c r="L112" s="111"/>
    </row>
    <row r="113" spans="2:12" s="9" customFormat="1" ht="19.899999999999999" customHeight="1">
      <c r="B113" s="111"/>
      <c r="D113" s="112" t="s">
        <v>1676</v>
      </c>
      <c r="E113" s="113"/>
      <c r="F113" s="113"/>
      <c r="G113" s="113"/>
      <c r="H113" s="113"/>
      <c r="I113" s="113"/>
      <c r="J113" s="114">
        <f>J289</f>
        <v>0</v>
      </c>
      <c r="L113" s="111"/>
    </row>
    <row r="114" spans="2:12" s="1" customFormat="1" ht="21.75" customHeight="1">
      <c r="B114" s="31"/>
      <c r="L114" s="31"/>
    </row>
    <row r="115" spans="2:12" s="1" customFormat="1" ht="7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1"/>
    </row>
    <row r="119" spans="2:12" s="1" customFormat="1" ht="7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31"/>
    </row>
    <row r="120" spans="2:12" s="1" customFormat="1" ht="25" customHeight="1">
      <c r="B120" s="31"/>
      <c r="C120" s="20" t="s">
        <v>148</v>
      </c>
      <c r="L120" s="31"/>
    </row>
    <row r="121" spans="2:12" s="1" customFormat="1" ht="7" customHeight="1">
      <c r="B121" s="31"/>
      <c r="L121" s="31"/>
    </row>
    <row r="122" spans="2:12" s="1" customFormat="1" ht="12" customHeight="1">
      <c r="B122" s="31"/>
      <c r="C122" s="26" t="s">
        <v>16</v>
      </c>
      <c r="L122" s="31"/>
    </row>
    <row r="123" spans="2:12" s="1" customFormat="1" ht="16.5" customHeight="1">
      <c r="B123" s="31"/>
      <c r="E123" s="239" t="str">
        <f>E7</f>
        <v>PF UPOL, Změna užívání vnitřních prostor budovy B, fáze 2</v>
      </c>
      <c r="F123" s="240"/>
      <c r="G123" s="240"/>
      <c r="H123" s="240"/>
      <c r="L123" s="31"/>
    </row>
    <row r="124" spans="2:12" s="1" customFormat="1" ht="12" customHeight="1">
      <c r="B124" s="31"/>
      <c r="C124" s="26" t="s">
        <v>124</v>
      </c>
      <c r="L124" s="31"/>
    </row>
    <row r="125" spans="2:12" s="1" customFormat="1" ht="16.5" customHeight="1">
      <c r="B125" s="31"/>
      <c r="E125" s="201" t="str">
        <f>E9</f>
        <v>D.1.4.5 - Silnoproudá elektrotechnika</v>
      </c>
      <c r="F125" s="241"/>
      <c r="G125" s="241"/>
      <c r="H125" s="241"/>
      <c r="L125" s="31"/>
    </row>
    <row r="126" spans="2:12" s="1" customFormat="1" ht="7" customHeight="1">
      <c r="B126" s="31"/>
      <c r="L126" s="31"/>
    </row>
    <row r="127" spans="2:12" s="1" customFormat="1" ht="12" customHeight="1">
      <c r="B127" s="31"/>
      <c r="C127" s="26" t="s">
        <v>20</v>
      </c>
      <c r="F127" s="24" t="str">
        <f>F12</f>
        <v xml:space="preserve"> </v>
      </c>
      <c r="I127" s="26" t="s">
        <v>22</v>
      </c>
      <c r="J127" s="51" t="str">
        <f>IF(J12="","",J12)</f>
        <v>8. 3. 2026</v>
      </c>
      <c r="L127" s="31"/>
    </row>
    <row r="128" spans="2:12" s="1" customFormat="1" ht="7" customHeight="1">
      <c r="B128" s="31"/>
      <c r="L128" s="31"/>
    </row>
    <row r="129" spans="2:65" s="1" customFormat="1" ht="40" customHeight="1">
      <c r="B129" s="31"/>
      <c r="C129" s="26" t="s">
        <v>24</v>
      </c>
      <c r="F129" s="24" t="str">
        <f>E15</f>
        <v>UP v Olomouci, Křižkovského 511/8, Olomouc</v>
      </c>
      <c r="I129" s="26" t="s">
        <v>30</v>
      </c>
      <c r="J129" s="29" t="str">
        <f>E21</f>
        <v>RV projekt s.r.o., Poláškova 1535, Val. Meziříčí</v>
      </c>
      <c r="L129" s="31"/>
    </row>
    <row r="130" spans="2:65" s="1" customFormat="1" ht="40" customHeight="1">
      <c r="B130" s="31"/>
      <c r="C130" s="26" t="s">
        <v>28</v>
      </c>
      <c r="F130" s="24" t="str">
        <f>IF(E18="","",E18)</f>
        <v>Vyplň údaj</v>
      </c>
      <c r="I130" s="26" t="s">
        <v>33</v>
      </c>
      <c r="J130" s="29" t="str">
        <f>E24</f>
        <v>RV projekt s.r.o., Poláškova 1535, Val. Meziříčí</v>
      </c>
      <c r="L130" s="31"/>
    </row>
    <row r="131" spans="2:65" s="1" customFormat="1" ht="10.25" customHeight="1">
      <c r="B131" s="31"/>
      <c r="L131" s="31"/>
    </row>
    <row r="132" spans="2:65" s="10" customFormat="1" ht="29.25" customHeight="1">
      <c r="B132" s="115"/>
      <c r="C132" s="116" t="s">
        <v>149</v>
      </c>
      <c r="D132" s="117" t="s">
        <v>60</v>
      </c>
      <c r="E132" s="117" t="s">
        <v>56</v>
      </c>
      <c r="F132" s="117" t="s">
        <v>57</v>
      </c>
      <c r="G132" s="117" t="s">
        <v>150</v>
      </c>
      <c r="H132" s="117" t="s">
        <v>151</v>
      </c>
      <c r="I132" s="117" t="s">
        <v>152</v>
      </c>
      <c r="J132" s="118" t="s">
        <v>130</v>
      </c>
      <c r="K132" s="119" t="s">
        <v>153</v>
      </c>
      <c r="L132" s="115"/>
      <c r="M132" s="58" t="s">
        <v>1</v>
      </c>
      <c r="N132" s="59" t="s">
        <v>39</v>
      </c>
      <c r="O132" s="59" t="s">
        <v>154</v>
      </c>
      <c r="P132" s="59" t="s">
        <v>155</v>
      </c>
      <c r="Q132" s="59" t="s">
        <v>156</v>
      </c>
      <c r="R132" s="59" t="s">
        <v>157</v>
      </c>
      <c r="S132" s="59" t="s">
        <v>158</v>
      </c>
      <c r="T132" s="60" t="s">
        <v>159</v>
      </c>
    </row>
    <row r="133" spans="2:65" s="1" customFormat="1" ht="22.75" customHeight="1">
      <c r="B133" s="31"/>
      <c r="C133" s="63" t="s">
        <v>160</v>
      </c>
      <c r="J133" s="120">
        <f>BK133</f>
        <v>0</v>
      </c>
      <c r="L133" s="31"/>
      <c r="M133" s="61"/>
      <c r="N133" s="52"/>
      <c r="O133" s="52"/>
      <c r="P133" s="121">
        <f>P134+P140+P248+P267+P272</f>
        <v>0</v>
      </c>
      <c r="Q133" s="52"/>
      <c r="R133" s="121">
        <f>R134+R140+R248+R267+R272</f>
        <v>1.0455550000000002</v>
      </c>
      <c r="S133" s="52"/>
      <c r="T133" s="122">
        <f>T134+T140+T248+T267+T272</f>
        <v>3.5080500000000003</v>
      </c>
      <c r="AT133" s="16" t="s">
        <v>74</v>
      </c>
      <c r="AU133" s="16" t="s">
        <v>132</v>
      </c>
      <c r="BK133" s="123">
        <f>BK134+BK140+BK248+BK267+BK272</f>
        <v>0</v>
      </c>
    </row>
    <row r="134" spans="2:65" s="11" customFormat="1" ht="25.9" customHeight="1">
      <c r="B134" s="124"/>
      <c r="D134" s="125" t="s">
        <v>74</v>
      </c>
      <c r="E134" s="126" t="s">
        <v>161</v>
      </c>
      <c r="F134" s="126" t="s">
        <v>162</v>
      </c>
      <c r="I134" s="127"/>
      <c r="J134" s="128">
        <f>BK134</f>
        <v>0</v>
      </c>
      <c r="L134" s="124"/>
      <c r="M134" s="129"/>
      <c r="P134" s="130">
        <f>P135+P137</f>
        <v>0</v>
      </c>
      <c r="R134" s="130">
        <f>R135+R137</f>
        <v>0</v>
      </c>
      <c r="T134" s="131">
        <f>T135+T137</f>
        <v>2.4149999999999998E-2</v>
      </c>
      <c r="AR134" s="125" t="s">
        <v>82</v>
      </c>
      <c r="AT134" s="132" t="s">
        <v>74</v>
      </c>
      <c r="AU134" s="132" t="s">
        <v>75</v>
      </c>
      <c r="AY134" s="125" t="s">
        <v>163</v>
      </c>
      <c r="BK134" s="133">
        <f>BK135+BK137</f>
        <v>0</v>
      </c>
    </row>
    <row r="135" spans="2:65" s="11" customFormat="1" ht="22.75" customHeight="1">
      <c r="B135" s="124"/>
      <c r="D135" s="125" t="s">
        <v>74</v>
      </c>
      <c r="E135" s="134" t="s">
        <v>174</v>
      </c>
      <c r="F135" s="134" t="s">
        <v>175</v>
      </c>
      <c r="I135" s="127"/>
      <c r="J135" s="135">
        <f>BK135</f>
        <v>0</v>
      </c>
      <c r="L135" s="124"/>
      <c r="M135" s="129"/>
      <c r="P135" s="130">
        <f>P136</f>
        <v>0</v>
      </c>
      <c r="R135" s="130">
        <f>R136</f>
        <v>0</v>
      </c>
      <c r="T135" s="131">
        <f>T136</f>
        <v>2.4149999999999998E-2</v>
      </c>
      <c r="AR135" s="125" t="s">
        <v>82</v>
      </c>
      <c r="AT135" s="132" t="s">
        <v>74</v>
      </c>
      <c r="AU135" s="132" t="s">
        <v>82</v>
      </c>
      <c r="AY135" s="125" t="s">
        <v>163</v>
      </c>
      <c r="BK135" s="133">
        <f>BK136</f>
        <v>0</v>
      </c>
    </row>
    <row r="136" spans="2:65" s="1" customFormat="1" ht="16.5" customHeight="1">
      <c r="B136" s="136"/>
      <c r="C136" s="137" t="s">
        <v>82</v>
      </c>
      <c r="D136" s="137" t="s">
        <v>165</v>
      </c>
      <c r="E136" s="138" t="s">
        <v>1677</v>
      </c>
      <c r="F136" s="139" t="s">
        <v>1678</v>
      </c>
      <c r="G136" s="140" t="s">
        <v>326</v>
      </c>
      <c r="H136" s="141">
        <v>23</v>
      </c>
      <c r="I136" s="142"/>
      <c r="J136" s="143">
        <f>ROUND(I136*H136,2)</f>
        <v>0</v>
      </c>
      <c r="K136" s="144"/>
      <c r="L136" s="31"/>
      <c r="M136" s="145" t="s">
        <v>1</v>
      </c>
      <c r="N136" s="146" t="s">
        <v>40</v>
      </c>
      <c r="P136" s="147">
        <f>O136*H136</f>
        <v>0</v>
      </c>
      <c r="Q136" s="147">
        <v>0</v>
      </c>
      <c r="R136" s="147">
        <f>Q136*H136</f>
        <v>0</v>
      </c>
      <c r="S136" s="147">
        <v>1.0499999999999999E-3</v>
      </c>
      <c r="T136" s="148">
        <f>S136*H136</f>
        <v>2.4149999999999998E-2</v>
      </c>
      <c r="AR136" s="149" t="s">
        <v>169</v>
      </c>
      <c r="AT136" s="149" t="s">
        <v>165</v>
      </c>
      <c r="AU136" s="149" t="s">
        <v>84</v>
      </c>
      <c r="AY136" s="16" t="s">
        <v>163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6" t="s">
        <v>82</v>
      </c>
      <c r="BK136" s="150">
        <f>ROUND(I136*H136,2)</f>
        <v>0</v>
      </c>
      <c r="BL136" s="16" t="s">
        <v>169</v>
      </c>
      <c r="BM136" s="149" t="s">
        <v>1679</v>
      </c>
    </row>
    <row r="137" spans="2:65" s="11" customFormat="1" ht="22.75" customHeight="1">
      <c r="B137" s="124"/>
      <c r="D137" s="125" t="s">
        <v>74</v>
      </c>
      <c r="E137" s="134" t="s">
        <v>251</v>
      </c>
      <c r="F137" s="134" t="s">
        <v>252</v>
      </c>
      <c r="I137" s="127"/>
      <c r="J137" s="135">
        <f>BK137</f>
        <v>0</v>
      </c>
      <c r="L137" s="124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5" t="s">
        <v>82</v>
      </c>
      <c r="AT137" s="132" t="s">
        <v>74</v>
      </c>
      <c r="AU137" s="132" t="s">
        <v>82</v>
      </c>
      <c r="AY137" s="125" t="s">
        <v>163</v>
      </c>
      <c r="BK137" s="133">
        <f>SUM(BK138:BK139)</f>
        <v>0</v>
      </c>
    </row>
    <row r="138" spans="2:65" s="1" customFormat="1" ht="21.75" customHeight="1">
      <c r="B138" s="136"/>
      <c r="C138" s="137" t="s">
        <v>84</v>
      </c>
      <c r="D138" s="137" t="s">
        <v>165</v>
      </c>
      <c r="E138" s="138" t="s">
        <v>259</v>
      </c>
      <c r="F138" s="139" t="s">
        <v>260</v>
      </c>
      <c r="G138" s="140" t="s">
        <v>256</v>
      </c>
      <c r="H138" s="141">
        <v>0.105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84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1680</v>
      </c>
    </row>
    <row r="139" spans="2:65" s="1" customFormat="1" ht="21.75" customHeight="1">
      <c r="B139" s="136"/>
      <c r="C139" s="137" t="s">
        <v>181</v>
      </c>
      <c r="D139" s="137" t="s">
        <v>165</v>
      </c>
      <c r="E139" s="138" t="s">
        <v>1681</v>
      </c>
      <c r="F139" s="139" t="s">
        <v>1682</v>
      </c>
      <c r="G139" s="140" t="s">
        <v>256</v>
      </c>
      <c r="H139" s="141">
        <v>0.105</v>
      </c>
      <c r="I139" s="142"/>
      <c r="J139" s="143">
        <f>ROUND(I139*H139,2)</f>
        <v>0</v>
      </c>
      <c r="K139" s="144"/>
      <c r="L139" s="31"/>
      <c r="M139" s="145" t="s">
        <v>1</v>
      </c>
      <c r="N139" s="146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169</v>
      </c>
      <c r="AT139" s="149" t="s">
        <v>165</v>
      </c>
      <c r="AU139" s="149" t="s">
        <v>84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1683</v>
      </c>
    </row>
    <row r="140" spans="2:65" s="11" customFormat="1" ht="25.9" customHeight="1">
      <c r="B140" s="124"/>
      <c r="D140" s="125" t="s">
        <v>74</v>
      </c>
      <c r="E140" s="126" t="s">
        <v>282</v>
      </c>
      <c r="F140" s="126" t="s">
        <v>283</v>
      </c>
      <c r="I140" s="127"/>
      <c r="J140" s="128">
        <f>BK140</f>
        <v>0</v>
      </c>
      <c r="L140" s="124"/>
      <c r="M140" s="129"/>
      <c r="P140" s="130">
        <f>P141</f>
        <v>0</v>
      </c>
      <c r="R140" s="130">
        <f>R141</f>
        <v>0.26236500000000007</v>
      </c>
      <c r="T140" s="131">
        <f>T141</f>
        <v>9.0200000000000002E-2</v>
      </c>
      <c r="AR140" s="125" t="s">
        <v>84</v>
      </c>
      <c r="AT140" s="132" t="s">
        <v>74</v>
      </c>
      <c r="AU140" s="132" t="s">
        <v>75</v>
      </c>
      <c r="AY140" s="125" t="s">
        <v>163</v>
      </c>
      <c r="BK140" s="133">
        <f>BK141</f>
        <v>0</v>
      </c>
    </row>
    <row r="141" spans="2:65" s="11" customFormat="1" ht="22.75" customHeight="1">
      <c r="B141" s="124"/>
      <c r="D141" s="125" t="s">
        <v>74</v>
      </c>
      <c r="E141" s="134" t="s">
        <v>1684</v>
      </c>
      <c r="F141" s="134" t="s">
        <v>1685</v>
      </c>
      <c r="I141" s="127"/>
      <c r="J141" s="135">
        <f>BK141</f>
        <v>0</v>
      </c>
      <c r="L141" s="124"/>
      <c r="M141" s="129"/>
      <c r="P141" s="130">
        <f>SUM(P142:P247)</f>
        <v>0</v>
      </c>
      <c r="R141" s="130">
        <f>SUM(R142:R247)</f>
        <v>0.26236500000000007</v>
      </c>
      <c r="T141" s="131">
        <f>SUM(T142:T247)</f>
        <v>9.0200000000000002E-2</v>
      </c>
      <c r="AR141" s="125" t="s">
        <v>84</v>
      </c>
      <c r="AT141" s="132" t="s">
        <v>74</v>
      </c>
      <c r="AU141" s="132" t="s">
        <v>82</v>
      </c>
      <c r="AY141" s="125" t="s">
        <v>163</v>
      </c>
      <c r="BK141" s="133">
        <f>SUM(BK142:BK247)</f>
        <v>0</v>
      </c>
    </row>
    <row r="142" spans="2:65" s="1" customFormat="1" ht="24.15" customHeight="1">
      <c r="B142" s="136"/>
      <c r="C142" s="137" t="s">
        <v>169</v>
      </c>
      <c r="D142" s="137" t="s">
        <v>165</v>
      </c>
      <c r="E142" s="138" t="s">
        <v>1686</v>
      </c>
      <c r="F142" s="139" t="s">
        <v>1687</v>
      </c>
      <c r="G142" s="140" t="s">
        <v>248</v>
      </c>
      <c r="H142" s="141">
        <v>115</v>
      </c>
      <c r="I142" s="142"/>
      <c r="J142" s="143">
        <f>ROUND(I142*H142,2)</f>
        <v>0</v>
      </c>
      <c r="K142" s="144"/>
      <c r="L142" s="31"/>
      <c r="M142" s="145" t="s">
        <v>1</v>
      </c>
      <c r="N142" s="146" t="s">
        <v>40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258</v>
      </c>
      <c r="AT142" s="149" t="s">
        <v>165</v>
      </c>
      <c r="AU142" s="149" t="s">
        <v>84</v>
      </c>
      <c r="AY142" s="16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6" t="s">
        <v>82</v>
      </c>
      <c r="BK142" s="150">
        <f>ROUND(I142*H142,2)</f>
        <v>0</v>
      </c>
      <c r="BL142" s="16" t="s">
        <v>258</v>
      </c>
      <c r="BM142" s="149" t="s">
        <v>1688</v>
      </c>
    </row>
    <row r="143" spans="2:65" s="1" customFormat="1" ht="16.5" customHeight="1">
      <c r="B143" s="136"/>
      <c r="C143" s="175" t="s">
        <v>196</v>
      </c>
      <c r="D143" s="175" t="s">
        <v>378</v>
      </c>
      <c r="E143" s="176" t="s">
        <v>1689</v>
      </c>
      <c r="F143" s="177" t="s">
        <v>1690</v>
      </c>
      <c r="G143" s="178" t="s">
        <v>248</v>
      </c>
      <c r="H143" s="179">
        <v>120.75</v>
      </c>
      <c r="I143" s="180"/>
      <c r="J143" s="181">
        <f>ROUND(I143*H143,2)</f>
        <v>0</v>
      </c>
      <c r="K143" s="182"/>
      <c r="L143" s="183"/>
      <c r="M143" s="184" t="s">
        <v>1</v>
      </c>
      <c r="N143" s="185" t="s">
        <v>40</v>
      </c>
      <c r="P143" s="147">
        <f>O143*H143</f>
        <v>0</v>
      </c>
      <c r="Q143" s="147">
        <v>1E-4</v>
      </c>
      <c r="R143" s="147">
        <f>Q143*H143</f>
        <v>1.2075000000000001E-2</v>
      </c>
      <c r="S143" s="147">
        <v>0</v>
      </c>
      <c r="T143" s="148">
        <f>S143*H143</f>
        <v>0</v>
      </c>
      <c r="AR143" s="149" t="s">
        <v>349</v>
      </c>
      <c r="AT143" s="149" t="s">
        <v>378</v>
      </c>
      <c r="AU143" s="149" t="s">
        <v>84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258</v>
      </c>
      <c r="BM143" s="149" t="s">
        <v>1691</v>
      </c>
    </row>
    <row r="144" spans="2:65" s="12" customFormat="1" ht="10">
      <c r="B144" s="151"/>
      <c r="D144" s="152" t="s">
        <v>171</v>
      </c>
      <c r="E144" s="153" t="s">
        <v>1</v>
      </c>
      <c r="F144" s="154" t="s">
        <v>1692</v>
      </c>
      <c r="H144" s="155">
        <v>120.75</v>
      </c>
      <c r="I144" s="156"/>
      <c r="L144" s="151"/>
      <c r="M144" s="157"/>
      <c r="T144" s="158"/>
      <c r="AT144" s="153" t="s">
        <v>171</v>
      </c>
      <c r="AU144" s="153" t="s">
        <v>84</v>
      </c>
      <c r="AV144" s="12" t="s">
        <v>84</v>
      </c>
      <c r="AW144" s="12" t="s">
        <v>32</v>
      </c>
      <c r="AX144" s="12" t="s">
        <v>82</v>
      </c>
      <c r="AY144" s="153" t="s">
        <v>163</v>
      </c>
    </row>
    <row r="145" spans="2:65" s="1" customFormat="1" ht="24.15" customHeight="1">
      <c r="B145" s="136"/>
      <c r="C145" s="137" t="s">
        <v>203</v>
      </c>
      <c r="D145" s="137" t="s">
        <v>165</v>
      </c>
      <c r="E145" s="138" t="s">
        <v>1693</v>
      </c>
      <c r="F145" s="139" t="s">
        <v>1694</v>
      </c>
      <c r="G145" s="140" t="s">
        <v>248</v>
      </c>
      <c r="H145" s="141">
        <v>491</v>
      </c>
      <c r="I145" s="142"/>
      <c r="J145" s="143">
        <f>ROUND(I145*H145,2)</f>
        <v>0</v>
      </c>
      <c r="K145" s="144"/>
      <c r="L145" s="31"/>
      <c r="M145" s="145" t="s">
        <v>1</v>
      </c>
      <c r="N145" s="146" t="s">
        <v>40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258</v>
      </c>
      <c r="AT145" s="149" t="s">
        <v>165</v>
      </c>
      <c r="AU145" s="149" t="s">
        <v>84</v>
      </c>
      <c r="AY145" s="16" t="s">
        <v>163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6" t="s">
        <v>82</v>
      </c>
      <c r="BK145" s="150">
        <f>ROUND(I145*H145,2)</f>
        <v>0</v>
      </c>
      <c r="BL145" s="16" t="s">
        <v>258</v>
      </c>
      <c r="BM145" s="149" t="s">
        <v>1695</v>
      </c>
    </row>
    <row r="146" spans="2:65" s="1" customFormat="1" ht="16.5" customHeight="1">
      <c r="B146" s="136"/>
      <c r="C146" s="175" t="s">
        <v>210</v>
      </c>
      <c r="D146" s="175" t="s">
        <v>378</v>
      </c>
      <c r="E146" s="176" t="s">
        <v>1696</v>
      </c>
      <c r="F146" s="177" t="s">
        <v>1697</v>
      </c>
      <c r="G146" s="178" t="s">
        <v>248</v>
      </c>
      <c r="H146" s="179">
        <v>96</v>
      </c>
      <c r="I146" s="180"/>
      <c r="J146" s="181">
        <f>ROUND(I146*H146,2)</f>
        <v>0</v>
      </c>
      <c r="K146" s="182"/>
      <c r="L146" s="183"/>
      <c r="M146" s="184" t="s">
        <v>1</v>
      </c>
      <c r="N146" s="185" t="s">
        <v>40</v>
      </c>
      <c r="P146" s="147">
        <f>O146*H146</f>
        <v>0</v>
      </c>
      <c r="Q146" s="147">
        <v>2.0000000000000001E-4</v>
      </c>
      <c r="R146" s="147">
        <f>Q146*H146</f>
        <v>1.9200000000000002E-2</v>
      </c>
      <c r="S146" s="147">
        <v>0</v>
      </c>
      <c r="T146" s="148">
        <f>S146*H146</f>
        <v>0</v>
      </c>
      <c r="AR146" s="149" t="s">
        <v>349</v>
      </c>
      <c r="AT146" s="149" t="s">
        <v>378</v>
      </c>
      <c r="AU146" s="149" t="s">
        <v>84</v>
      </c>
      <c r="AY146" s="16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6" t="s">
        <v>82</v>
      </c>
      <c r="BK146" s="150">
        <f>ROUND(I146*H146,2)</f>
        <v>0</v>
      </c>
      <c r="BL146" s="16" t="s">
        <v>258</v>
      </c>
      <c r="BM146" s="149" t="s">
        <v>1698</v>
      </c>
    </row>
    <row r="147" spans="2:65" s="1" customFormat="1" ht="18">
      <c r="B147" s="31"/>
      <c r="D147" s="152" t="s">
        <v>614</v>
      </c>
      <c r="F147" s="186" t="s">
        <v>1699</v>
      </c>
      <c r="I147" s="187"/>
      <c r="L147" s="31"/>
      <c r="M147" s="188"/>
      <c r="T147" s="55"/>
      <c r="AT147" s="16" t="s">
        <v>614</v>
      </c>
      <c r="AU147" s="16" t="s">
        <v>84</v>
      </c>
    </row>
    <row r="148" spans="2:65" s="1" customFormat="1" ht="16.5" customHeight="1">
      <c r="B148" s="136"/>
      <c r="C148" s="175" t="s">
        <v>216</v>
      </c>
      <c r="D148" s="175" t="s">
        <v>378</v>
      </c>
      <c r="E148" s="176" t="s">
        <v>1700</v>
      </c>
      <c r="F148" s="177" t="s">
        <v>1701</v>
      </c>
      <c r="G148" s="178" t="s">
        <v>248</v>
      </c>
      <c r="H148" s="179">
        <v>40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40</v>
      </c>
      <c r="P148" s="147">
        <f>O148*H148</f>
        <v>0</v>
      </c>
      <c r="Q148" s="147">
        <v>2.7E-4</v>
      </c>
      <c r="R148" s="147">
        <f>Q148*H148</f>
        <v>1.0800000000000001E-2</v>
      </c>
      <c r="S148" s="147">
        <v>0</v>
      </c>
      <c r="T148" s="148">
        <f>S148*H148</f>
        <v>0</v>
      </c>
      <c r="AR148" s="149" t="s">
        <v>349</v>
      </c>
      <c r="AT148" s="149" t="s">
        <v>378</v>
      </c>
      <c r="AU148" s="149" t="s">
        <v>84</v>
      </c>
      <c r="AY148" s="16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6" t="s">
        <v>82</v>
      </c>
      <c r="BK148" s="150">
        <f>ROUND(I148*H148,2)</f>
        <v>0</v>
      </c>
      <c r="BL148" s="16" t="s">
        <v>258</v>
      </c>
      <c r="BM148" s="149" t="s">
        <v>1702</v>
      </c>
    </row>
    <row r="149" spans="2:65" s="1" customFormat="1" ht="27">
      <c r="B149" s="31"/>
      <c r="D149" s="152" t="s">
        <v>614</v>
      </c>
      <c r="F149" s="186" t="s">
        <v>1703</v>
      </c>
      <c r="I149" s="187"/>
      <c r="L149" s="31"/>
      <c r="M149" s="188"/>
      <c r="T149" s="55"/>
      <c r="AT149" s="16" t="s">
        <v>614</v>
      </c>
      <c r="AU149" s="16" t="s">
        <v>84</v>
      </c>
    </row>
    <row r="150" spans="2:65" s="1" customFormat="1" ht="16.5" customHeight="1">
      <c r="B150" s="136"/>
      <c r="C150" s="175" t="s">
        <v>174</v>
      </c>
      <c r="D150" s="175" t="s">
        <v>378</v>
      </c>
      <c r="E150" s="176" t="s">
        <v>1704</v>
      </c>
      <c r="F150" s="177" t="s">
        <v>1705</v>
      </c>
      <c r="G150" s="178" t="s">
        <v>248</v>
      </c>
      <c r="H150" s="179">
        <v>355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40</v>
      </c>
      <c r="P150" s="147">
        <f>O150*H150</f>
        <v>0</v>
      </c>
      <c r="Q150" s="147">
        <v>4.0000000000000003E-5</v>
      </c>
      <c r="R150" s="147">
        <f>Q150*H150</f>
        <v>1.4200000000000001E-2</v>
      </c>
      <c r="S150" s="147">
        <v>0</v>
      </c>
      <c r="T150" s="148">
        <f>S150*H150</f>
        <v>0</v>
      </c>
      <c r="AR150" s="149" t="s">
        <v>349</v>
      </c>
      <c r="AT150" s="149" t="s">
        <v>378</v>
      </c>
      <c r="AU150" s="149" t="s">
        <v>84</v>
      </c>
      <c r="AY150" s="16" t="s">
        <v>163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6" t="s">
        <v>82</v>
      </c>
      <c r="BK150" s="150">
        <f>ROUND(I150*H150,2)</f>
        <v>0</v>
      </c>
      <c r="BL150" s="16" t="s">
        <v>258</v>
      </c>
      <c r="BM150" s="149" t="s">
        <v>1706</v>
      </c>
    </row>
    <row r="151" spans="2:65" s="1" customFormat="1" ht="24.15" customHeight="1">
      <c r="B151" s="136"/>
      <c r="C151" s="137" t="s">
        <v>226</v>
      </c>
      <c r="D151" s="137" t="s">
        <v>165</v>
      </c>
      <c r="E151" s="138" t="s">
        <v>1707</v>
      </c>
      <c r="F151" s="139" t="s">
        <v>1708</v>
      </c>
      <c r="G151" s="140" t="s">
        <v>248</v>
      </c>
      <c r="H151" s="141">
        <v>40</v>
      </c>
      <c r="I151" s="142"/>
      <c r="J151" s="143">
        <f>ROUND(I151*H151,2)</f>
        <v>0</v>
      </c>
      <c r="K151" s="144"/>
      <c r="L151" s="31"/>
      <c r="M151" s="145" t="s">
        <v>1</v>
      </c>
      <c r="N151" s="146" t="s">
        <v>40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258</v>
      </c>
      <c r="AT151" s="149" t="s">
        <v>165</v>
      </c>
      <c r="AU151" s="149" t="s">
        <v>84</v>
      </c>
      <c r="AY151" s="16" t="s">
        <v>163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6" t="s">
        <v>82</v>
      </c>
      <c r="BK151" s="150">
        <f>ROUND(I151*H151,2)</f>
        <v>0</v>
      </c>
      <c r="BL151" s="16" t="s">
        <v>258</v>
      </c>
      <c r="BM151" s="149" t="s">
        <v>1709</v>
      </c>
    </row>
    <row r="152" spans="2:65" s="1" customFormat="1" ht="16.5" customHeight="1">
      <c r="B152" s="136"/>
      <c r="C152" s="175" t="s">
        <v>231</v>
      </c>
      <c r="D152" s="175" t="s">
        <v>378</v>
      </c>
      <c r="E152" s="176" t="s">
        <v>1710</v>
      </c>
      <c r="F152" s="177" t="s">
        <v>1711</v>
      </c>
      <c r="G152" s="178" t="s">
        <v>248</v>
      </c>
      <c r="H152" s="179">
        <v>42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40</v>
      </c>
      <c r="P152" s="147">
        <f>O152*H152</f>
        <v>0</v>
      </c>
      <c r="Q152" s="147">
        <v>1.32E-3</v>
      </c>
      <c r="R152" s="147">
        <f>Q152*H152</f>
        <v>5.5440000000000003E-2</v>
      </c>
      <c r="S152" s="147">
        <v>0</v>
      </c>
      <c r="T152" s="148">
        <f>S152*H152</f>
        <v>0</v>
      </c>
      <c r="AR152" s="149" t="s">
        <v>349</v>
      </c>
      <c r="AT152" s="149" t="s">
        <v>378</v>
      </c>
      <c r="AU152" s="149" t="s">
        <v>84</v>
      </c>
      <c r="AY152" s="16" t="s">
        <v>163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6" t="s">
        <v>82</v>
      </c>
      <c r="BK152" s="150">
        <f>ROUND(I152*H152,2)</f>
        <v>0</v>
      </c>
      <c r="BL152" s="16" t="s">
        <v>258</v>
      </c>
      <c r="BM152" s="149" t="s">
        <v>1712</v>
      </c>
    </row>
    <row r="153" spans="2:65" s="1" customFormat="1" ht="18">
      <c r="B153" s="31"/>
      <c r="D153" s="152" t="s">
        <v>614</v>
      </c>
      <c r="F153" s="186" t="s">
        <v>1713</v>
      </c>
      <c r="I153" s="187"/>
      <c r="L153" s="31"/>
      <c r="M153" s="188"/>
      <c r="T153" s="55"/>
      <c r="AT153" s="16" t="s">
        <v>614</v>
      </c>
      <c r="AU153" s="16" t="s">
        <v>84</v>
      </c>
    </row>
    <row r="154" spans="2:65" s="12" customFormat="1" ht="10">
      <c r="B154" s="151"/>
      <c r="D154" s="152" t="s">
        <v>171</v>
      </c>
      <c r="E154" s="153" t="s">
        <v>1</v>
      </c>
      <c r="F154" s="154" t="s">
        <v>1714</v>
      </c>
      <c r="H154" s="155">
        <v>42</v>
      </c>
      <c r="I154" s="156"/>
      <c r="L154" s="151"/>
      <c r="M154" s="157"/>
      <c r="T154" s="158"/>
      <c r="AT154" s="153" t="s">
        <v>171</v>
      </c>
      <c r="AU154" s="153" t="s">
        <v>84</v>
      </c>
      <c r="AV154" s="12" t="s">
        <v>84</v>
      </c>
      <c r="AW154" s="12" t="s">
        <v>32</v>
      </c>
      <c r="AX154" s="12" t="s">
        <v>82</v>
      </c>
      <c r="AY154" s="153" t="s">
        <v>163</v>
      </c>
    </row>
    <row r="155" spans="2:65" s="1" customFormat="1" ht="16.5" customHeight="1">
      <c r="B155" s="136"/>
      <c r="C155" s="175" t="s">
        <v>8</v>
      </c>
      <c r="D155" s="175" t="s">
        <v>378</v>
      </c>
      <c r="E155" s="176" t="s">
        <v>1715</v>
      </c>
      <c r="F155" s="177" t="s">
        <v>1716</v>
      </c>
      <c r="G155" s="178" t="s">
        <v>248</v>
      </c>
      <c r="H155" s="179">
        <v>42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40</v>
      </c>
      <c r="P155" s="147">
        <f>O155*H155</f>
        <v>0</v>
      </c>
      <c r="Q155" s="147">
        <v>6.4000000000000005E-4</v>
      </c>
      <c r="R155" s="147">
        <f>Q155*H155</f>
        <v>2.6880000000000001E-2</v>
      </c>
      <c r="S155" s="147">
        <v>0</v>
      </c>
      <c r="T155" s="148">
        <f>S155*H155</f>
        <v>0</v>
      </c>
      <c r="AR155" s="149" t="s">
        <v>349</v>
      </c>
      <c r="AT155" s="149" t="s">
        <v>378</v>
      </c>
      <c r="AU155" s="149" t="s">
        <v>84</v>
      </c>
      <c r="AY155" s="16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6" t="s">
        <v>82</v>
      </c>
      <c r="BK155" s="150">
        <f>ROUND(I155*H155,2)</f>
        <v>0</v>
      </c>
      <c r="BL155" s="16" t="s">
        <v>258</v>
      </c>
      <c r="BM155" s="149" t="s">
        <v>1717</v>
      </c>
    </row>
    <row r="156" spans="2:65" s="1" customFormat="1" ht="27">
      <c r="B156" s="31"/>
      <c r="D156" s="152" t="s">
        <v>614</v>
      </c>
      <c r="F156" s="186" t="s">
        <v>1718</v>
      </c>
      <c r="I156" s="187"/>
      <c r="L156" s="31"/>
      <c r="M156" s="188"/>
      <c r="T156" s="55"/>
      <c r="AT156" s="16" t="s">
        <v>614</v>
      </c>
      <c r="AU156" s="16" t="s">
        <v>84</v>
      </c>
    </row>
    <row r="157" spans="2:65" s="1" customFormat="1" ht="21.75" customHeight="1">
      <c r="B157" s="136"/>
      <c r="C157" s="137" t="s">
        <v>241</v>
      </c>
      <c r="D157" s="137" t="s">
        <v>165</v>
      </c>
      <c r="E157" s="138" t="s">
        <v>1719</v>
      </c>
      <c r="F157" s="139" t="s">
        <v>1720</v>
      </c>
      <c r="G157" s="140" t="s">
        <v>326</v>
      </c>
      <c r="H157" s="141">
        <v>23</v>
      </c>
      <c r="I157" s="142"/>
      <c r="J157" s="143">
        <f>ROUND(I157*H157,2)</f>
        <v>0</v>
      </c>
      <c r="K157" s="144"/>
      <c r="L157" s="31"/>
      <c r="M157" s="145" t="s">
        <v>1</v>
      </c>
      <c r="N157" s="146" t="s">
        <v>40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258</v>
      </c>
      <c r="AT157" s="149" t="s">
        <v>165</v>
      </c>
      <c r="AU157" s="149" t="s">
        <v>84</v>
      </c>
      <c r="AY157" s="16" t="s">
        <v>163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6" t="s">
        <v>82</v>
      </c>
      <c r="BK157" s="150">
        <f>ROUND(I157*H157,2)</f>
        <v>0</v>
      </c>
      <c r="BL157" s="16" t="s">
        <v>258</v>
      </c>
      <c r="BM157" s="149" t="s">
        <v>1721</v>
      </c>
    </row>
    <row r="158" spans="2:65" s="1" customFormat="1" ht="16.5" customHeight="1">
      <c r="B158" s="136"/>
      <c r="C158" s="175" t="s">
        <v>245</v>
      </c>
      <c r="D158" s="175" t="s">
        <v>378</v>
      </c>
      <c r="E158" s="176" t="s">
        <v>1722</v>
      </c>
      <c r="F158" s="177" t="s">
        <v>1723</v>
      </c>
      <c r="G158" s="178" t="s">
        <v>326</v>
      </c>
      <c r="H158" s="179">
        <v>23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40</v>
      </c>
      <c r="P158" s="147">
        <f>O158*H158</f>
        <v>0</v>
      </c>
      <c r="Q158" s="147">
        <v>1.1999999999999999E-3</v>
      </c>
      <c r="R158" s="147">
        <f>Q158*H158</f>
        <v>2.7599999999999996E-2</v>
      </c>
      <c r="S158" s="147">
        <v>0</v>
      </c>
      <c r="T158" s="148">
        <f>S158*H158</f>
        <v>0</v>
      </c>
      <c r="AR158" s="149" t="s">
        <v>349</v>
      </c>
      <c r="AT158" s="149" t="s">
        <v>378</v>
      </c>
      <c r="AU158" s="149" t="s">
        <v>84</v>
      </c>
      <c r="AY158" s="16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6" t="s">
        <v>82</v>
      </c>
      <c r="BK158" s="150">
        <f>ROUND(I158*H158,2)</f>
        <v>0</v>
      </c>
      <c r="BL158" s="16" t="s">
        <v>258</v>
      </c>
      <c r="BM158" s="149" t="s">
        <v>1724</v>
      </c>
    </row>
    <row r="159" spans="2:65" s="1" customFormat="1" ht="18">
      <c r="B159" s="31"/>
      <c r="D159" s="152" t="s">
        <v>614</v>
      </c>
      <c r="F159" s="186" t="s">
        <v>1725</v>
      </c>
      <c r="I159" s="187"/>
      <c r="L159" s="31"/>
      <c r="M159" s="188"/>
      <c r="T159" s="55"/>
      <c r="AT159" s="16" t="s">
        <v>614</v>
      </c>
      <c r="AU159" s="16" t="s">
        <v>84</v>
      </c>
    </row>
    <row r="160" spans="2:65" s="1" customFormat="1" ht="16.5" customHeight="1">
      <c r="B160" s="136"/>
      <c r="C160" s="175" t="s">
        <v>253</v>
      </c>
      <c r="D160" s="175" t="s">
        <v>378</v>
      </c>
      <c r="E160" s="176" t="s">
        <v>1726</v>
      </c>
      <c r="F160" s="177" t="s">
        <v>1727</v>
      </c>
      <c r="G160" s="178" t="s">
        <v>326</v>
      </c>
      <c r="H160" s="179">
        <v>23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40</v>
      </c>
      <c r="P160" s="147">
        <f>O160*H160</f>
        <v>0</v>
      </c>
      <c r="Q160" s="147">
        <v>1.5200000000000001E-3</v>
      </c>
      <c r="R160" s="147">
        <f>Q160*H160</f>
        <v>3.4960000000000005E-2</v>
      </c>
      <c r="S160" s="147">
        <v>0</v>
      </c>
      <c r="T160" s="148">
        <f>S160*H160</f>
        <v>0</v>
      </c>
      <c r="AR160" s="149" t="s">
        <v>349</v>
      </c>
      <c r="AT160" s="149" t="s">
        <v>378</v>
      </c>
      <c r="AU160" s="149" t="s">
        <v>84</v>
      </c>
      <c r="AY160" s="16" t="s">
        <v>163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6" t="s">
        <v>82</v>
      </c>
      <c r="BK160" s="150">
        <f>ROUND(I160*H160,2)</f>
        <v>0</v>
      </c>
      <c r="BL160" s="16" t="s">
        <v>258</v>
      </c>
      <c r="BM160" s="149" t="s">
        <v>1728</v>
      </c>
    </row>
    <row r="161" spans="2:65" s="1" customFormat="1" ht="36">
      <c r="B161" s="31"/>
      <c r="D161" s="152" t="s">
        <v>614</v>
      </c>
      <c r="F161" s="186" t="s">
        <v>1729</v>
      </c>
      <c r="I161" s="187"/>
      <c r="L161" s="31"/>
      <c r="M161" s="188"/>
      <c r="T161" s="55"/>
      <c r="AT161" s="16" t="s">
        <v>614</v>
      </c>
      <c r="AU161" s="16" t="s">
        <v>84</v>
      </c>
    </row>
    <row r="162" spans="2:65" s="1" customFormat="1" ht="16.5" customHeight="1">
      <c r="B162" s="136"/>
      <c r="C162" s="175" t="s">
        <v>258</v>
      </c>
      <c r="D162" s="175" t="s">
        <v>378</v>
      </c>
      <c r="E162" s="176" t="s">
        <v>1730</v>
      </c>
      <c r="F162" s="177" t="s">
        <v>1731</v>
      </c>
      <c r="G162" s="178" t="s">
        <v>326</v>
      </c>
      <c r="H162" s="179">
        <v>92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349</v>
      </c>
      <c r="AT162" s="149" t="s">
        <v>378</v>
      </c>
      <c r="AU162" s="149" t="s">
        <v>84</v>
      </c>
      <c r="AY162" s="16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6" t="s">
        <v>82</v>
      </c>
      <c r="BK162" s="150">
        <f>ROUND(I162*H162,2)</f>
        <v>0</v>
      </c>
      <c r="BL162" s="16" t="s">
        <v>258</v>
      </c>
      <c r="BM162" s="149" t="s">
        <v>1732</v>
      </c>
    </row>
    <row r="163" spans="2:65" s="1" customFormat="1" ht="36">
      <c r="B163" s="31"/>
      <c r="D163" s="152" t="s">
        <v>614</v>
      </c>
      <c r="F163" s="186" t="s">
        <v>1733</v>
      </c>
      <c r="I163" s="187"/>
      <c r="L163" s="31"/>
      <c r="M163" s="188"/>
      <c r="T163" s="55"/>
      <c r="AT163" s="16" t="s">
        <v>614</v>
      </c>
      <c r="AU163" s="16" t="s">
        <v>84</v>
      </c>
    </row>
    <row r="164" spans="2:65" s="1" customFormat="1" ht="24.15" customHeight="1">
      <c r="B164" s="136"/>
      <c r="C164" s="137" t="s">
        <v>262</v>
      </c>
      <c r="D164" s="137" t="s">
        <v>165</v>
      </c>
      <c r="E164" s="138" t="s">
        <v>1734</v>
      </c>
      <c r="F164" s="139" t="s">
        <v>1735</v>
      </c>
      <c r="G164" s="140" t="s">
        <v>326</v>
      </c>
      <c r="H164" s="141">
        <v>80</v>
      </c>
      <c r="I164" s="142"/>
      <c r="J164" s="143">
        <f t="shared" ref="J164:J173" si="0">ROUND(I164*H164,2)</f>
        <v>0</v>
      </c>
      <c r="K164" s="144"/>
      <c r="L164" s="31"/>
      <c r="M164" s="145" t="s">
        <v>1</v>
      </c>
      <c r="N164" s="146" t="s">
        <v>40</v>
      </c>
      <c r="P164" s="147">
        <f t="shared" ref="P164:P173" si="1">O164*H164</f>
        <v>0</v>
      </c>
      <c r="Q164" s="147">
        <v>0</v>
      </c>
      <c r="R164" s="147">
        <f t="shared" ref="R164:R173" si="2">Q164*H164</f>
        <v>0</v>
      </c>
      <c r="S164" s="147">
        <v>0</v>
      </c>
      <c r="T164" s="148">
        <f t="shared" ref="T164:T173" si="3">S164*H164</f>
        <v>0</v>
      </c>
      <c r="AR164" s="149" t="s">
        <v>258</v>
      </c>
      <c r="AT164" s="149" t="s">
        <v>165</v>
      </c>
      <c r="AU164" s="149" t="s">
        <v>84</v>
      </c>
      <c r="AY164" s="16" t="s">
        <v>163</v>
      </c>
      <c r="BE164" s="150">
        <f t="shared" ref="BE164:BE173" si="4">IF(N164="základní",J164,0)</f>
        <v>0</v>
      </c>
      <c r="BF164" s="150">
        <f t="shared" ref="BF164:BF173" si="5">IF(N164="snížená",J164,0)</f>
        <v>0</v>
      </c>
      <c r="BG164" s="150">
        <f t="shared" ref="BG164:BG173" si="6">IF(N164="zákl. přenesená",J164,0)</f>
        <v>0</v>
      </c>
      <c r="BH164" s="150">
        <f t="shared" ref="BH164:BH173" si="7">IF(N164="sníž. přenesená",J164,0)</f>
        <v>0</v>
      </c>
      <c r="BI164" s="150">
        <f t="shared" ref="BI164:BI173" si="8">IF(N164="nulová",J164,0)</f>
        <v>0</v>
      </c>
      <c r="BJ164" s="16" t="s">
        <v>82</v>
      </c>
      <c r="BK164" s="150">
        <f t="shared" ref="BK164:BK173" si="9">ROUND(I164*H164,2)</f>
        <v>0</v>
      </c>
      <c r="BL164" s="16" t="s">
        <v>258</v>
      </c>
      <c r="BM164" s="149" t="s">
        <v>1736</v>
      </c>
    </row>
    <row r="165" spans="2:65" s="1" customFormat="1" ht="16.5" customHeight="1">
      <c r="B165" s="136"/>
      <c r="C165" s="175" t="s">
        <v>267</v>
      </c>
      <c r="D165" s="175" t="s">
        <v>378</v>
      </c>
      <c r="E165" s="176" t="s">
        <v>1737</v>
      </c>
      <c r="F165" s="177" t="s">
        <v>1738</v>
      </c>
      <c r="G165" s="178" t="s">
        <v>326</v>
      </c>
      <c r="H165" s="179">
        <v>80</v>
      </c>
      <c r="I165" s="180"/>
      <c r="J165" s="181">
        <f t="shared" si="0"/>
        <v>0</v>
      </c>
      <c r="K165" s="182"/>
      <c r="L165" s="183"/>
      <c r="M165" s="184" t="s">
        <v>1</v>
      </c>
      <c r="N165" s="185" t="s">
        <v>40</v>
      </c>
      <c r="P165" s="147">
        <f t="shared" si="1"/>
        <v>0</v>
      </c>
      <c r="Q165" s="147">
        <v>5.0000000000000002E-5</v>
      </c>
      <c r="R165" s="147">
        <f t="shared" si="2"/>
        <v>4.0000000000000001E-3</v>
      </c>
      <c r="S165" s="147">
        <v>0</v>
      </c>
      <c r="T165" s="148">
        <f t="shared" si="3"/>
        <v>0</v>
      </c>
      <c r="AR165" s="149" t="s">
        <v>349</v>
      </c>
      <c r="AT165" s="149" t="s">
        <v>378</v>
      </c>
      <c r="AU165" s="149" t="s">
        <v>84</v>
      </c>
      <c r="AY165" s="16" t="s">
        <v>163</v>
      </c>
      <c r="BE165" s="150">
        <f t="shared" si="4"/>
        <v>0</v>
      </c>
      <c r="BF165" s="150">
        <f t="shared" si="5"/>
        <v>0</v>
      </c>
      <c r="BG165" s="150">
        <f t="shared" si="6"/>
        <v>0</v>
      </c>
      <c r="BH165" s="150">
        <f t="shared" si="7"/>
        <v>0</v>
      </c>
      <c r="BI165" s="150">
        <f t="shared" si="8"/>
        <v>0</v>
      </c>
      <c r="BJ165" s="16" t="s">
        <v>82</v>
      </c>
      <c r="BK165" s="150">
        <f t="shared" si="9"/>
        <v>0</v>
      </c>
      <c r="BL165" s="16" t="s">
        <v>258</v>
      </c>
      <c r="BM165" s="149" t="s">
        <v>1739</v>
      </c>
    </row>
    <row r="166" spans="2:65" s="1" customFormat="1" ht="16.5" customHeight="1">
      <c r="B166" s="136"/>
      <c r="C166" s="137" t="s">
        <v>271</v>
      </c>
      <c r="D166" s="137" t="s">
        <v>165</v>
      </c>
      <c r="E166" s="138" t="s">
        <v>1740</v>
      </c>
      <c r="F166" s="139" t="s">
        <v>1741</v>
      </c>
      <c r="G166" s="140" t="s">
        <v>326</v>
      </c>
      <c r="H166" s="141">
        <v>45</v>
      </c>
      <c r="I166" s="142"/>
      <c r="J166" s="143">
        <f t="shared" si="0"/>
        <v>0</v>
      </c>
      <c r="K166" s="144"/>
      <c r="L166" s="31"/>
      <c r="M166" s="145" t="s">
        <v>1</v>
      </c>
      <c r="N166" s="146" t="s">
        <v>40</v>
      </c>
      <c r="P166" s="147">
        <f t="shared" si="1"/>
        <v>0</v>
      </c>
      <c r="Q166" s="147">
        <v>0</v>
      </c>
      <c r="R166" s="147">
        <f t="shared" si="2"/>
        <v>0</v>
      </c>
      <c r="S166" s="147">
        <v>0</v>
      </c>
      <c r="T166" s="148">
        <f t="shared" si="3"/>
        <v>0</v>
      </c>
      <c r="AR166" s="149" t="s">
        <v>258</v>
      </c>
      <c r="AT166" s="149" t="s">
        <v>165</v>
      </c>
      <c r="AU166" s="149" t="s">
        <v>84</v>
      </c>
      <c r="AY166" s="16" t="s">
        <v>163</v>
      </c>
      <c r="BE166" s="150">
        <f t="shared" si="4"/>
        <v>0</v>
      </c>
      <c r="BF166" s="150">
        <f t="shared" si="5"/>
        <v>0</v>
      </c>
      <c r="BG166" s="150">
        <f t="shared" si="6"/>
        <v>0</v>
      </c>
      <c r="BH166" s="150">
        <f t="shared" si="7"/>
        <v>0</v>
      </c>
      <c r="BI166" s="150">
        <f t="shared" si="8"/>
        <v>0</v>
      </c>
      <c r="BJ166" s="16" t="s">
        <v>82</v>
      </c>
      <c r="BK166" s="150">
        <f t="shared" si="9"/>
        <v>0</v>
      </c>
      <c r="BL166" s="16" t="s">
        <v>258</v>
      </c>
      <c r="BM166" s="149" t="s">
        <v>1742</v>
      </c>
    </row>
    <row r="167" spans="2:65" s="1" customFormat="1" ht="24.15" customHeight="1">
      <c r="B167" s="136"/>
      <c r="C167" s="137" t="s">
        <v>275</v>
      </c>
      <c r="D167" s="137" t="s">
        <v>165</v>
      </c>
      <c r="E167" s="138" t="s">
        <v>1743</v>
      </c>
      <c r="F167" s="139" t="s">
        <v>1744</v>
      </c>
      <c r="G167" s="140" t="s">
        <v>248</v>
      </c>
      <c r="H167" s="141">
        <v>160</v>
      </c>
      <c r="I167" s="142"/>
      <c r="J167" s="143">
        <f t="shared" si="0"/>
        <v>0</v>
      </c>
      <c r="K167" s="144"/>
      <c r="L167" s="31"/>
      <c r="M167" s="145" t="s">
        <v>1</v>
      </c>
      <c r="N167" s="146" t="s">
        <v>40</v>
      </c>
      <c r="P167" s="147">
        <f t="shared" si="1"/>
        <v>0</v>
      </c>
      <c r="Q167" s="147">
        <v>0</v>
      </c>
      <c r="R167" s="147">
        <f t="shared" si="2"/>
        <v>0</v>
      </c>
      <c r="S167" s="147">
        <v>0</v>
      </c>
      <c r="T167" s="148">
        <f t="shared" si="3"/>
        <v>0</v>
      </c>
      <c r="AR167" s="149" t="s">
        <v>258</v>
      </c>
      <c r="AT167" s="149" t="s">
        <v>165</v>
      </c>
      <c r="AU167" s="149" t="s">
        <v>84</v>
      </c>
      <c r="AY167" s="16" t="s">
        <v>163</v>
      </c>
      <c r="BE167" s="150">
        <f t="shared" si="4"/>
        <v>0</v>
      </c>
      <c r="BF167" s="150">
        <f t="shared" si="5"/>
        <v>0</v>
      </c>
      <c r="BG167" s="150">
        <f t="shared" si="6"/>
        <v>0</v>
      </c>
      <c r="BH167" s="150">
        <f t="shared" si="7"/>
        <v>0</v>
      </c>
      <c r="BI167" s="150">
        <f t="shared" si="8"/>
        <v>0</v>
      </c>
      <c r="BJ167" s="16" t="s">
        <v>82</v>
      </c>
      <c r="BK167" s="150">
        <f t="shared" si="9"/>
        <v>0</v>
      </c>
      <c r="BL167" s="16" t="s">
        <v>258</v>
      </c>
      <c r="BM167" s="149" t="s">
        <v>1745</v>
      </c>
    </row>
    <row r="168" spans="2:65" s="1" customFormat="1" ht="16.5" customHeight="1">
      <c r="B168" s="136"/>
      <c r="C168" s="175" t="s">
        <v>7</v>
      </c>
      <c r="D168" s="175" t="s">
        <v>378</v>
      </c>
      <c r="E168" s="176" t="s">
        <v>1746</v>
      </c>
      <c r="F168" s="177" t="s">
        <v>1747</v>
      </c>
      <c r="G168" s="178" t="s">
        <v>248</v>
      </c>
      <c r="H168" s="179">
        <v>160</v>
      </c>
      <c r="I168" s="180"/>
      <c r="J168" s="181">
        <f t="shared" si="0"/>
        <v>0</v>
      </c>
      <c r="K168" s="182"/>
      <c r="L168" s="183"/>
      <c r="M168" s="184" t="s">
        <v>1</v>
      </c>
      <c r="N168" s="185" t="s">
        <v>40</v>
      </c>
      <c r="P168" s="147">
        <f t="shared" si="1"/>
        <v>0</v>
      </c>
      <c r="Q168" s="147">
        <v>6.9999999999999994E-5</v>
      </c>
      <c r="R168" s="147">
        <f t="shared" si="2"/>
        <v>1.1199999999999998E-2</v>
      </c>
      <c r="S168" s="147">
        <v>0</v>
      </c>
      <c r="T168" s="148">
        <f t="shared" si="3"/>
        <v>0</v>
      </c>
      <c r="AR168" s="149" t="s">
        <v>349</v>
      </c>
      <c r="AT168" s="149" t="s">
        <v>378</v>
      </c>
      <c r="AU168" s="149" t="s">
        <v>84</v>
      </c>
      <c r="AY168" s="16" t="s">
        <v>163</v>
      </c>
      <c r="BE168" s="150">
        <f t="shared" si="4"/>
        <v>0</v>
      </c>
      <c r="BF168" s="150">
        <f t="shared" si="5"/>
        <v>0</v>
      </c>
      <c r="BG168" s="150">
        <f t="shared" si="6"/>
        <v>0</v>
      </c>
      <c r="BH168" s="150">
        <f t="shared" si="7"/>
        <v>0</v>
      </c>
      <c r="BI168" s="150">
        <f t="shared" si="8"/>
        <v>0</v>
      </c>
      <c r="BJ168" s="16" t="s">
        <v>82</v>
      </c>
      <c r="BK168" s="150">
        <f t="shared" si="9"/>
        <v>0</v>
      </c>
      <c r="BL168" s="16" t="s">
        <v>258</v>
      </c>
      <c r="BM168" s="149" t="s">
        <v>1748</v>
      </c>
    </row>
    <row r="169" spans="2:65" s="1" customFormat="1" ht="16.5" customHeight="1">
      <c r="B169" s="136"/>
      <c r="C169" s="137" t="s">
        <v>286</v>
      </c>
      <c r="D169" s="137" t="s">
        <v>165</v>
      </c>
      <c r="E169" s="138" t="s">
        <v>1749</v>
      </c>
      <c r="F169" s="139" t="s">
        <v>1750</v>
      </c>
      <c r="G169" s="140" t="s">
        <v>248</v>
      </c>
      <c r="H169" s="141">
        <v>4.5999999999999996</v>
      </c>
      <c r="I169" s="142"/>
      <c r="J169" s="143">
        <f t="shared" si="0"/>
        <v>0</v>
      </c>
      <c r="K169" s="144"/>
      <c r="L169" s="31"/>
      <c r="M169" s="145" t="s">
        <v>1</v>
      </c>
      <c r="N169" s="146" t="s">
        <v>40</v>
      </c>
      <c r="P169" s="147">
        <f t="shared" si="1"/>
        <v>0</v>
      </c>
      <c r="Q169" s="147">
        <v>0</v>
      </c>
      <c r="R169" s="147">
        <f t="shared" si="2"/>
        <v>0</v>
      </c>
      <c r="S169" s="147">
        <v>0</v>
      </c>
      <c r="T169" s="148">
        <f t="shared" si="3"/>
        <v>0</v>
      </c>
      <c r="AR169" s="149" t="s">
        <v>258</v>
      </c>
      <c r="AT169" s="149" t="s">
        <v>165</v>
      </c>
      <c r="AU169" s="149" t="s">
        <v>84</v>
      </c>
      <c r="AY169" s="16" t="s">
        <v>163</v>
      </c>
      <c r="BE169" s="150">
        <f t="shared" si="4"/>
        <v>0</v>
      </c>
      <c r="BF169" s="150">
        <f t="shared" si="5"/>
        <v>0</v>
      </c>
      <c r="BG169" s="150">
        <f t="shared" si="6"/>
        <v>0</v>
      </c>
      <c r="BH169" s="150">
        <f t="shared" si="7"/>
        <v>0</v>
      </c>
      <c r="BI169" s="150">
        <f t="shared" si="8"/>
        <v>0</v>
      </c>
      <c r="BJ169" s="16" t="s">
        <v>82</v>
      </c>
      <c r="BK169" s="150">
        <f t="shared" si="9"/>
        <v>0</v>
      </c>
      <c r="BL169" s="16" t="s">
        <v>258</v>
      </c>
      <c r="BM169" s="149" t="s">
        <v>1751</v>
      </c>
    </row>
    <row r="170" spans="2:65" s="1" customFormat="1" ht="16.5" customHeight="1">
      <c r="B170" s="136"/>
      <c r="C170" s="137" t="s">
        <v>292</v>
      </c>
      <c r="D170" s="137" t="s">
        <v>165</v>
      </c>
      <c r="E170" s="138" t="s">
        <v>1752</v>
      </c>
      <c r="F170" s="139" t="s">
        <v>1753</v>
      </c>
      <c r="G170" s="140" t="s">
        <v>326</v>
      </c>
      <c r="H170" s="141">
        <v>460</v>
      </c>
      <c r="I170" s="142"/>
      <c r="J170" s="143">
        <f t="shared" si="0"/>
        <v>0</v>
      </c>
      <c r="K170" s="144"/>
      <c r="L170" s="31"/>
      <c r="M170" s="145" t="s">
        <v>1</v>
      </c>
      <c r="N170" s="146" t="s">
        <v>40</v>
      </c>
      <c r="P170" s="147">
        <f t="shared" si="1"/>
        <v>0</v>
      </c>
      <c r="Q170" s="147">
        <v>0</v>
      </c>
      <c r="R170" s="147">
        <f t="shared" si="2"/>
        <v>0</v>
      </c>
      <c r="S170" s="147">
        <v>0</v>
      </c>
      <c r="T170" s="148">
        <f t="shared" si="3"/>
        <v>0</v>
      </c>
      <c r="AR170" s="149" t="s">
        <v>258</v>
      </c>
      <c r="AT170" s="149" t="s">
        <v>165</v>
      </c>
      <c r="AU170" s="149" t="s">
        <v>84</v>
      </c>
      <c r="AY170" s="16" t="s">
        <v>163</v>
      </c>
      <c r="BE170" s="150">
        <f t="shared" si="4"/>
        <v>0</v>
      </c>
      <c r="BF170" s="150">
        <f t="shared" si="5"/>
        <v>0</v>
      </c>
      <c r="BG170" s="150">
        <f t="shared" si="6"/>
        <v>0</v>
      </c>
      <c r="BH170" s="150">
        <f t="shared" si="7"/>
        <v>0</v>
      </c>
      <c r="BI170" s="150">
        <f t="shared" si="8"/>
        <v>0</v>
      </c>
      <c r="BJ170" s="16" t="s">
        <v>82</v>
      </c>
      <c r="BK170" s="150">
        <f t="shared" si="9"/>
        <v>0</v>
      </c>
      <c r="BL170" s="16" t="s">
        <v>258</v>
      </c>
      <c r="BM170" s="149" t="s">
        <v>1754</v>
      </c>
    </row>
    <row r="171" spans="2:65" s="1" customFormat="1" ht="16.5" customHeight="1">
      <c r="B171" s="136"/>
      <c r="C171" s="137" t="s">
        <v>298</v>
      </c>
      <c r="D171" s="137" t="s">
        <v>165</v>
      </c>
      <c r="E171" s="138" t="s">
        <v>1755</v>
      </c>
      <c r="F171" s="139" t="s">
        <v>1756</v>
      </c>
      <c r="G171" s="140" t="s">
        <v>248</v>
      </c>
      <c r="H171" s="141">
        <v>230</v>
      </c>
      <c r="I171" s="142"/>
      <c r="J171" s="143">
        <f t="shared" si="0"/>
        <v>0</v>
      </c>
      <c r="K171" s="144"/>
      <c r="L171" s="31"/>
      <c r="M171" s="145" t="s">
        <v>1</v>
      </c>
      <c r="N171" s="146" t="s">
        <v>40</v>
      </c>
      <c r="P171" s="147">
        <f t="shared" si="1"/>
        <v>0</v>
      </c>
      <c r="Q171" s="147">
        <v>0</v>
      </c>
      <c r="R171" s="147">
        <f t="shared" si="2"/>
        <v>0</v>
      </c>
      <c r="S171" s="147">
        <v>0</v>
      </c>
      <c r="T171" s="148">
        <f t="shared" si="3"/>
        <v>0</v>
      </c>
      <c r="AR171" s="149" t="s">
        <v>258</v>
      </c>
      <c r="AT171" s="149" t="s">
        <v>165</v>
      </c>
      <c r="AU171" s="149" t="s">
        <v>84</v>
      </c>
      <c r="AY171" s="16" t="s">
        <v>163</v>
      </c>
      <c r="BE171" s="150">
        <f t="shared" si="4"/>
        <v>0</v>
      </c>
      <c r="BF171" s="150">
        <f t="shared" si="5"/>
        <v>0</v>
      </c>
      <c r="BG171" s="150">
        <f t="shared" si="6"/>
        <v>0</v>
      </c>
      <c r="BH171" s="150">
        <f t="shared" si="7"/>
        <v>0</v>
      </c>
      <c r="BI171" s="150">
        <f t="shared" si="8"/>
        <v>0</v>
      </c>
      <c r="BJ171" s="16" t="s">
        <v>82</v>
      </c>
      <c r="BK171" s="150">
        <f t="shared" si="9"/>
        <v>0</v>
      </c>
      <c r="BL171" s="16" t="s">
        <v>258</v>
      </c>
      <c r="BM171" s="149" t="s">
        <v>1757</v>
      </c>
    </row>
    <row r="172" spans="2:65" s="1" customFormat="1" ht="24.15" customHeight="1">
      <c r="B172" s="136"/>
      <c r="C172" s="137" t="s">
        <v>303</v>
      </c>
      <c r="D172" s="137" t="s">
        <v>165</v>
      </c>
      <c r="E172" s="138" t="s">
        <v>1758</v>
      </c>
      <c r="F172" s="139" t="s">
        <v>1759</v>
      </c>
      <c r="G172" s="140" t="s">
        <v>326</v>
      </c>
      <c r="H172" s="141">
        <v>4</v>
      </c>
      <c r="I172" s="142"/>
      <c r="J172" s="143">
        <f t="shared" si="0"/>
        <v>0</v>
      </c>
      <c r="K172" s="144"/>
      <c r="L172" s="31"/>
      <c r="M172" s="145" t="s">
        <v>1</v>
      </c>
      <c r="N172" s="146" t="s">
        <v>40</v>
      </c>
      <c r="P172" s="147">
        <f t="shared" si="1"/>
        <v>0</v>
      </c>
      <c r="Q172" s="147">
        <v>0</v>
      </c>
      <c r="R172" s="147">
        <f t="shared" si="2"/>
        <v>0</v>
      </c>
      <c r="S172" s="147">
        <v>0</v>
      </c>
      <c r="T172" s="148">
        <f t="shared" si="3"/>
        <v>0</v>
      </c>
      <c r="AR172" s="149" t="s">
        <v>258</v>
      </c>
      <c r="AT172" s="149" t="s">
        <v>165</v>
      </c>
      <c r="AU172" s="149" t="s">
        <v>84</v>
      </c>
      <c r="AY172" s="16" t="s">
        <v>163</v>
      </c>
      <c r="BE172" s="150">
        <f t="shared" si="4"/>
        <v>0</v>
      </c>
      <c r="BF172" s="150">
        <f t="shared" si="5"/>
        <v>0</v>
      </c>
      <c r="BG172" s="150">
        <f t="shared" si="6"/>
        <v>0</v>
      </c>
      <c r="BH172" s="150">
        <f t="shared" si="7"/>
        <v>0</v>
      </c>
      <c r="BI172" s="150">
        <f t="shared" si="8"/>
        <v>0</v>
      </c>
      <c r="BJ172" s="16" t="s">
        <v>82</v>
      </c>
      <c r="BK172" s="150">
        <f t="shared" si="9"/>
        <v>0</v>
      </c>
      <c r="BL172" s="16" t="s">
        <v>258</v>
      </c>
      <c r="BM172" s="149" t="s">
        <v>1760</v>
      </c>
    </row>
    <row r="173" spans="2:65" s="1" customFormat="1" ht="16.5" customHeight="1">
      <c r="B173" s="136"/>
      <c r="C173" s="175" t="s">
        <v>311</v>
      </c>
      <c r="D173" s="175" t="s">
        <v>378</v>
      </c>
      <c r="E173" s="176" t="s">
        <v>1761</v>
      </c>
      <c r="F173" s="177" t="s">
        <v>1762</v>
      </c>
      <c r="G173" s="178" t="s">
        <v>326</v>
      </c>
      <c r="H173" s="179">
        <v>1</v>
      </c>
      <c r="I173" s="180"/>
      <c r="J173" s="181">
        <f t="shared" si="0"/>
        <v>0</v>
      </c>
      <c r="K173" s="182"/>
      <c r="L173" s="183"/>
      <c r="M173" s="184" t="s">
        <v>1</v>
      </c>
      <c r="N173" s="185" t="s">
        <v>40</v>
      </c>
      <c r="P173" s="147">
        <f t="shared" si="1"/>
        <v>0</v>
      </c>
      <c r="Q173" s="147">
        <v>0</v>
      </c>
      <c r="R173" s="147">
        <f t="shared" si="2"/>
        <v>0</v>
      </c>
      <c r="S173" s="147">
        <v>0</v>
      </c>
      <c r="T173" s="148">
        <f t="shared" si="3"/>
        <v>0</v>
      </c>
      <c r="AR173" s="149" t="s">
        <v>349</v>
      </c>
      <c r="AT173" s="149" t="s">
        <v>378</v>
      </c>
      <c r="AU173" s="149" t="s">
        <v>84</v>
      </c>
      <c r="AY173" s="16" t="s">
        <v>163</v>
      </c>
      <c r="BE173" s="150">
        <f t="shared" si="4"/>
        <v>0</v>
      </c>
      <c r="BF173" s="150">
        <f t="shared" si="5"/>
        <v>0</v>
      </c>
      <c r="BG173" s="150">
        <f t="shared" si="6"/>
        <v>0</v>
      </c>
      <c r="BH173" s="150">
        <f t="shared" si="7"/>
        <v>0</v>
      </c>
      <c r="BI173" s="150">
        <f t="shared" si="8"/>
        <v>0</v>
      </c>
      <c r="BJ173" s="16" t="s">
        <v>82</v>
      </c>
      <c r="BK173" s="150">
        <f t="shared" si="9"/>
        <v>0</v>
      </c>
      <c r="BL173" s="16" t="s">
        <v>258</v>
      </c>
      <c r="BM173" s="149" t="s">
        <v>1763</v>
      </c>
    </row>
    <row r="174" spans="2:65" s="1" customFormat="1" ht="117">
      <c r="B174" s="31"/>
      <c r="D174" s="152" t="s">
        <v>614</v>
      </c>
      <c r="F174" s="186" t="s">
        <v>1764</v>
      </c>
      <c r="I174" s="187"/>
      <c r="L174" s="31"/>
      <c r="M174" s="188"/>
      <c r="T174" s="55"/>
      <c r="AT174" s="16" t="s">
        <v>614</v>
      </c>
      <c r="AU174" s="16" t="s">
        <v>84</v>
      </c>
    </row>
    <row r="175" spans="2:65" s="1" customFormat="1" ht="16.5" customHeight="1">
      <c r="B175" s="136"/>
      <c r="C175" s="175" t="s">
        <v>318</v>
      </c>
      <c r="D175" s="175" t="s">
        <v>378</v>
      </c>
      <c r="E175" s="176" t="s">
        <v>1765</v>
      </c>
      <c r="F175" s="177" t="s">
        <v>1766</v>
      </c>
      <c r="G175" s="178" t="s">
        <v>326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40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349</v>
      </c>
      <c r="AT175" s="149" t="s">
        <v>378</v>
      </c>
      <c r="AU175" s="149" t="s">
        <v>84</v>
      </c>
      <c r="AY175" s="16" t="s">
        <v>163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6" t="s">
        <v>82</v>
      </c>
      <c r="BK175" s="150">
        <f>ROUND(I175*H175,2)</f>
        <v>0</v>
      </c>
      <c r="BL175" s="16" t="s">
        <v>258</v>
      </c>
      <c r="BM175" s="149" t="s">
        <v>1767</v>
      </c>
    </row>
    <row r="176" spans="2:65" s="1" customFormat="1" ht="144">
      <c r="B176" s="31"/>
      <c r="D176" s="152" t="s">
        <v>614</v>
      </c>
      <c r="F176" s="186" t="s">
        <v>1768</v>
      </c>
      <c r="I176" s="187"/>
      <c r="L176" s="31"/>
      <c r="M176" s="188"/>
      <c r="T176" s="55"/>
      <c r="AT176" s="16" t="s">
        <v>614</v>
      </c>
      <c r="AU176" s="16" t="s">
        <v>84</v>
      </c>
    </row>
    <row r="177" spans="2:65" s="1" customFormat="1" ht="16.5" customHeight="1">
      <c r="B177" s="136"/>
      <c r="C177" s="175" t="s">
        <v>323</v>
      </c>
      <c r="D177" s="175" t="s">
        <v>378</v>
      </c>
      <c r="E177" s="176" t="s">
        <v>1769</v>
      </c>
      <c r="F177" s="177" t="s">
        <v>1770</v>
      </c>
      <c r="G177" s="178" t="s">
        <v>326</v>
      </c>
      <c r="H177" s="179">
        <v>1</v>
      </c>
      <c r="I177" s="180"/>
      <c r="J177" s="181">
        <f>ROUND(I177*H177,2)</f>
        <v>0</v>
      </c>
      <c r="K177" s="182"/>
      <c r="L177" s="183"/>
      <c r="M177" s="184" t="s">
        <v>1</v>
      </c>
      <c r="N177" s="185" t="s">
        <v>40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349</v>
      </c>
      <c r="AT177" s="149" t="s">
        <v>378</v>
      </c>
      <c r="AU177" s="149" t="s">
        <v>84</v>
      </c>
      <c r="AY177" s="16" t="s">
        <v>163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6" t="s">
        <v>82</v>
      </c>
      <c r="BK177" s="150">
        <f>ROUND(I177*H177,2)</f>
        <v>0</v>
      </c>
      <c r="BL177" s="16" t="s">
        <v>258</v>
      </c>
      <c r="BM177" s="149" t="s">
        <v>1771</v>
      </c>
    </row>
    <row r="178" spans="2:65" s="1" customFormat="1" ht="117">
      <c r="B178" s="31"/>
      <c r="D178" s="152" t="s">
        <v>614</v>
      </c>
      <c r="F178" s="186" t="s">
        <v>1772</v>
      </c>
      <c r="I178" s="187"/>
      <c r="L178" s="31"/>
      <c r="M178" s="188"/>
      <c r="T178" s="55"/>
      <c r="AT178" s="16" t="s">
        <v>614</v>
      </c>
      <c r="AU178" s="16" t="s">
        <v>84</v>
      </c>
    </row>
    <row r="179" spans="2:65" s="1" customFormat="1" ht="24.15" customHeight="1">
      <c r="B179" s="136"/>
      <c r="C179" s="175" t="s">
        <v>330</v>
      </c>
      <c r="D179" s="175" t="s">
        <v>378</v>
      </c>
      <c r="E179" s="176" t="s">
        <v>1773</v>
      </c>
      <c r="F179" s="177" t="s">
        <v>1774</v>
      </c>
      <c r="G179" s="178" t="s">
        <v>326</v>
      </c>
      <c r="H179" s="179">
        <v>1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40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349</v>
      </c>
      <c r="AT179" s="149" t="s">
        <v>378</v>
      </c>
      <c r="AU179" s="149" t="s">
        <v>84</v>
      </c>
      <c r="AY179" s="16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6" t="s">
        <v>82</v>
      </c>
      <c r="BK179" s="150">
        <f>ROUND(I179*H179,2)</f>
        <v>0</v>
      </c>
      <c r="BL179" s="16" t="s">
        <v>258</v>
      </c>
      <c r="BM179" s="149" t="s">
        <v>1775</v>
      </c>
    </row>
    <row r="180" spans="2:65" s="1" customFormat="1" ht="81">
      <c r="B180" s="31"/>
      <c r="D180" s="152" t="s">
        <v>614</v>
      </c>
      <c r="F180" s="186" t="s">
        <v>1776</v>
      </c>
      <c r="I180" s="187"/>
      <c r="L180" s="31"/>
      <c r="M180" s="188"/>
      <c r="T180" s="55"/>
      <c r="AT180" s="16" t="s">
        <v>614</v>
      </c>
      <c r="AU180" s="16" t="s">
        <v>84</v>
      </c>
    </row>
    <row r="181" spans="2:65" s="1" customFormat="1" ht="16.5" customHeight="1">
      <c r="B181" s="136"/>
      <c r="C181" s="137" t="s">
        <v>337</v>
      </c>
      <c r="D181" s="137" t="s">
        <v>165</v>
      </c>
      <c r="E181" s="138" t="s">
        <v>1777</v>
      </c>
      <c r="F181" s="139" t="s">
        <v>1778</v>
      </c>
      <c r="G181" s="140" t="s">
        <v>326</v>
      </c>
      <c r="H181" s="141">
        <v>1</v>
      </c>
      <c r="I181" s="142"/>
      <c r="J181" s="143">
        <f>ROUND(I181*H181,2)</f>
        <v>0</v>
      </c>
      <c r="K181" s="144"/>
      <c r="L181" s="31"/>
      <c r="M181" s="145" t="s">
        <v>1</v>
      </c>
      <c r="N181" s="146" t="s">
        <v>40</v>
      </c>
      <c r="P181" s="147">
        <f>O181*H181</f>
        <v>0</v>
      </c>
      <c r="Q181" s="147">
        <v>0</v>
      </c>
      <c r="R181" s="147">
        <f>Q181*H181</f>
        <v>0</v>
      </c>
      <c r="S181" s="147">
        <v>0.03</v>
      </c>
      <c r="T181" s="148">
        <f>S181*H181</f>
        <v>0.03</v>
      </c>
      <c r="AR181" s="149" t="s">
        <v>258</v>
      </c>
      <c r="AT181" s="149" t="s">
        <v>165</v>
      </c>
      <c r="AU181" s="149" t="s">
        <v>84</v>
      </c>
      <c r="AY181" s="16" t="s">
        <v>163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6" t="s">
        <v>82</v>
      </c>
      <c r="BK181" s="150">
        <f>ROUND(I181*H181,2)</f>
        <v>0</v>
      </c>
      <c r="BL181" s="16" t="s">
        <v>258</v>
      </c>
      <c r="BM181" s="149" t="s">
        <v>1779</v>
      </c>
    </row>
    <row r="182" spans="2:65" s="1" customFormat="1" ht="18">
      <c r="B182" s="31"/>
      <c r="D182" s="152" t="s">
        <v>614</v>
      </c>
      <c r="F182" s="186" t="s">
        <v>1780</v>
      </c>
      <c r="I182" s="187"/>
      <c r="L182" s="31"/>
      <c r="M182" s="188"/>
      <c r="T182" s="55"/>
      <c r="AT182" s="16" t="s">
        <v>614</v>
      </c>
      <c r="AU182" s="16" t="s">
        <v>84</v>
      </c>
    </row>
    <row r="183" spans="2:65" s="1" customFormat="1" ht="16.5" customHeight="1">
      <c r="B183" s="136"/>
      <c r="C183" s="137" t="s">
        <v>342</v>
      </c>
      <c r="D183" s="137" t="s">
        <v>165</v>
      </c>
      <c r="E183" s="138" t="s">
        <v>1781</v>
      </c>
      <c r="F183" s="139" t="s">
        <v>1782</v>
      </c>
      <c r="G183" s="140" t="s">
        <v>326</v>
      </c>
      <c r="H183" s="141">
        <v>3</v>
      </c>
      <c r="I183" s="142"/>
      <c r="J183" s="143">
        <f t="shared" ref="J183:J188" si="10">ROUND(I183*H183,2)</f>
        <v>0</v>
      </c>
      <c r="K183" s="144"/>
      <c r="L183" s="31"/>
      <c r="M183" s="145" t="s">
        <v>1</v>
      </c>
      <c r="N183" s="146" t="s">
        <v>40</v>
      </c>
      <c r="P183" s="147">
        <f t="shared" ref="P183:P188" si="11">O183*H183</f>
        <v>0</v>
      </c>
      <c r="Q183" s="147">
        <v>0</v>
      </c>
      <c r="R183" s="147">
        <f t="shared" ref="R183:R188" si="12">Q183*H183</f>
        <v>0</v>
      </c>
      <c r="S183" s="147">
        <v>0</v>
      </c>
      <c r="T183" s="148">
        <f t="shared" ref="T183:T188" si="13">S183*H183</f>
        <v>0</v>
      </c>
      <c r="AR183" s="149" t="s">
        <v>258</v>
      </c>
      <c r="AT183" s="149" t="s">
        <v>165</v>
      </c>
      <c r="AU183" s="149" t="s">
        <v>84</v>
      </c>
      <c r="AY183" s="16" t="s">
        <v>163</v>
      </c>
      <c r="BE183" s="150">
        <f t="shared" ref="BE183:BE188" si="14">IF(N183="základní",J183,0)</f>
        <v>0</v>
      </c>
      <c r="BF183" s="150">
        <f t="shared" ref="BF183:BF188" si="15">IF(N183="snížená",J183,0)</f>
        <v>0</v>
      </c>
      <c r="BG183" s="150">
        <f t="shared" ref="BG183:BG188" si="16">IF(N183="zákl. přenesená",J183,0)</f>
        <v>0</v>
      </c>
      <c r="BH183" s="150">
        <f t="shared" ref="BH183:BH188" si="17">IF(N183="sníž. přenesená",J183,0)</f>
        <v>0</v>
      </c>
      <c r="BI183" s="150">
        <f t="shared" ref="BI183:BI188" si="18">IF(N183="nulová",J183,0)</f>
        <v>0</v>
      </c>
      <c r="BJ183" s="16" t="s">
        <v>82</v>
      </c>
      <c r="BK183" s="150">
        <f t="shared" ref="BK183:BK188" si="19">ROUND(I183*H183,2)</f>
        <v>0</v>
      </c>
      <c r="BL183" s="16" t="s">
        <v>258</v>
      </c>
      <c r="BM183" s="149" t="s">
        <v>1783</v>
      </c>
    </row>
    <row r="184" spans="2:65" s="1" customFormat="1" ht="21.75" customHeight="1">
      <c r="B184" s="136"/>
      <c r="C184" s="137" t="s">
        <v>349</v>
      </c>
      <c r="D184" s="137" t="s">
        <v>165</v>
      </c>
      <c r="E184" s="138" t="s">
        <v>1784</v>
      </c>
      <c r="F184" s="139" t="s">
        <v>1785</v>
      </c>
      <c r="G184" s="140" t="s">
        <v>326</v>
      </c>
      <c r="H184" s="141">
        <v>3</v>
      </c>
      <c r="I184" s="142"/>
      <c r="J184" s="143">
        <f t="shared" si="10"/>
        <v>0</v>
      </c>
      <c r="K184" s="144"/>
      <c r="L184" s="31"/>
      <c r="M184" s="145" t="s">
        <v>1</v>
      </c>
      <c r="N184" s="146" t="s">
        <v>40</v>
      </c>
      <c r="P184" s="147">
        <f t="shared" si="11"/>
        <v>0</v>
      </c>
      <c r="Q184" s="147">
        <v>0</v>
      </c>
      <c r="R184" s="147">
        <f t="shared" si="12"/>
        <v>0</v>
      </c>
      <c r="S184" s="147">
        <v>0</v>
      </c>
      <c r="T184" s="148">
        <f t="shared" si="13"/>
        <v>0</v>
      </c>
      <c r="AR184" s="149" t="s">
        <v>258</v>
      </c>
      <c r="AT184" s="149" t="s">
        <v>165</v>
      </c>
      <c r="AU184" s="149" t="s">
        <v>84</v>
      </c>
      <c r="AY184" s="16" t="s">
        <v>163</v>
      </c>
      <c r="BE184" s="150">
        <f t="shared" si="14"/>
        <v>0</v>
      </c>
      <c r="BF184" s="150">
        <f t="shared" si="15"/>
        <v>0</v>
      </c>
      <c r="BG184" s="150">
        <f t="shared" si="16"/>
        <v>0</v>
      </c>
      <c r="BH184" s="150">
        <f t="shared" si="17"/>
        <v>0</v>
      </c>
      <c r="BI184" s="150">
        <f t="shared" si="18"/>
        <v>0</v>
      </c>
      <c r="BJ184" s="16" t="s">
        <v>82</v>
      </c>
      <c r="BK184" s="150">
        <f t="shared" si="19"/>
        <v>0</v>
      </c>
      <c r="BL184" s="16" t="s">
        <v>258</v>
      </c>
      <c r="BM184" s="149" t="s">
        <v>1786</v>
      </c>
    </row>
    <row r="185" spans="2:65" s="1" customFormat="1" ht="16.5" customHeight="1">
      <c r="B185" s="136"/>
      <c r="C185" s="137" t="s">
        <v>356</v>
      </c>
      <c r="D185" s="137" t="s">
        <v>165</v>
      </c>
      <c r="E185" s="138" t="s">
        <v>1787</v>
      </c>
      <c r="F185" s="139" t="s">
        <v>1788</v>
      </c>
      <c r="G185" s="140" t="s">
        <v>326</v>
      </c>
      <c r="H185" s="141">
        <v>4</v>
      </c>
      <c r="I185" s="142"/>
      <c r="J185" s="143">
        <f t="shared" si="10"/>
        <v>0</v>
      </c>
      <c r="K185" s="144"/>
      <c r="L185" s="31"/>
      <c r="M185" s="145" t="s">
        <v>1</v>
      </c>
      <c r="N185" s="146" t="s">
        <v>40</v>
      </c>
      <c r="P185" s="147">
        <f t="shared" si="11"/>
        <v>0</v>
      </c>
      <c r="Q185" s="147">
        <v>0</v>
      </c>
      <c r="R185" s="147">
        <f t="shared" si="12"/>
        <v>0</v>
      </c>
      <c r="S185" s="147">
        <v>0</v>
      </c>
      <c r="T185" s="148">
        <f t="shared" si="13"/>
        <v>0</v>
      </c>
      <c r="AR185" s="149" t="s">
        <v>258</v>
      </c>
      <c r="AT185" s="149" t="s">
        <v>165</v>
      </c>
      <c r="AU185" s="149" t="s">
        <v>84</v>
      </c>
      <c r="AY185" s="16" t="s">
        <v>163</v>
      </c>
      <c r="BE185" s="150">
        <f t="shared" si="14"/>
        <v>0</v>
      </c>
      <c r="BF185" s="150">
        <f t="shared" si="15"/>
        <v>0</v>
      </c>
      <c r="BG185" s="150">
        <f t="shared" si="16"/>
        <v>0</v>
      </c>
      <c r="BH185" s="150">
        <f t="shared" si="17"/>
        <v>0</v>
      </c>
      <c r="BI185" s="150">
        <f t="shared" si="18"/>
        <v>0</v>
      </c>
      <c r="BJ185" s="16" t="s">
        <v>82</v>
      </c>
      <c r="BK185" s="150">
        <f t="shared" si="19"/>
        <v>0</v>
      </c>
      <c r="BL185" s="16" t="s">
        <v>258</v>
      </c>
      <c r="BM185" s="149" t="s">
        <v>1789</v>
      </c>
    </row>
    <row r="186" spans="2:65" s="1" customFormat="1" ht="16.5" customHeight="1">
      <c r="B186" s="136"/>
      <c r="C186" s="175" t="s">
        <v>361</v>
      </c>
      <c r="D186" s="175" t="s">
        <v>378</v>
      </c>
      <c r="E186" s="176" t="s">
        <v>1790</v>
      </c>
      <c r="F186" s="177" t="s">
        <v>1791</v>
      </c>
      <c r="G186" s="178" t="s">
        <v>326</v>
      </c>
      <c r="H186" s="179">
        <v>4</v>
      </c>
      <c r="I186" s="180"/>
      <c r="J186" s="181">
        <f t="shared" si="10"/>
        <v>0</v>
      </c>
      <c r="K186" s="182"/>
      <c r="L186" s="183"/>
      <c r="M186" s="184" t="s">
        <v>1</v>
      </c>
      <c r="N186" s="185" t="s">
        <v>40</v>
      </c>
      <c r="P186" s="147">
        <f t="shared" si="11"/>
        <v>0</v>
      </c>
      <c r="Q186" s="147">
        <v>5.1000000000000004E-4</v>
      </c>
      <c r="R186" s="147">
        <f t="shared" si="12"/>
        <v>2.0400000000000001E-3</v>
      </c>
      <c r="S186" s="147">
        <v>0</v>
      </c>
      <c r="T186" s="148">
        <f t="shared" si="13"/>
        <v>0</v>
      </c>
      <c r="AR186" s="149" t="s">
        <v>349</v>
      </c>
      <c r="AT186" s="149" t="s">
        <v>378</v>
      </c>
      <c r="AU186" s="149" t="s">
        <v>84</v>
      </c>
      <c r="AY186" s="16" t="s">
        <v>163</v>
      </c>
      <c r="BE186" s="150">
        <f t="shared" si="14"/>
        <v>0</v>
      </c>
      <c r="BF186" s="150">
        <f t="shared" si="15"/>
        <v>0</v>
      </c>
      <c r="BG186" s="150">
        <f t="shared" si="16"/>
        <v>0</v>
      </c>
      <c r="BH186" s="150">
        <f t="shared" si="17"/>
        <v>0</v>
      </c>
      <c r="BI186" s="150">
        <f t="shared" si="18"/>
        <v>0</v>
      </c>
      <c r="BJ186" s="16" t="s">
        <v>82</v>
      </c>
      <c r="BK186" s="150">
        <f t="shared" si="19"/>
        <v>0</v>
      </c>
      <c r="BL186" s="16" t="s">
        <v>258</v>
      </c>
      <c r="BM186" s="149" t="s">
        <v>1792</v>
      </c>
    </row>
    <row r="187" spans="2:65" s="1" customFormat="1" ht="24.15" customHeight="1">
      <c r="B187" s="136"/>
      <c r="C187" s="137" t="s">
        <v>369</v>
      </c>
      <c r="D187" s="137" t="s">
        <v>165</v>
      </c>
      <c r="E187" s="138" t="s">
        <v>1793</v>
      </c>
      <c r="F187" s="139" t="s">
        <v>1794</v>
      </c>
      <c r="G187" s="140" t="s">
        <v>326</v>
      </c>
      <c r="H187" s="141">
        <v>10</v>
      </c>
      <c r="I187" s="142"/>
      <c r="J187" s="143">
        <f t="shared" si="10"/>
        <v>0</v>
      </c>
      <c r="K187" s="144"/>
      <c r="L187" s="31"/>
      <c r="M187" s="145" t="s">
        <v>1</v>
      </c>
      <c r="N187" s="146" t="s">
        <v>40</v>
      </c>
      <c r="P187" s="147">
        <f t="shared" si="11"/>
        <v>0</v>
      </c>
      <c r="Q187" s="147">
        <v>0</v>
      </c>
      <c r="R187" s="147">
        <f t="shared" si="12"/>
        <v>0</v>
      </c>
      <c r="S187" s="147">
        <v>0</v>
      </c>
      <c r="T187" s="148">
        <f t="shared" si="13"/>
        <v>0</v>
      </c>
      <c r="AR187" s="149" t="s">
        <v>258</v>
      </c>
      <c r="AT187" s="149" t="s">
        <v>165</v>
      </c>
      <c r="AU187" s="149" t="s">
        <v>84</v>
      </c>
      <c r="AY187" s="16" t="s">
        <v>163</v>
      </c>
      <c r="BE187" s="150">
        <f t="shared" si="14"/>
        <v>0</v>
      </c>
      <c r="BF187" s="150">
        <f t="shared" si="15"/>
        <v>0</v>
      </c>
      <c r="BG187" s="150">
        <f t="shared" si="16"/>
        <v>0</v>
      </c>
      <c r="BH187" s="150">
        <f t="shared" si="17"/>
        <v>0</v>
      </c>
      <c r="BI187" s="150">
        <f t="shared" si="18"/>
        <v>0</v>
      </c>
      <c r="BJ187" s="16" t="s">
        <v>82</v>
      </c>
      <c r="BK187" s="150">
        <f t="shared" si="19"/>
        <v>0</v>
      </c>
      <c r="BL187" s="16" t="s">
        <v>258</v>
      </c>
      <c r="BM187" s="149" t="s">
        <v>1795</v>
      </c>
    </row>
    <row r="188" spans="2:65" s="1" customFormat="1" ht="16.5" customHeight="1">
      <c r="B188" s="136"/>
      <c r="C188" s="175" t="s">
        <v>382</v>
      </c>
      <c r="D188" s="175" t="s">
        <v>378</v>
      </c>
      <c r="E188" s="176" t="s">
        <v>1796</v>
      </c>
      <c r="F188" s="177" t="s">
        <v>1797</v>
      </c>
      <c r="G188" s="178" t="s">
        <v>326</v>
      </c>
      <c r="H188" s="179">
        <v>10</v>
      </c>
      <c r="I188" s="180"/>
      <c r="J188" s="181">
        <f t="shared" si="10"/>
        <v>0</v>
      </c>
      <c r="K188" s="182"/>
      <c r="L188" s="183"/>
      <c r="M188" s="184" t="s">
        <v>1</v>
      </c>
      <c r="N188" s="185" t="s">
        <v>40</v>
      </c>
      <c r="P188" s="147">
        <f t="shared" si="11"/>
        <v>0</v>
      </c>
      <c r="Q188" s="147">
        <v>9.0000000000000006E-5</v>
      </c>
      <c r="R188" s="147">
        <f t="shared" si="12"/>
        <v>9.0000000000000008E-4</v>
      </c>
      <c r="S188" s="147">
        <v>0</v>
      </c>
      <c r="T188" s="148">
        <f t="shared" si="13"/>
        <v>0</v>
      </c>
      <c r="AR188" s="149" t="s">
        <v>349</v>
      </c>
      <c r="AT188" s="149" t="s">
        <v>378</v>
      </c>
      <c r="AU188" s="149" t="s">
        <v>84</v>
      </c>
      <c r="AY188" s="16" t="s">
        <v>163</v>
      </c>
      <c r="BE188" s="150">
        <f t="shared" si="14"/>
        <v>0</v>
      </c>
      <c r="BF188" s="150">
        <f t="shared" si="15"/>
        <v>0</v>
      </c>
      <c r="BG188" s="150">
        <f t="shared" si="16"/>
        <v>0</v>
      </c>
      <c r="BH188" s="150">
        <f t="shared" si="17"/>
        <v>0</v>
      </c>
      <c r="BI188" s="150">
        <f t="shared" si="18"/>
        <v>0</v>
      </c>
      <c r="BJ188" s="16" t="s">
        <v>82</v>
      </c>
      <c r="BK188" s="150">
        <f t="shared" si="19"/>
        <v>0</v>
      </c>
      <c r="BL188" s="16" t="s">
        <v>258</v>
      </c>
      <c r="BM188" s="149" t="s">
        <v>1798</v>
      </c>
    </row>
    <row r="189" spans="2:65" s="1" customFormat="1" ht="18">
      <c r="B189" s="31"/>
      <c r="D189" s="152" t="s">
        <v>614</v>
      </c>
      <c r="F189" s="186" t="s">
        <v>1799</v>
      </c>
      <c r="I189" s="187"/>
      <c r="L189" s="31"/>
      <c r="M189" s="188"/>
      <c r="T189" s="55"/>
      <c r="AT189" s="16" t="s">
        <v>614</v>
      </c>
      <c r="AU189" s="16" t="s">
        <v>84</v>
      </c>
    </row>
    <row r="190" spans="2:65" s="1" customFormat="1" ht="24.15" customHeight="1">
      <c r="B190" s="136"/>
      <c r="C190" s="137" t="s">
        <v>390</v>
      </c>
      <c r="D190" s="137" t="s">
        <v>165</v>
      </c>
      <c r="E190" s="138" t="s">
        <v>1800</v>
      </c>
      <c r="F190" s="139" t="s">
        <v>1801</v>
      </c>
      <c r="G190" s="140" t="s">
        <v>326</v>
      </c>
      <c r="H190" s="141">
        <v>9</v>
      </c>
      <c r="I190" s="142"/>
      <c r="J190" s="143">
        <f>ROUND(I190*H190,2)</f>
        <v>0</v>
      </c>
      <c r="K190" s="144"/>
      <c r="L190" s="31"/>
      <c r="M190" s="145" t="s">
        <v>1</v>
      </c>
      <c r="N190" s="146" t="s">
        <v>40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258</v>
      </c>
      <c r="AT190" s="149" t="s">
        <v>165</v>
      </c>
      <c r="AU190" s="149" t="s">
        <v>84</v>
      </c>
      <c r="AY190" s="16" t="s">
        <v>163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6" t="s">
        <v>82</v>
      </c>
      <c r="BK190" s="150">
        <f>ROUND(I190*H190,2)</f>
        <v>0</v>
      </c>
      <c r="BL190" s="16" t="s">
        <v>258</v>
      </c>
      <c r="BM190" s="149" t="s">
        <v>1802</v>
      </c>
    </row>
    <row r="191" spans="2:65" s="1" customFormat="1" ht="16.5" customHeight="1">
      <c r="B191" s="136"/>
      <c r="C191" s="175" t="s">
        <v>398</v>
      </c>
      <c r="D191" s="175" t="s">
        <v>378</v>
      </c>
      <c r="E191" s="176" t="s">
        <v>1803</v>
      </c>
      <c r="F191" s="177" t="s">
        <v>1804</v>
      </c>
      <c r="G191" s="178" t="s">
        <v>326</v>
      </c>
      <c r="H191" s="179">
        <v>9</v>
      </c>
      <c r="I191" s="180"/>
      <c r="J191" s="181">
        <f>ROUND(I191*H191,2)</f>
        <v>0</v>
      </c>
      <c r="K191" s="182"/>
      <c r="L191" s="183"/>
      <c r="M191" s="184" t="s">
        <v>1</v>
      </c>
      <c r="N191" s="185" t="s">
        <v>40</v>
      </c>
      <c r="P191" s="147">
        <f>O191*H191</f>
        <v>0</v>
      </c>
      <c r="Q191" s="147">
        <v>9.0000000000000006E-5</v>
      </c>
      <c r="R191" s="147">
        <f>Q191*H191</f>
        <v>8.1000000000000006E-4</v>
      </c>
      <c r="S191" s="147">
        <v>0</v>
      </c>
      <c r="T191" s="148">
        <f>S191*H191</f>
        <v>0</v>
      </c>
      <c r="AR191" s="149" t="s">
        <v>349</v>
      </c>
      <c r="AT191" s="149" t="s">
        <v>378</v>
      </c>
      <c r="AU191" s="149" t="s">
        <v>84</v>
      </c>
      <c r="AY191" s="16" t="s">
        <v>163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6" t="s">
        <v>82</v>
      </c>
      <c r="BK191" s="150">
        <f>ROUND(I191*H191,2)</f>
        <v>0</v>
      </c>
      <c r="BL191" s="16" t="s">
        <v>258</v>
      </c>
      <c r="BM191" s="149" t="s">
        <v>1805</v>
      </c>
    </row>
    <row r="192" spans="2:65" s="1" customFormat="1" ht="18">
      <c r="B192" s="31"/>
      <c r="D192" s="152" t="s">
        <v>614</v>
      </c>
      <c r="F192" s="186" t="s">
        <v>1799</v>
      </c>
      <c r="I192" s="187"/>
      <c r="L192" s="31"/>
      <c r="M192" s="188"/>
      <c r="T192" s="55"/>
      <c r="AT192" s="16" t="s">
        <v>614</v>
      </c>
      <c r="AU192" s="16" t="s">
        <v>84</v>
      </c>
    </row>
    <row r="193" spans="2:65" s="1" customFormat="1" ht="24.15" customHeight="1">
      <c r="B193" s="136"/>
      <c r="C193" s="137" t="s">
        <v>610</v>
      </c>
      <c r="D193" s="137" t="s">
        <v>165</v>
      </c>
      <c r="E193" s="138" t="s">
        <v>1806</v>
      </c>
      <c r="F193" s="139" t="s">
        <v>1807</v>
      </c>
      <c r="G193" s="140" t="s">
        <v>326</v>
      </c>
      <c r="H193" s="141">
        <v>50</v>
      </c>
      <c r="I193" s="142"/>
      <c r="J193" s="143">
        <f>ROUND(I193*H193,2)</f>
        <v>0</v>
      </c>
      <c r="K193" s="144"/>
      <c r="L193" s="31"/>
      <c r="M193" s="145" t="s">
        <v>1</v>
      </c>
      <c r="N193" s="146" t="s">
        <v>40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258</v>
      </c>
      <c r="AT193" s="149" t="s">
        <v>165</v>
      </c>
      <c r="AU193" s="149" t="s">
        <v>84</v>
      </c>
      <c r="AY193" s="16" t="s">
        <v>163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6" t="s">
        <v>82</v>
      </c>
      <c r="BK193" s="150">
        <f>ROUND(I193*H193,2)</f>
        <v>0</v>
      </c>
      <c r="BL193" s="16" t="s">
        <v>258</v>
      </c>
      <c r="BM193" s="149" t="s">
        <v>1808</v>
      </c>
    </row>
    <row r="194" spans="2:65" s="1" customFormat="1" ht="16.5" customHeight="1">
      <c r="B194" s="136"/>
      <c r="C194" s="175" t="s">
        <v>616</v>
      </c>
      <c r="D194" s="175" t="s">
        <v>378</v>
      </c>
      <c r="E194" s="176" t="s">
        <v>1809</v>
      </c>
      <c r="F194" s="177" t="s">
        <v>1810</v>
      </c>
      <c r="G194" s="178" t="s">
        <v>326</v>
      </c>
      <c r="H194" s="179">
        <v>50</v>
      </c>
      <c r="I194" s="180"/>
      <c r="J194" s="181">
        <f>ROUND(I194*H194,2)</f>
        <v>0</v>
      </c>
      <c r="K194" s="182"/>
      <c r="L194" s="183"/>
      <c r="M194" s="184" t="s">
        <v>1</v>
      </c>
      <c r="N194" s="185" t="s">
        <v>40</v>
      </c>
      <c r="P194" s="147">
        <f>O194*H194</f>
        <v>0</v>
      </c>
      <c r="Q194" s="147">
        <v>1E-4</v>
      </c>
      <c r="R194" s="147">
        <f>Q194*H194</f>
        <v>5.0000000000000001E-3</v>
      </c>
      <c r="S194" s="147">
        <v>0</v>
      </c>
      <c r="T194" s="148">
        <f>S194*H194</f>
        <v>0</v>
      </c>
      <c r="AR194" s="149" t="s">
        <v>349</v>
      </c>
      <c r="AT194" s="149" t="s">
        <v>378</v>
      </c>
      <c r="AU194" s="149" t="s">
        <v>84</v>
      </c>
      <c r="AY194" s="16" t="s">
        <v>163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6" t="s">
        <v>82</v>
      </c>
      <c r="BK194" s="150">
        <f>ROUND(I194*H194,2)</f>
        <v>0</v>
      </c>
      <c r="BL194" s="16" t="s">
        <v>258</v>
      </c>
      <c r="BM194" s="149" t="s">
        <v>1811</v>
      </c>
    </row>
    <row r="195" spans="2:65" s="1" customFormat="1" ht="18">
      <c r="B195" s="31"/>
      <c r="D195" s="152" t="s">
        <v>614</v>
      </c>
      <c r="F195" s="186" t="s">
        <v>1799</v>
      </c>
      <c r="I195" s="187"/>
      <c r="L195" s="31"/>
      <c r="M195" s="188"/>
      <c r="T195" s="55"/>
      <c r="AT195" s="16" t="s">
        <v>614</v>
      </c>
      <c r="AU195" s="16" t="s">
        <v>84</v>
      </c>
    </row>
    <row r="196" spans="2:65" s="1" customFormat="1" ht="24.15" customHeight="1">
      <c r="B196" s="136"/>
      <c r="C196" s="137" t="s">
        <v>620</v>
      </c>
      <c r="D196" s="137" t="s">
        <v>165</v>
      </c>
      <c r="E196" s="138" t="s">
        <v>1812</v>
      </c>
      <c r="F196" s="139" t="s">
        <v>1813</v>
      </c>
      <c r="G196" s="140" t="s">
        <v>326</v>
      </c>
      <c r="H196" s="141">
        <v>5</v>
      </c>
      <c r="I196" s="142"/>
      <c r="J196" s="143">
        <f>ROUND(I196*H196,2)</f>
        <v>0</v>
      </c>
      <c r="K196" s="144"/>
      <c r="L196" s="31"/>
      <c r="M196" s="145" t="s">
        <v>1</v>
      </c>
      <c r="N196" s="146" t="s">
        <v>40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AR196" s="149" t="s">
        <v>258</v>
      </c>
      <c r="AT196" s="149" t="s">
        <v>165</v>
      </c>
      <c r="AU196" s="149" t="s">
        <v>84</v>
      </c>
      <c r="AY196" s="16" t="s">
        <v>163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6" t="s">
        <v>82</v>
      </c>
      <c r="BK196" s="150">
        <f>ROUND(I196*H196,2)</f>
        <v>0</v>
      </c>
      <c r="BL196" s="16" t="s">
        <v>258</v>
      </c>
      <c r="BM196" s="149" t="s">
        <v>1814</v>
      </c>
    </row>
    <row r="197" spans="2:65" s="1" customFormat="1" ht="18">
      <c r="B197" s="31"/>
      <c r="D197" s="152" t="s">
        <v>614</v>
      </c>
      <c r="F197" s="186" t="s">
        <v>1815</v>
      </c>
      <c r="I197" s="187"/>
      <c r="L197" s="31"/>
      <c r="M197" s="188"/>
      <c r="T197" s="55"/>
      <c r="AT197" s="16" t="s">
        <v>614</v>
      </c>
      <c r="AU197" s="16" t="s">
        <v>84</v>
      </c>
    </row>
    <row r="198" spans="2:65" s="1" customFormat="1" ht="16.5" customHeight="1">
      <c r="B198" s="136"/>
      <c r="C198" s="175" t="s">
        <v>624</v>
      </c>
      <c r="D198" s="175" t="s">
        <v>378</v>
      </c>
      <c r="E198" s="176" t="s">
        <v>1816</v>
      </c>
      <c r="F198" s="177" t="s">
        <v>1817</v>
      </c>
      <c r="G198" s="178" t="s">
        <v>326</v>
      </c>
      <c r="H198" s="179">
        <v>5</v>
      </c>
      <c r="I198" s="180"/>
      <c r="J198" s="181">
        <f>ROUND(I198*H198,2)</f>
        <v>0</v>
      </c>
      <c r="K198" s="182"/>
      <c r="L198" s="183"/>
      <c r="M198" s="184" t="s">
        <v>1</v>
      </c>
      <c r="N198" s="185" t="s">
        <v>40</v>
      </c>
      <c r="P198" s="147">
        <f>O198*H198</f>
        <v>0</v>
      </c>
      <c r="Q198" s="147">
        <v>1.3999999999999999E-4</v>
      </c>
      <c r="R198" s="147">
        <f>Q198*H198</f>
        <v>6.9999999999999988E-4</v>
      </c>
      <c r="S198" s="147">
        <v>0</v>
      </c>
      <c r="T198" s="148">
        <f>S198*H198</f>
        <v>0</v>
      </c>
      <c r="AR198" s="149" t="s">
        <v>349</v>
      </c>
      <c r="AT198" s="149" t="s">
        <v>378</v>
      </c>
      <c r="AU198" s="149" t="s">
        <v>84</v>
      </c>
      <c r="AY198" s="16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6" t="s">
        <v>82</v>
      </c>
      <c r="BK198" s="150">
        <f>ROUND(I198*H198,2)</f>
        <v>0</v>
      </c>
      <c r="BL198" s="16" t="s">
        <v>258</v>
      </c>
      <c r="BM198" s="149" t="s">
        <v>1818</v>
      </c>
    </row>
    <row r="199" spans="2:65" s="1" customFormat="1" ht="27">
      <c r="B199" s="31"/>
      <c r="D199" s="152" t="s">
        <v>614</v>
      </c>
      <c r="F199" s="186" t="s">
        <v>1819</v>
      </c>
      <c r="I199" s="187"/>
      <c r="L199" s="31"/>
      <c r="M199" s="188"/>
      <c r="T199" s="55"/>
      <c r="AT199" s="16" t="s">
        <v>614</v>
      </c>
      <c r="AU199" s="16" t="s">
        <v>84</v>
      </c>
    </row>
    <row r="200" spans="2:65" s="1" customFormat="1" ht="24.15" customHeight="1">
      <c r="B200" s="136"/>
      <c r="C200" s="137" t="s">
        <v>628</v>
      </c>
      <c r="D200" s="137" t="s">
        <v>165</v>
      </c>
      <c r="E200" s="138" t="s">
        <v>1820</v>
      </c>
      <c r="F200" s="139" t="s">
        <v>1821</v>
      </c>
      <c r="G200" s="140" t="s">
        <v>326</v>
      </c>
      <c r="H200" s="141">
        <v>66</v>
      </c>
      <c r="I200" s="142"/>
      <c r="J200" s="143">
        <f>ROUND(I200*H200,2)</f>
        <v>0</v>
      </c>
      <c r="K200" s="144"/>
      <c r="L200" s="31"/>
      <c r="M200" s="145" t="s">
        <v>1</v>
      </c>
      <c r="N200" s="146" t="s">
        <v>40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258</v>
      </c>
      <c r="AT200" s="149" t="s">
        <v>165</v>
      </c>
      <c r="AU200" s="149" t="s">
        <v>84</v>
      </c>
      <c r="AY200" s="16" t="s">
        <v>163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6" t="s">
        <v>82</v>
      </c>
      <c r="BK200" s="150">
        <f>ROUND(I200*H200,2)</f>
        <v>0</v>
      </c>
      <c r="BL200" s="16" t="s">
        <v>258</v>
      </c>
      <c r="BM200" s="149" t="s">
        <v>1822</v>
      </c>
    </row>
    <row r="201" spans="2:65" s="1" customFormat="1" ht="16.5" customHeight="1">
      <c r="B201" s="136"/>
      <c r="C201" s="175" t="s">
        <v>632</v>
      </c>
      <c r="D201" s="175" t="s">
        <v>378</v>
      </c>
      <c r="E201" s="176" t="s">
        <v>1823</v>
      </c>
      <c r="F201" s="177" t="s">
        <v>1824</v>
      </c>
      <c r="G201" s="178" t="s">
        <v>326</v>
      </c>
      <c r="H201" s="179">
        <v>66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40</v>
      </c>
      <c r="P201" s="147">
        <f>O201*H201</f>
        <v>0</v>
      </c>
      <c r="Q201" s="147">
        <v>1E-4</v>
      </c>
      <c r="R201" s="147">
        <f>Q201*H201</f>
        <v>6.6E-3</v>
      </c>
      <c r="S201" s="147">
        <v>0</v>
      </c>
      <c r="T201" s="148">
        <f>S201*H201</f>
        <v>0</v>
      </c>
      <c r="AR201" s="149" t="s">
        <v>349</v>
      </c>
      <c r="AT201" s="149" t="s">
        <v>378</v>
      </c>
      <c r="AU201" s="149" t="s">
        <v>84</v>
      </c>
      <c r="AY201" s="16" t="s">
        <v>163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6" t="s">
        <v>82</v>
      </c>
      <c r="BK201" s="150">
        <f>ROUND(I201*H201,2)</f>
        <v>0</v>
      </c>
      <c r="BL201" s="16" t="s">
        <v>258</v>
      </c>
      <c r="BM201" s="149" t="s">
        <v>1825</v>
      </c>
    </row>
    <row r="202" spans="2:65" s="1" customFormat="1" ht="36">
      <c r="B202" s="31"/>
      <c r="D202" s="152" t="s">
        <v>614</v>
      </c>
      <c r="F202" s="186" t="s">
        <v>1826</v>
      </c>
      <c r="I202" s="187"/>
      <c r="L202" s="31"/>
      <c r="M202" s="188"/>
      <c r="T202" s="55"/>
      <c r="AT202" s="16" t="s">
        <v>614</v>
      </c>
      <c r="AU202" s="16" t="s">
        <v>84</v>
      </c>
    </row>
    <row r="203" spans="2:65" s="1" customFormat="1" ht="16.5" customHeight="1">
      <c r="B203" s="136"/>
      <c r="C203" s="137" t="s">
        <v>636</v>
      </c>
      <c r="D203" s="137" t="s">
        <v>165</v>
      </c>
      <c r="E203" s="138" t="s">
        <v>1827</v>
      </c>
      <c r="F203" s="139" t="s">
        <v>1828</v>
      </c>
      <c r="G203" s="140" t="s">
        <v>326</v>
      </c>
      <c r="H203" s="141">
        <v>1</v>
      </c>
      <c r="I203" s="142"/>
      <c r="J203" s="143">
        <f>ROUND(I203*H203,2)</f>
        <v>0</v>
      </c>
      <c r="K203" s="144"/>
      <c r="L203" s="31"/>
      <c r="M203" s="145" t="s">
        <v>1</v>
      </c>
      <c r="N203" s="146" t="s">
        <v>40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258</v>
      </c>
      <c r="AT203" s="149" t="s">
        <v>165</v>
      </c>
      <c r="AU203" s="149" t="s">
        <v>84</v>
      </c>
      <c r="AY203" s="16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6" t="s">
        <v>82</v>
      </c>
      <c r="BK203" s="150">
        <f>ROUND(I203*H203,2)</f>
        <v>0</v>
      </c>
      <c r="BL203" s="16" t="s">
        <v>258</v>
      </c>
      <c r="BM203" s="149" t="s">
        <v>1829</v>
      </c>
    </row>
    <row r="204" spans="2:65" s="1" customFormat="1" ht="16.5" customHeight="1">
      <c r="B204" s="136"/>
      <c r="C204" s="175" t="s">
        <v>640</v>
      </c>
      <c r="D204" s="175" t="s">
        <v>378</v>
      </c>
      <c r="E204" s="176" t="s">
        <v>1830</v>
      </c>
      <c r="F204" s="177" t="s">
        <v>1831</v>
      </c>
      <c r="G204" s="178" t="s">
        <v>326</v>
      </c>
      <c r="H204" s="179">
        <v>1</v>
      </c>
      <c r="I204" s="180"/>
      <c r="J204" s="181">
        <f>ROUND(I204*H204,2)</f>
        <v>0</v>
      </c>
      <c r="K204" s="182"/>
      <c r="L204" s="183"/>
      <c r="M204" s="184" t="s">
        <v>1</v>
      </c>
      <c r="N204" s="185" t="s">
        <v>40</v>
      </c>
      <c r="P204" s="147">
        <f>O204*H204</f>
        <v>0</v>
      </c>
      <c r="Q204" s="147">
        <v>4.0000000000000002E-4</v>
      </c>
      <c r="R204" s="147">
        <f>Q204*H204</f>
        <v>4.0000000000000002E-4</v>
      </c>
      <c r="S204" s="147">
        <v>0</v>
      </c>
      <c r="T204" s="148">
        <f>S204*H204</f>
        <v>0</v>
      </c>
      <c r="AR204" s="149" t="s">
        <v>349</v>
      </c>
      <c r="AT204" s="149" t="s">
        <v>378</v>
      </c>
      <c r="AU204" s="149" t="s">
        <v>84</v>
      </c>
      <c r="AY204" s="16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6" t="s">
        <v>82</v>
      </c>
      <c r="BK204" s="150">
        <f>ROUND(I204*H204,2)</f>
        <v>0</v>
      </c>
      <c r="BL204" s="16" t="s">
        <v>258</v>
      </c>
      <c r="BM204" s="149" t="s">
        <v>1832</v>
      </c>
    </row>
    <row r="205" spans="2:65" s="1" customFormat="1" ht="16.5" customHeight="1">
      <c r="B205" s="136"/>
      <c r="C205" s="137" t="s">
        <v>646</v>
      </c>
      <c r="D205" s="137" t="s">
        <v>165</v>
      </c>
      <c r="E205" s="138" t="s">
        <v>1833</v>
      </c>
      <c r="F205" s="139" t="s">
        <v>1834</v>
      </c>
      <c r="G205" s="140" t="s">
        <v>326</v>
      </c>
      <c r="H205" s="141">
        <v>1</v>
      </c>
      <c r="I205" s="142"/>
      <c r="J205" s="143">
        <f>ROUND(I205*H205,2)</f>
        <v>0</v>
      </c>
      <c r="K205" s="144"/>
      <c r="L205" s="31"/>
      <c r="M205" s="145" t="s">
        <v>1</v>
      </c>
      <c r="N205" s="146" t="s">
        <v>40</v>
      </c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8">
        <f>S205*H205</f>
        <v>0</v>
      </c>
      <c r="AR205" s="149" t="s">
        <v>258</v>
      </c>
      <c r="AT205" s="149" t="s">
        <v>165</v>
      </c>
      <c r="AU205" s="149" t="s">
        <v>84</v>
      </c>
      <c r="AY205" s="16" t="s">
        <v>163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6" t="s">
        <v>82</v>
      </c>
      <c r="BK205" s="150">
        <f>ROUND(I205*H205,2)</f>
        <v>0</v>
      </c>
      <c r="BL205" s="16" t="s">
        <v>258</v>
      </c>
      <c r="BM205" s="149" t="s">
        <v>1835</v>
      </c>
    </row>
    <row r="206" spans="2:65" s="1" customFormat="1" ht="16.5" customHeight="1">
      <c r="B206" s="136"/>
      <c r="C206" s="175" t="s">
        <v>652</v>
      </c>
      <c r="D206" s="175" t="s">
        <v>378</v>
      </c>
      <c r="E206" s="176" t="s">
        <v>1836</v>
      </c>
      <c r="F206" s="177" t="s">
        <v>1837</v>
      </c>
      <c r="G206" s="178" t="s">
        <v>326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40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349</v>
      </c>
      <c r="AT206" s="149" t="s">
        <v>378</v>
      </c>
      <c r="AU206" s="149" t="s">
        <v>84</v>
      </c>
      <c r="AY206" s="16" t="s">
        <v>163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6" t="s">
        <v>82</v>
      </c>
      <c r="BK206" s="150">
        <f>ROUND(I206*H206,2)</f>
        <v>0</v>
      </c>
      <c r="BL206" s="16" t="s">
        <v>258</v>
      </c>
      <c r="BM206" s="149" t="s">
        <v>1838</v>
      </c>
    </row>
    <row r="207" spans="2:65" s="1" customFormat="1" ht="16.5" customHeight="1">
      <c r="B207" s="136"/>
      <c r="C207" s="137" t="s">
        <v>657</v>
      </c>
      <c r="D207" s="137" t="s">
        <v>165</v>
      </c>
      <c r="E207" s="138" t="s">
        <v>1839</v>
      </c>
      <c r="F207" s="139" t="s">
        <v>1840</v>
      </c>
      <c r="G207" s="140" t="s">
        <v>326</v>
      </c>
      <c r="H207" s="141">
        <v>81</v>
      </c>
      <c r="I207" s="142"/>
      <c r="J207" s="143">
        <f>ROUND(I207*H207,2)</f>
        <v>0</v>
      </c>
      <c r="K207" s="144"/>
      <c r="L207" s="31"/>
      <c r="M207" s="145" t="s">
        <v>1</v>
      </c>
      <c r="N207" s="146" t="s">
        <v>40</v>
      </c>
      <c r="P207" s="147">
        <f>O207*H207</f>
        <v>0</v>
      </c>
      <c r="Q207" s="147">
        <v>0</v>
      </c>
      <c r="R207" s="147">
        <f>Q207*H207</f>
        <v>0</v>
      </c>
      <c r="S207" s="147">
        <v>4.0000000000000002E-4</v>
      </c>
      <c r="T207" s="148">
        <f>S207*H207</f>
        <v>3.2399999999999998E-2</v>
      </c>
      <c r="AR207" s="149" t="s">
        <v>258</v>
      </c>
      <c r="AT207" s="149" t="s">
        <v>165</v>
      </c>
      <c r="AU207" s="149" t="s">
        <v>84</v>
      </c>
      <c r="AY207" s="16" t="s">
        <v>163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6" t="s">
        <v>82</v>
      </c>
      <c r="BK207" s="150">
        <f>ROUND(I207*H207,2)</f>
        <v>0</v>
      </c>
      <c r="BL207" s="16" t="s">
        <v>258</v>
      </c>
      <c r="BM207" s="149" t="s">
        <v>1841</v>
      </c>
    </row>
    <row r="208" spans="2:65" s="1" customFormat="1" ht="36">
      <c r="B208" s="31"/>
      <c r="D208" s="152" t="s">
        <v>614</v>
      </c>
      <c r="F208" s="186" t="s">
        <v>1842</v>
      </c>
      <c r="I208" s="187"/>
      <c r="L208" s="31"/>
      <c r="M208" s="188"/>
      <c r="T208" s="55"/>
      <c r="AT208" s="16" t="s">
        <v>614</v>
      </c>
      <c r="AU208" s="16" t="s">
        <v>84</v>
      </c>
    </row>
    <row r="209" spans="2:65" s="1" customFormat="1" ht="16.5" customHeight="1">
      <c r="B209" s="136"/>
      <c r="C209" s="137" t="s">
        <v>661</v>
      </c>
      <c r="D209" s="137" t="s">
        <v>165</v>
      </c>
      <c r="E209" s="138" t="s">
        <v>1843</v>
      </c>
      <c r="F209" s="139" t="s">
        <v>1844</v>
      </c>
      <c r="G209" s="140" t="s">
        <v>326</v>
      </c>
      <c r="H209" s="141">
        <v>3</v>
      </c>
      <c r="I209" s="142"/>
      <c r="J209" s="143">
        <f>ROUND(I209*H209,2)</f>
        <v>0</v>
      </c>
      <c r="K209" s="144"/>
      <c r="L209" s="31"/>
      <c r="M209" s="145" t="s">
        <v>1</v>
      </c>
      <c r="N209" s="146" t="s">
        <v>40</v>
      </c>
      <c r="P209" s="147">
        <f>O209*H209</f>
        <v>0</v>
      </c>
      <c r="Q209" s="147">
        <v>0</v>
      </c>
      <c r="R209" s="147">
        <f>Q209*H209</f>
        <v>0</v>
      </c>
      <c r="S209" s="147">
        <v>5.9999999999999995E-4</v>
      </c>
      <c r="T209" s="148">
        <f>S209*H209</f>
        <v>1.8E-3</v>
      </c>
      <c r="AR209" s="149" t="s">
        <v>258</v>
      </c>
      <c r="AT209" s="149" t="s">
        <v>165</v>
      </c>
      <c r="AU209" s="149" t="s">
        <v>84</v>
      </c>
      <c r="AY209" s="16" t="s">
        <v>163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6" t="s">
        <v>82</v>
      </c>
      <c r="BK209" s="150">
        <f>ROUND(I209*H209,2)</f>
        <v>0</v>
      </c>
      <c r="BL209" s="16" t="s">
        <v>258</v>
      </c>
      <c r="BM209" s="149" t="s">
        <v>1845</v>
      </c>
    </row>
    <row r="210" spans="2:65" s="1" customFormat="1" ht="36">
      <c r="B210" s="31"/>
      <c r="D210" s="152" t="s">
        <v>614</v>
      </c>
      <c r="F210" s="186" t="s">
        <v>1846</v>
      </c>
      <c r="I210" s="187"/>
      <c r="L210" s="31"/>
      <c r="M210" s="188"/>
      <c r="T210" s="55"/>
      <c r="AT210" s="16" t="s">
        <v>614</v>
      </c>
      <c r="AU210" s="16" t="s">
        <v>84</v>
      </c>
    </row>
    <row r="211" spans="2:65" s="1" customFormat="1" ht="24.15" customHeight="1">
      <c r="B211" s="136"/>
      <c r="C211" s="137" t="s">
        <v>669</v>
      </c>
      <c r="D211" s="137" t="s">
        <v>165</v>
      </c>
      <c r="E211" s="138" t="s">
        <v>1847</v>
      </c>
      <c r="F211" s="139" t="s">
        <v>1848</v>
      </c>
      <c r="G211" s="140" t="s">
        <v>326</v>
      </c>
      <c r="H211" s="141">
        <v>26</v>
      </c>
      <c r="I211" s="142"/>
      <c r="J211" s="143">
        <f>ROUND(I211*H211,2)</f>
        <v>0</v>
      </c>
      <c r="K211" s="144"/>
      <c r="L211" s="31"/>
      <c r="M211" s="145" t="s">
        <v>1</v>
      </c>
      <c r="N211" s="146" t="s">
        <v>40</v>
      </c>
      <c r="P211" s="147">
        <f>O211*H211</f>
        <v>0</v>
      </c>
      <c r="Q211" s="147">
        <v>0</v>
      </c>
      <c r="R211" s="147">
        <f>Q211*H211</f>
        <v>0</v>
      </c>
      <c r="S211" s="147">
        <v>1E-3</v>
      </c>
      <c r="T211" s="148">
        <f>S211*H211</f>
        <v>2.6000000000000002E-2</v>
      </c>
      <c r="AR211" s="149" t="s">
        <v>258</v>
      </c>
      <c r="AT211" s="149" t="s">
        <v>165</v>
      </c>
      <c r="AU211" s="149" t="s">
        <v>84</v>
      </c>
      <c r="AY211" s="16" t="s">
        <v>163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6" t="s">
        <v>82</v>
      </c>
      <c r="BK211" s="150">
        <f>ROUND(I211*H211,2)</f>
        <v>0</v>
      </c>
      <c r="BL211" s="16" t="s">
        <v>258</v>
      </c>
      <c r="BM211" s="149" t="s">
        <v>1849</v>
      </c>
    </row>
    <row r="212" spans="2:65" s="12" customFormat="1" ht="10">
      <c r="B212" s="151"/>
      <c r="D212" s="152" t="s">
        <v>171</v>
      </c>
      <c r="E212" s="153" t="s">
        <v>1</v>
      </c>
      <c r="F212" s="154" t="s">
        <v>1850</v>
      </c>
      <c r="H212" s="155">
        <v>26</v>
      </c>
      <c r="I212" s="156"/>
      <c r="L212" s="151"/>
      <c r="M212" s="157"/>
      <c r="T212" s="158"/>
      <c r="AT212" s="153" t="s">
        <v>171</v>
      </c>
      <c r="AU212" s="153" t="s">
        <v>84</v>
      </c>
      <c r="AV212" s="12" t="s">
        <v>84</v>
      </c>
      <c r="AW212" s="12" t="s">
        <v>32</v>
      </c>
      <c r="AX212" s="12" t="s">
        <v>75</v>
      </c>
      <c r="AY212" s="153" t="s">
        <v>163</v>
      </c>
    </row>
    <row r="213" spans="2:65" s="13" customFormat="1" ht="10">
      <c r="B213" s="159"/>
      <c r="D213" s="152" t="s">
        <v>171</v>
      </c>
      <c r="E213" s="160" t="s">
        <v>1</v>
      </c>
      <c r="F213" s="161" t="s">
        <v>173</v>
      </c>
      <c r="H213" s="162">
        <v>26</v>
      </c>
      <c r="I213" s="163"/>
      <c r="L213" s="159"/>
      <c r="M213" s="164"/>
      <c r="T213" s="165"/>
      <c r="AT213" s="160" t="s">
        <v>171</v>
      </c>
      <c r="AU213" s="160" t="s">
        <v>84</v>
      </c>
      <c r="AV213" s="13" t="s">
        <v>169</v>
      </c>
      <c r="AW213" s="13" t="s">
        <v>32</v>
      </c>
      <c r="AX213" s="13" t="s">
        <v>82</v>
      </c>
      <c r="AY213" s="160" t="s">
        <v>163</v>
      </c>
    </row>
    <row r="214" spans="2:65" s="1" customFormat="1" ht="24.15" customHeight="1">
      <c r="B214" s="136"/>
      <c r="C214" s="137" t="s">
        <v>675</v>
      </c>
      <c r="D214" s="137" t="s">
        <v>165</v>
      </c>
      <c r="E214" s="138" t="s">
        <v>1851</v>
      </c>
      <c r="F214" s="139" t="s">
        <v>1852</v>
      </c>
      <c r="G214" s="140" t="s">
        <v>326</v>
      </c>
      <c r="H214" s="141">
        <v>119</v>
      </c>
      <c r="I214" s="142"/>
      <c r="J214" s="143">
        <f>ROUND(I214*H214,2)</f>
        <v>0</v>
      </c>
      <c r="K214" s="144"/>
      <c r="L214" s="31"/>
      <c r="M214" s="145" t="s">
        <v>1</v>
      </c>
      <c r="N214" s="146" t="s">
        <v>40</v>
      </c>
      <c r="P214" s="147">
        <f>O214*H214</f>
        <v>0</v>
      </c>
      <c r="Q214" s="147">
        <v>0</v>
      </c>
      <c r="R214" s="147">
        <f>Q214*H214</f>
        <v>0</v>
      </c>
      <c r="S214" s="147">
        <v>0</v>
      </c>
      <c r="T214" s="148">
        <f>S214*H214</f>
        <v>0</v>
      </c>
      <c r="AR214" s="149" t="s">
        <v>258</v>
      </c>
      <c r="AT214" s="149" t="s">
        <v>165</v>
      </c>
      <c r="AU214" s="149" t="s">
        <v>84</v>
      </c>
      <c r="AY214" s="16" t="s">
        <v>163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6" t="s">
        <v>82</v>
      </c>
      <c r="BK214" s="150">
        <f>ROUND(I214*H214,2)</f>
        <v>0</v>
      </c>
      <c r="BL214" s="16" t="s">
        <v>258</v>
      </c>
      <c r="BM214" s="149" t="s">
        <v>1853</v>
      </c>
    </row>
    <row r="215" spans="2:65" s="1" customFormat="1" ht="16.5" customHeight="1">
      <c r="B215" s="136"/>
      <c r="C215" s="175" t="s">
        <v>679</v>
      </c>
      <c r="D215" s="175" t="s">
        <v>378</v>
      </c>
      <c r="E215" s="176" t="s">
        <v>1854</v>
      </c>
      <c r="F215" s="177" t="s">
        <v>1855</v>
      </c>
      <c r="G215" s="178" t="s">
        <v>326</v>
      </c>
      <c r="H215" s="179">
        <v>47</v>
      </c>
      <c r="I215" s="180"/>
      <c r="J215" s="181">
        <f>ROUND(I215*H215,2)</f>
        <v>0</v>
      </c>
      <c r="K215" s="182"/>
      <c r="L215" s="183"/>
      <c r="M215" s="184" t="s">
        <v>1</v>
      </c>
      <c r="N215" s="185" t="s">
        <v>40</v>
      </c>
      <c r="P215" s="147">
        <f>O215*H215</f>
        <v>0</v>
      </c>
      <c r="Q215" s="147">
        <v>0</v>
      </c>
      <c r="R215" s="147">
        <f>Q215*H215</f>
        <v>0</v>
      </c>
      <c r="S215" s="147">
        <v>0</v>
      </c>
      <c r="T215" s="148">
        <f>S215*H215</f>
        <v>0</v>
      </c>
      <c r="AR215" s="149" t="s">
        <v>349</v>
      </c>
      <c r="AT215" s="149" t="s">
        <v>378</v>
      </c>
      <c r="AU215" s="149" t="s">
        <v>84</v>
      </c>
      <c r="AY215" s="16" t="s">
        <v>163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6" t="s">
        <v>82</v>
      </c>
      <c r="BK215" s="150">
        <f>ROUND(I215*H215,2)</f>
        <v>0</v>
      </c>
      <c r="BL215" s="16" t="s">
        <v>258</v>
      </c>
      <c r="BM215" s="149" t="s">
        <v>1856</v>
      </c>
    </row>
    <row r="216" spans="2:65" s="1" customFormat="1" ht="18">
      <c r="B216" s="31"/>
      <c r="D216" s="152" t="s">
        <v>614</v>
      </c>
      <c r="F216" s="186" t="s">
        <v>1857</v>
      </c>
      <c r="I216" s="187"/>
      <c r="L216" s="31"/>
      <c r="M216" s="188"/>
      <c r="T216" s="55"/>
      <c r="AT216" s="16" t="s">
        <v>614</v>
      </c>
      <c r="AU216" s="16" t="s">
        <v>84</v>
      </c>
    </row>
    <row r="217" spans="2:65" s="1" customFormat="1" ht="16.5" customHeight="1">
      <c r="B217" s="136"/>
      <c r="C217" s="175" t="s">
        <v>684</v>
      </c>
      <c r="D217" s="175" t="s">
        <v>378</v>
      </c>
      <c r="E217" s="176" t="s">
        <v>1858</v>
      </c>
      <c r="F217" s="177" t="s">
        <v>1859</v>
      </c>
      <c r="G217" s="178" t="s">
        <v>326</v>
      </c>
      <c r="H217" s="179">
        <v>13</v>
      </c>
      <c r="I217" s="180"/>
      <c r="J217" s="181">
        <f>ROUND(I217*H217,2)</f>
        <v>0</v>
      </c>
      <c r="K217" s="182"/>
      <c r="L217" s="183"/>
      <c r="M217" s="184" t="s">
        <v>1</v>
      </c>
      <c r="N217" s="185" t="s">
        <v>40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349</v>
      </c>
      <c r="AT217" s="149" t="s">
        <v>378</v>
      </c>
      <c r="AU217" s="149" t="s">
        <v>84</v>
      </c>
      <c r="AY217" s="16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6" t="s">
        <v>82</v>
      </c>
      <c r="BK217" s="150">
        <f>ROUND(I217*H217,2)</f>
        <v>0</v>
      </c>
      <c r="BL217" s="16" t="s">
        <v>258</v>
      </c>
      <c r="BM217" s="149" t="s">
        <v>1860</v>
      </c>
    </row>
    <row r="218" spans="2:65" s="1" customFormat="1" ht="18">
      <c r="B218" s="31"/>
      <c r="D218" s="152" t="s">
        <v>614</v>
      </c>
      <c r="F218" s="186" t="s">
        <v>1861</v>
      </c>
      <c r="I218" s="187"/>
      <c r="L218" s="31"/>
      <c r="M218" s="188"/>
      <c r="T218" s="55"/>
      <c r="AT218" s="16" t="s">
        <v>614</v>
      </c>
      <c r="AU218" s="16" t="s">
        <v>84</v>
      </c>
    </row>
    <row r="219" spans="2:65" s="1" customFormat="1" ht="16.5" customHeight="1">
      <c r="B219" s="136"/>
      <c r="C219" s="175" t="s">
        <v>689</v>
      </c>
      <c r="D219" s="175" t="s">
        <v>378</v>
      </c>
      <c r="E219" s="176" t="s">
        <v>1862</v>
      </c>
      <c r="F219" s="177" t="s">
        <v>1863</v>
      </c>
      <c r="G219" s="178" t="s">
        <v>326</v>
      </c>
      <c r="H219" s="179">
        <v>1</v>
      </c>
      <c r="I219" s="180"/>
      <c r="J219" s="181">
        <f>ROUND(I219*H219,2)</f>
        <v>0</v>
      </c>
      <c r="K219" s="182"/>
      <c r="L219" s="183"/>
      <c r="M219" s="184" t="s">
        <v>1</v>
      </c>
      <c r="N219" s="185" t="s">
        <v>40</v>
      </c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AR219" s="149" t="s">
        <v>349</v>
      </c>
      <c r="AT219" s="149" t="s">
        <v>378</v>
      </c>
      <c r="AU219" s="149" t="s">
        <v>84</v>
      </c>
      <c r="AY219" s="16" t="s">
        <v>163</v>
      </c>
      <c r="BE219" s="150">
        <f>IF(N219="základní",J219,0)</f>
        <v>0</v>
      </c>
      <c r="BF219" s="150">
        <f>IF(N219="snížená",J219,0)</f>
        <v>0</v>
      </c>
      <c r="BG219" s="150">
        <f>IF(N219="zákl. přenesená",J219,0)</f>
        <v>0</v>
      </c>
      <c r="BH219" s="150">
        <f>IF(N219="sníž. přenesená",J219,0)</f>
        <v>0</v>
      </c>
      <c r="BI219" s="150">
        <f>IF(N219="nulová",J219,0)</f>
        <v>0</v>
      </c>
      <c r="BJ219" s="16" t="s">
        <v>82</v>
      </c>
      <c r="BK219" s="150">
        <f>ROUND(I219*H219,2)</f>
        <v>0</v>
      </c>
      <c r="BL219" s="16" t="s">
        <v>258</v>
      </c>
      <c r="BM219" s="149" t="s">
        <v>1864</v>
      </c>
    </row>
    <row r="220" spans="2:65" s="1" customFormat="1" ht="27">
      <c r="B220" s="31"/>
      <c r="D220" s="152" t="s">
        <v>614</v>
      </c>
      <c r="F220" s="186" t="s">
        <v>1865</v>
      </c>
      <c r="I220" s="187"/>
      <c r="L220" s="31"/>
      <c r="M220" s="188"/>
      <c r="T220" s="55"/>
      <c r="AT220" s="16" t="s">
        <v>614</v>
      </c>
      <c r="AU220" s="16" t="s">
        <v>84</v>
      </c>
    </row>
    <row r="221" spans="2:65" s="1" customFormat="1" ht="16.5" customHeight="1">
      <c r="B221" s="136"/>
      <c r="C221" s="175" t="s">
        <v>696</v>
      </c>
      <c r="D221" s="175" t="s">
        <v>378</v>
      </c>
      <c r="E221" s="176" t="s">
        <v>1866</v>
      </c>
      <c r="F221" s="177" t="s">
        <v>1867</v>
      </c>
      <c r="G221" s="178" t="s">
        <v>326</v>
      </c>
      <c r="H221" s="179">
        <v>7</v>
      </c>
      <c r="I221" s="180"/>
      <c r="J221" s="181">
        <f>ROUND(I221*H221,2)</f>
        <v>0</v>
      </c>
      <c r="K221" s="182"/>
      <c r="L221" s="183"/>
      <c r="M221" s="184" t="s">
        <v>1</v>
      </c>
      <c r="N221" s="185" t="s">
        <v>40</v>
      </c>
      <c r="P221" s="147">
        <f>O221*H221</f>
        <v>0</v>
      </c>
      <c r="Q221" s="147">
        <v>0</v>
      </c>
      <c r="R221" s="147">
        <f>Q221*H221</f>
        <v>0</v>
      </c>
      <c r="S221" s="147">
        <v>0</v>
      </c>
      <c r="T221" s="148">
        <f>S221*H221</f>
        <v>0</v>
      </c>
      <c r="AR221" s="149" t="s">
        <v>349</v>
      </c>
      <c r="AT221" s="149" t="s">
        <v>378</v>
      </c>
      <c r="AU221" s="149" t="s">
        <v>84</v>
      </c>
      <c r="AY221" s="16" t="s">
        <v>163</v>
      </c>
      <c r="BE221" s="150">
        <f>IF(N221="základní",J221,0)</f>
        <v>0</v>
      </c>
      <c r="BF221" s="150">
        <f>IF(N221="snížená",J221,0)</f>
        <v>0</v>
      </c>
      <c r="BG221" s="150">
        <f>IF(N221="zákl. přenesená",J221,0)</f>
        <v>0</v>
      </c>
      <c r="BH221" s="150">
        <f>IF(N221="sníž. přenesená",J221,0)</f>
        <v>0</v>
      </c>
      <c r="BI221" s="150">
        <f>IF(N221="nulová",J221,0)</f>
        <v>0</v>
      </c>
      <c r="BJ221" s="16" t="s">
        <v>82</v>
      </c>
      <c r="BK221" s="150">
        <f>ROUND(I221*H221,2)</f>
        <v>0</v>
      </c>
      <c r="BL221" s="16" t="s">
        <v>258</v>
      </c>
      <c r="BM221" s="149" t="s">
        <v>1868</v>
      </c>
    </row>
    <row r="222" spans="2:65" s="1" customFormat="1" ht="18">
      <c r="B222" s="31"/>
      <c r="D222" s="152" t="s">
        <v>614</v>
      </c>
      <c r="F222" s="186" t="s">
        <v>1869</v>
      </c>
      <c r="I222" s="187"/>
      <c r="L222" s="31"/>
      <c r="M222" s="188"/>
      <c r="T222" s="55"/>
      <c r="AT222" s="16" t="s">
        <v>614</v>
      </c>
      <c r="AU222" s="16" t="s">
        <v>84</v>
      </c>
    </row>
    <row r="223" spans="2:65" s="1" customFormat="1" ht="16.5" customHeight="1">
      <c r="B223" s="136"/>
      <c r="C223" s="175" t="s">
        <v>702</v>
      </c>
      <c r="D223" s="175" t="s">
        <v>378</v>
      </c>
      <c r="E223" s="176" t="s">
        <v>1870</v>
      </c>
      <c r="F223" s="177" t="s">
        <v>1871</v>
      </c>
      <c r="G223" s="178" t="s">
        <v>326</v>
      </c>
      <c r="H223" s="179">
        <v>3</v>
      </c>
      <c r="I223" s="180"/>
      <c r="J223" s="181">
        <f>ROUND(I223*H223,2)</f>
        <v>0</v>
      </c>
      <c r="K223" s="182"/>
      <c r="L223" s="183"/>
      <c r="M223" s="184" t="s">
        <v>1</v>
      </c>
      <c r="N223" s="185" t="s">
        <v>40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349</v>
      </c>
      <c r="AT223" s="149" t="s">
        <v>378</v>
      </c>
      <c r="AU223" s="149" t="s">
        <v>84</v>
      </c>
      <c r="AY223" s="16" t="s">
        <v>163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6" t="s">
        <v>82</v>
      </c>
      <c r="BK223" s="150">
        <f>ROUND(I223*H223,2)</f>
        <v>0</v>
      </c>
      <c r="BL223" s="16" t="s">
        <v>258</v>
      </c>
      <c r="BM223" s="149" t="s">
        <v>1872</v>
      </c>
    </row>
    <row r="224" spans="2:65" s="1" customFormat="1" ht="27">
      <c r="B224" s="31"/>
      <c r="D224" s="152" t="s">
        <v>614</v>
      </c>
      <c r="F224" s="186" t="s">
        <v>1873</v>
      </c>
      <c r="I224" s="187"/>
      <c r="L224" s="31"/>
      <c r="M224" s="188"/>
      <c r="T224" s="55"/>
      <c r="AT224" s="16" t="s">
        <v>614</v>
      </c>
      <c r="AU224" s="16" t="s">
        <v>84</v>
      </c>
    </row>
    <row r="225" spans="2:65" s="1" customFormat="1" ht="16.5" customHeight="1">
      <c r="B225" s="136"/>
      <c r="C225" s="175" t="s">
        <v>707</v>
      </c>
      <c r="D225" s="175" t="s">
        <v>378</v>
      </c>
      <c r="E225" s="176" t="s">
        <v>1874</v>
      </c>
      <c r="F225" s="177" t="s">
        <v>1875</v>
      </c>
      <c r="G225" s="178" t="s">
        <v>326</v>
      </c>
      <c r="H225" s="179">
        <v>17</v>
      </c>
      <c r="I225" s="180"/>
      <c r="J225" s="181">
        <f>ROUND(I225*H225,2)</f>
        <v>0</v>
      </c>
      <c r="K225" s="182"/>
      <c r="L225" s="183"/>
      <c r="M225" s="184" t="s">
        <v>1</v>
      </c>
      <c r="N225" s="185" t="s">
        <v>40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349</v>
      </c>
      <c r="AT225" s="149" t="s">
        <v>378</v>
      </c>
      <c r="AU225" s="149" t="s">
        <v>84</v>
      </c>
      <c r="AY225" s="16" t="s">
        <v>163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6" t="s">
        <v>82</v>
      </c>
      <c r="BK225" s="150">
        <f>ROUND(I225*H225,2)</f>
        <v>0</v>
      </c>
      <c r="BL225" s="16" t="s">
        <v>258</v>
      </c>
      <c r="BM225" s="149" t="s">
        <v>1876</v>
      </c>
    </row>
    <row r="226" spans="2:65" s="1" customFormat="1" ht="18">
      <c r="B226" s="31"/>
      <c r="D226" s="152" t="s">
        <v>614</v>
      </c>
      <c r="F226" s="186" t="s">
        <v>1877</v>
      </c>
      <c r="I226" s="187"/>
      <c r="L226" s="31"/>
      <c r="M226" s="188"/>
      <c r="T226" s="55"/>
      <c r="AT226" s="16" t="s">
        <v>614</v>
      </c>
      <c r="AU226" s="16" t="s">
        <v>84</v>
      </c>
    </row>
    <row r="227" spans="2:65" s="1" customFormat="1" ht="16.5" customHeight="1">
      <c r="B227" s="136"/>
      <c r="C227" s="175" t="s">
        <v>711</v>
      </c>
      <c r="D227" s="175" t="s">
        <v>378</v>
      </c>
      <c r="E227" s="176" t="s">
        <v>1878</v>
      </c>
      <c r="F227" s="177" t="s">
        <v>1879</v>
      </c>
      <c r="G227" s="178" t="s">
        <v>326</v>
      </c>
      <c r="H227" s="179">
        <v>17</v>
      </c>
      <c r="I227" s="180"/>
      <c r="J227" s="181">
        <f>ROUND(I227*H227,2)</f>
        <v>0</v>
      </c>
      <c r="K227" s="182"/>
      <c r="L227" s="183"/>
      <c r="M227" s="184" t="s">
        <v>1</v>
      </c>
      <c r="N227" s="185" t="s">
        <v>40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349</v>
      </c>
      <c r="AT227" s="149" t="s">
        <v>378</v>
      </c>
      <c r="AU227" s="149" t="s">
        <v>84</v>
      </c>
      <c r="AY227" s="16" t="s">
        <v>163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6" t="s">
        <v>82</v>
      </c>
      <c r="BK227" s="150">
        <f>ROUND(I227*H227,2)</f>
        <v>0</v>
      </c>
      <c r="BL227" s="16" t="s">
        <v>258</v>
      </c>
      <c r="BM227" s="149" t="s">
        <v>1880</v>
      </c>
    </row>
    <row r="228" spans="2:65" s="1" customFormat="1" ht="18">
      <c r="B228" s="31"/>
      <c r="D228" s="152" t="s">
        <v>614</v>
      </c>
      <c r="F228" s="186" t="s">
        <v>1881</v>
      </c>
      <c r="I228" s="187"/>
      <c r="L228" s="31"/>
      <c r="M228" s="188"/>
      <c r="T228" s="55"/>
      <c r="AT228" s="16" t="s">
        <v>614</v>
      </c>
      <c r="AU228" s="16" t="s">
        <v>84</v>
      </c>
    </row>
    <row r="229" spans="2:65" s="1" customFormat="1" ht="16.5" customHeight="1">
      <c r="B229" s="136"/>
      <c r="C229" s="175" t="s">
        <v>719</v>
      </c>
      <c r="D229" s="175" t="s">
        <v>378</v>
      </c>
      <c r="E229" s="176" t="s">
        <v>1882</v>
      </c>
      <c r="F229" s="177" t="s">
        <v>1883</v>
      </c>
      <c r="G229" s="178" t="s">
        <v>326</v>
      </c>
      <c r="H229" s="179">
        <v>2</v>
      </c>
      <c r="I229" s="180"/>
      <c r="J229" s="181">
        <f>ROUND(I229*H229,2)</f>
        <v>0</v>
      </c>
      <c r="K229" s="182"/>
      <c r="L229" s="183"/>
      <c r="M229" s="184" t="s">
        <v>1</v>
      </c>
      <c r="N229" s="185" t="s">
        <v>40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349</v>
      </c>
      <c r="AT229" s="149" t="s">
        <v>378</v>
      </c>
      <c r="AU229" s="149" t="s">
        <v>84</v>
      </c>
      <c r="AY229" s="16" t="s">
        <v>163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6" t="s">
        <v>82</v>
      </c>
      <c r="BK229" s="150">
        <f>ROUND(I229*H229,2)</f>
        <v>0</v>
      </c>
      <c r="BL229" s="16" t="s">
        <v>258</v>
      </c>
      <c r="BM229" s="149" t="s">
        <v>1884</v>
      </c>
    </row>
    <row r="230" spans="2:65" s="1" customFormat="1" ht="18">
      <c r="B230" s="31"/>
      <c r="D230" s="152" t="s">
        <v>614</v>
      </c>
      <c r="F230" s="186" t="s">
        <v>1885</v>
      </c>
      <c r="I230" s="187"/>
      <c r="L230" s="31"/>
      <c r="M230" s="188"/>
      <c r="T230" s="55"/>
      <c r="AT230" s="16" t="s">
        <v>614</v>
      </c>
      <c r="AU230" s="16" t="s">
        <v>84</v>
      </c>
    </row>
    <row r="231" spans="2:65" s="1" customFormat="1" ht="16.5" customHeight="1">
      <c r="B231" s="136"/>
      <c r="C231" s="175" t="s">
        <v>724</v>
      </c>
      <c r="D231" s="175" t="s">
        <v>378</v>
      </c>
      <c r="E231" s="176" t="s">
        <v>1886</v>
      </c>
      <c r="F231" s="177" t="s">
        <v>1887</v>
      </c>
      <c r="G231" s="178" t="s">
        <v>326</v>
      </c>
      <c r="H231" s="179">
        <v>2</v>
      </c>
      <c r="I231" s="180"/>
      <c r="J231" s="181">
        <f>ROUND(I231*H231,2)</f>
        <v>0</v>
      </c>
      <c r="K231" s="182"/>
      <c r="L231" s="183"/>
      <c r="M231" s="184" t="s">
        <v>1</v>
      </c>
      <c r="N231" s="185" t="s">
        <v>40</v>
      </c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AR231" s="149" t="s">
        <v>349</v>
      </c>
      <c r="AT231" s="149" t="s">
        <v>378</v>
      </c>
      <c r="AU231" s="149" t="s">
        <v>84</v>
      </c>
      <c r="AY231" s="16" t="s">
        <v>163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6" t="s">
        <v>82</v>
      </c>
      <c r="BK231" s="150">
        <f>ROUND(I231*H231,2)</f>
        <v>0</v>
      </c>
      <c r="BL231" s="16" t="s">
        <v>258</v>
      </c>
      <c r="BM231" s="149" t="s">
        <v>1888</v>
      </c>
    </row>
    <row r="232" spans="2:65" s="1" customFormat="1" ht="18">
      <c r="B232" s="31"/>
      <c r="D232" s="152" t="s">
        <v>614</v>
      </c>
      <c r="F232" s="186" t="s">
        <v>1889</v>
      </c>
      <c r="I232" s="187"/>
      <c r="L232" s="31"/>
      <c r="M232" s="188"/>
      <c r="T232" s="55"/>
      <c r="AT232" s="16" t="s">
        <v>614</v>
      </c>
      <c r="AU232" s="16" t="s">
        <v>84</v>
      </c>
    </row>
    <row r="233" spans="2:65" s="1" customFormat="1" ht="16.5" customHeight="1">
      <c r="B233" s="136"/>
      <c r="C233" s="175" t="s">
        <v>729</v>
      </c>
      <c r="D233" s="175" t="s">
        <v>378</v>
      </c>
      <c r="E233" s="176" t="s">
        <v>1890</v>
      </c>
      <c r="F233" s="177" t="s">
        <v>1891</v>
      </c>
      <c r="G233" s="178" t="s">
        <v>326</v>
      </c>
      <c r="H233" s="179">
        <v>10</v>
      </c>
      <c r="I233" s="180"/>
      <c r="J233" s="181">
        <f>ROUND(I233*H233,2)</f>
        <v>0</v>
      </c>
      <c r="K233" s="182"/>
      <c r="L233" s="183"/>
      <c r="M233" s="184" t="s">
        <v>1</v>
      </c>
      <c r="N233" s="185" t="s">
        <v>40</v>
      </c>
      <c r="P233" s="147">
        <f>O233*H233</f>
        <v>0</v>
      </c>
      <c r="Q233" s="147">
        <v>0</v>
      </c>
      <c r="R233" s="147">
        <f>Q233*H233</f>
        <v>0</v>
      </c>
      <c r="S233" s="147">
        <v>0</v>
      </c>
      <c r="T233" s="148">
        <f>S233*H233</f>
        <v>0</v>
      </c>
      <c r="AR233" s="149" t="s">
        <v>349</v>
      </c>
      <c r="AT233" s="149" t="s">
        <v>378</v>
      </c>
      <c r="AU233" s="149" t="s">
        <v>84</v>
      </c>
      <c r="AY233" s="16" t="s">
        <v>163</v>
      </c>
      <c r="BE233" s="150">
        <f>IF(N233="základní",J233,0)</f>
        <v>0</v>
      </c>
      <c r="BF233" s="150">
        <f>IF(N233="snížená",J233,0)</f>
        <v>0</v>
      </c>
      <c r="BG233" s="150">
        <f>IF(N233="zákl. přenesená",J233,0)</f>
        <v>0</v>
      </c>
      <c r="BH233" s="150">
        <f>IF(N233="sníž. přenesená",J233,0)</f>
        <v>0</v>
      </c>
      <c r="BI233" s="150">
        <f>IF(N233="nulová",J233,0)</f>
        <v>0</v>
      </c>
      <c r="BJ233" s="16" t="s">
        <v>82</v>
      </c>
      <c r="BK233" s="150">
        <f>ROUND(I233*H233,2)</f>
        <v>0</v>
      </c>
      <c r="BL233" s="16" t="s">
        <v>258</v>
      </c>
      <c r="BM233" s="149" t="s">
        <v>1892</v>
      </c>
    </row>
    <row r="234" spans="2:65" s="1" customFormat="1" ht="36">
      <c r="B234" s="31"/>
      <c r="D234" s="152" t="s">
        <v>614</v>
      </c>
      <c r="F234" s="186" t="s">
        <v>1893</v>
      </c>
      <c r="I234" s="187"/>
      <c r="L234" s="31"/>
      <c r="M234" s="188"/>
      <c r="T234" s="55"/>
      <c r="AT234" s="16" t="s">
        <v>614</v>
      </c>
      <c r="AU234" s="16" t="s">
        <v>84</v>
      </c>
    </row>
    <row r="235" spans="2:65" s="1" customFormat="1" ht="16.5" customHeight="1">
      <c r="B235" s="136"/>
      <c r="C235" s="175" t="s">
        <v>732</v>
      </c>
      <c r="D235" s="175" t="s">
        <v>378</v>
      </c>
      <c r="E235" s="176" t="s">
        <v>1894</v>
      </c>
      <c r="F235" s="177" t="s">
        <v>1895</v>
      </c>
      <c r="G235" s="178" t="s">
        <v>326</v>
      </c>
      <c r="H235" s="179">
        <v>1100</v>
      </c>
      <c r="I235" s="180"/>
      <c r="J235" s="181">
        <f>ROUND(I235*H235,2)</f>
        <v>0</v>
      </c>
      <c r="K235" s="182"/>
      <c r="L235" s="183"/>
      <c r="M235" s="184" t="s">
        <v>1</v>
      </c>
      <c r="N235" s="185" t="s">
        <v>40</v>
      </c>
      <c r="P235" s="147">
        <f>O235*H235</f>
        <v>0</v>
      </c>
      <c r="Q235" s="147">
        <v>0</v>
      </c>
      <c r="R235" s="147">
        <f>Q235*H235</f>
        <v>0</v>
      </c>
      <c r="S235" s="147">
        <v>0</v>
      </c>
      <c r="T235" s="148">
        <f>S235*H235</f>
        <v>0</v>
      </c>
      <c r="AR235" s="149" t="s">
        <v>349</v>
      </c>
      <c r="AT235" s="149" t="s">
        <v>378</v>
      </c>
      <c r="AU235" s="149" t="s">
        <v>84</v>
      </c>
      <c r="AY235" s="16" t="s">
        <v>163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6" t="s">
        <v>82</v>
      </c>
      <c r="BK235" s="150">
        <f>ROUND(I235*H235,2)</f>
        <v>0</v>
      </c>
      <c r="BL235" s="16" t="s">
        <v>258</v>
      </c>
      <c r="BM235" s="149" t="s">
        <v>1896</v>
      </c>
    </row>
    <row r="236" spans="2:65" s="1" customFormat="1" ht="18">
      <c r="B236" s="31"/>
      <c r="D236" s="152" t="s">
        <v>614</v>
      </c>
      <c r="F236" s="186" t="s">
        <v>1897</v>
      </c>
      <c r="I236" s="187"/>
      <c r="L236" s="31"/>
      <c r="M236" s="188"/>
      <c r="T236" s="55"/>
      <c r="AT236" s="16" t="s">
        <v>614</v>
      </c>
      <c r="AU236" s="16" t="s">
        <v>84</v>
      </c>
    </row>
    <row r="237" spans="2:65" s="1" customFormat="1" ht="24.15" customHeight="1">
      <c r="B237" s="136"/>
      <c r="C237" s="137" t="s">
        <v>385</v>
      </c>
      <c r="D237" s="137" t="s">
        <v>165</v>
      </c>
      <c r="E237" s="138" t="s">
        <v>1898</v>
      </c>
      <c r="F237" s="139" t="s">
        <v>1899</v>
      </c>
      <c r="G237" s="140" t="s">
        <v>326</v>
      </c>
      <c r="H237" s="141">
        <v>1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40</v>
      </c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8">
        <f>S237*H237</f>
        <v>0</v>
      </c>
      <c r="AR237" s="149" t="s">
        <v>258</v>
      </c>
      <c r="AT237" s="149" t="s">
        <v>165</v>
      </c>
      <c r="AU237" s="149" t="s">
        <v>84</v>
      </c>
      <c r="AY237" s="16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6" t="s">
        <v>82</v>
      </c>
      <c r="BK237" s="150">
        <f>ROUND(I237*H237,2)</f>
        <v>0</v>
      </c>
      <c r="BL237" s="16" t="s">
        <v>258</v>
      </c>
      <c r="BM237" s="149" t="s">
        <v>1900</v>
      </c>
    </row>
    <row r="238" spans="2:65" s="1" customFormat="1" ht="24.15" customHeight="1">
      <c r="B238" s="136"/>
      <c r="C238" s="137" t="s">
        <v>741</v>
      </c>
      <c r="D238" s="137" t="s">
        <v>165</v>
      </c>
      <c r="E238" s="138" t="s">
        <v>1901</v>
      </c>
      <c r="F238" s="139" t="s">
        <v>1902</v>
      </c>
      <c r="G238" s="140" t="s">
        <v>326</v>
      </c>
      <c r="H238" s="141">
        <v>1</v>
      </c>
      <c r="I238" s="142"/>
      <c r="J238" s="143">
        <f>ROUND(I238*H238,2)</f>
        <v>0</v>
      </c>
      <c r="K238" s="144"/>
      <c r="L238" s="31"/>
      <c r="M238" s="145" t="s">
        <v>1</v>
      </c>
      <c r="N238" s="146" t="s">
        <v>40</v>
      </c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8">
        <f>S238*H238</f>
        <v>0</v>
      </c>
      <c r="AR238" s="149" t="s">
        <v>258</v>
      </c>
      <c r="AT238" s="149" t="s">
        <v>165</v>
      </c>
      <c r="AU238" s="149" t="s">
        <v>84</v>
      </c>
      <c r="AY238" s="16" t="s">
        <v>163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6" t="s">
        <v>82</v>
      </c>
      <c r="BK238" s="150">
        <f>ROUND(I238*H238,2)</f>
        <v>0</v>
      </c>
      <c r="BL238" s="16" t="s">
        <v>258</v>
      </c>
      <c r="BM238" s="149" t="s">
        <v>1903</v>
      </c>
    </row>
    <row r="239" spans="2:65" s="1" customFormat="1" ht="33" customHeight="1">
      <c r="B239" s="136"/>
      <c r="C239" s="137" t="s">
        <v>745</v>
      </c>
      <c r="D239" s="137" t="s">
        <v>165</v>
      </c>
      <c r="E239" s="138" t="s">
        <v>1904</v>
      </c>
      <c r="F239" s="139" t="s">
        <v>1905</v>
      </c>
      <c r="G239" s="140" t="s">
        <v>326</v>
      </c>
      <c r="H239" s="141">
        <v>2</v>
      </c>
      <c r="I239" s="142"/>
      <c r="J239" s="143">
        <f>ROUND(I239*H239,2)</f>
        <v>0</v>
      </c>
      <c r="K239" s="144"/>
      <c r="L239" s="31"/>
      <c r="M239" s="145" t="s">
        <v>1</v>
      </c>
      <c r="N239" s="146" t="s">
        <v>40</v>
      </c>
      <c r="P239" s="147">
        <f>O239*H239</f>
        <v>0</v>
      </c>
      <c r="Q239" s="147">
        <v>0</v>
      </c>
      <c r="R239" s="147">
        <f>Q239*H239</f>
        <v>0</v>
      </c>
      <c r="S239" s="147">
        <v>0</v>
      </c>
      <c r="T239" s="148">
        <f>S239*H239</f>
        <v>0</v>
      </c>
      <c r="AR239" s="149" t="s">
        <v>258</v>
      </c>
      <c r="AT239" s="149" t="s">
        <v>165</v>
      </c>
      <c r="AU239" s="149" t="s">
        <v>84</v>
      </c>
      <c r="AY239" s="16" t="s">
        <v>163</v>
      </c>
      <c r="BE239" s="150">
        <f>IF(N239="základní",J239,0)</f>
        <v>0</v>
      </c>
      <c r="BF239" s="150">
        <f>IF(N239="snížená",J239,0)</f>
        <v>0</v>
      </c>
      <c r="BG239" s="150">
        <f>IF(N239="zákl. přenesená",J239,0)</f>
        <v>0</v>
      </c>
      <c r="BH239" s="150">
        <f>IF(N239="sníž. přenesená",J239,0)</f>
        <v>0</v>
      </c>
      <c r="BI239" s="150">
        <f>IF(N239="nulová",J239,0)</f>
        <v>0</v>
      </c>
      <c r="BJ239" s="16" t="s">
        <v>82</v>
      </c>
      <c r="BK239" s="150">
        <f>ROUND(I239*H239,2)</f>
        <v>0</v>
      </c>
      <c r="BL239" s="16" t="s">
        <v>258</v>
      </c>
      <c r="BM239" s="149" t="s">
        <v>1906</v>
      </c>
    </row>
    <row r="240" spans="2:65" s="1" customFormat="1" ht="16.5" customHeight="1">
      <c r="B240" s="136"/>
      <c r="C240" s="137" t="s">
        <v>751</v>
      </c>
      <c r="D240" s="137" t="s">
        <v>165</v>
      </c>
      <c r="E240" s="138" t="s">
        <v>1907</v>
      </c>
      <c r="F240" s="139" t="s">
        <v>1908</v>
      </c>
      <c r="G240" s="140" t="s">
        <v>289</v>
      </c>
      <c r="H240" s="141">
        <v>1</v>
      </c>
      <c r="I240" s="142"/>
      <c r="J240" s="143">
        <f>ROUND(I240*H240,2)</f>
        <v>0</v>
      </c>
      <c r="K240" s="144"/>
      <c r="L240" s="31"/>
      <c r="M240" s="145" t="s">
        <v>1</v>
      </c>
      <c r="N240" s="146" t="s">
        <v>40</v>
      </c>
      <c r="P240" s="147">
        <f>O240*H240</f>
        <v>0</v>
      </c>
      <c r="Q240" s="147">
        <v>0</v>
      </c>
      <c r="R240" s="147">
        <f>Q240*H240</f>
        <v>0</v>
      </c>
      <c r="S240" s="147">
        <v>0</v>
      </c>
      <c r="T240" s="148">
        <f>S240*H240</f>
        <v>0</v>
      </c>
      <c r="AR240" s="149" t="s">
        <v>258</v>
      </c>
      <c r="AT240" s="149" t="s">
        <v>165</v>
      </c>
      <c r="AU240" s="149" t="s">
        <v>84</v>
      </c>
      <c r="AY240" s="16" t="s">
        <v>163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6" t="s">
        <v>82</v>
      </c>
      <c r="BK240" s="150">
        <f>ROUND(I240*H240,2)</f>
        <v>0</v>
      </c>
      <c r="BL240" s="16" t="s">
        <v>258</v>
      </c>
      <c r="BM240" s="149" t="s">
        <v>1909</v>
      </c>
    </row>
    <row r="241" spans="2:65" s="1" customFormat="1" ht="16.5" customHeight="1">
      <c r="B241" s="136"/>
      <c r="C241" s="137" t="s">
        <v>756</v>
      </c>
      <c r="D241" s="137" t="s">
        <v>165</v>
      </c>
      <c r="E241" s="138" t="s">
        <v>1910</v>
      </c>
      <c r="F241" s="139" t="s">
        <v>1911</v>
      </c>
      <c r="G241" s="140" t="s">
        <v>326</v>
      </c>
      <c r="H241" s="141">
        <v>7</v>
      </c>
      <c r="I241" s="142"/>
      <c r="J241" s="143">
        <f>ROUND(I241*H241,2)</f>
        <v>0</v>
      </c>
      <c r="K241" s="144"/>
      <c r="L241" s="31"/>
      <c r="M241" s="145" t="s">
        <v>1</v>
      </c>
      <c r="N241" s="146" t="s">
        <v>40</v>
      </c>
      <c r="P241" s="147">
        <f>O241*H241</f>
        <v>0</v>
      </c>
      <c r="Q241" s="147">
        <v>5.1999999999999995E-4</v>
      </c>
      <c r="R241" s="147">
        <f>Q241*H241</f>
        <v>3.6399999999999996E-3</v>
      </c>
      <c r="S241" s="147">
        <v>0</v>
      </c>
      <c r="T241" s="148">
        <f>S241*H241</f>
        <v>0</v>
      </c>
      <c r="AR241" s="149" t="s">
        <v>258</v>
      </c>
      <c r="AT241" s="149" t="s">
        <v>165</v>
      </c>
      <c r="AU241" s="149" t="s">
        <v>84</v>
      </c>
      <c r="AY241" s="16" t="s">
        <v>163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6" t="s">
        <v>82</v>
      </c>
      <c r="BK241" s="150">
        <f>ROUND(I241*H241,2)</f>
        <v>0</v>
      </c>
      <c r="BL241" s="16" t="s">
        <v>258</v>
      </c>
      <c r="BM241" s="149" t="s">
        <v>1912</v>
      </c>
    </row>
    <row r="242" spans="2:65" s="1" customFormat="1" ht="27">
      <c r="B242" s="31"/>
      <c r="D242" s="152" t="s">
        <v>614</v>
      </c>
      <c r="F242" s="186" t="s">
        <v>1913</v>
      </c>
      <c r="I242" s="187"/>
      <c r="L242" s="31"/>
      <c r="M242" s="188"/>
      <c r="T242" s="55"/>
      <c r="AT242" s="16" t="s">
        <v>614</v>
      </c>
      <c r="AU242" s="16" t="s">
        <v>84</v>
      </c>
    </row>
    <row r="243" spans="2:65" s="1" customFormat="1" ht="16.5" customHeight="1">
      <c r="B243" s="136"/>
      <c r="C243" s="137" t="s">
        <v>760</v>
      </c>
      <c r="D243" s="137" t="s">
        <v>165</v>
      </c>
      <c r="E243" s="138" t="s">
        <v>1914</v>
      </c>
      <c r="F243" s="139" t="s">
        <v>1915</v>
      </c>
      <c r="G243" s="140" t="s">
        <v>248</v>
      </c>
      <c r="H243" s="141">
        <v>16</v>
      </c>
      <c r="I243" s="142"/>
      <c r="J243" s="143">
        <f>ROUND(I243*H243,2)</f>
        <v>0</v>
      </c>
      <c r="K243" s="144"/>
      <c r="L243" s="31"/>
      <c r="M243" s="145" t="s">
        <v>1</v>
      </c>
      <c r="N243" s="146" t="s">
        <v>40</v>
      </c>
      <c r="P243" s="147">
        <f>O243*H243</f>
        <v>0</v>
      </c>
      <c r="Q243" s="147">
        <v>0</v>
      </c>
      <c r="R243" s="147">
        <f>Q243*H243</f>
        <v>0</v>
      </c>
      <c r="S243" s="147">
        <v>0</v>
      </c>
      <c r="T243" s="148">
        <f>S243*H243</f>
        <v>0</v>
      </c>
      <c r="AR243" s="149" t="s">
        <v>258</v>
      </c>
      <c r="AT243" s="149" t="s">
        <v>165</v>
      </c>
      <c r="AU243" s="149" t="s">
        <v>84</v>
      </c>
      <c r="AY243" s="16" t="s">
        <v>163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6" t="s">
        <v>82</v>
      </c>
      <c r="BK243" s="150">
        <f>ROUND(I243*H243,2)</f>
        <v>0</v>
      </c>
      <c r="BL243" s="16" t="s">
        <v>258</v>
      </c>
      <c r="BM243" s="149" t="s">
        <v>1916</v>
      </c>
    </row>
    <row r="244" spans="2:65" s="1" customFormat="1" ht="16.5" customHeight="1">
      <c r="B244" s="136"/>
      <c r="C244" s="175" t="s">
        <v>764</v>
      </c>
      <c r="D244" s="175" t="s">
        <v>378</v>
      </c>
      <c r="E244" s="176" t="s">
        <v>1917</v>
      </c>
      <c r="F244" s="177" t="s">
        <v>1918</v>
      </c>
      <c r="G244" s="178" t="s">
        <v>248</v>
      </c>
      <c r="H244" s="179">
        <v>16</v>
      </c>
      <c r="I244" s="180"/>
      <c r="J244" s="181">
        <f>ROUND(I244*H244,2)</f>
        <v>0</v>
      </c>
      <c r="K244" s="182"/>
      <c r="L244" s="183"/>
      <c r="M244" s="184" t="s">
        <v>1</v>
      </c>
      <c r="N244" s="185" t="s">
        <v>40</v>
      </c>
      <c r="P244" s="147">
        <f>O244*H244</f>
        <v>0</v>
      </c>
      <c r="Q244" s="147">
        <v>1.6199999999999999E-3</v>
      </c>
      <c r="R244" s="147">
        <f>Q244*H244</f>
        <v>2.5919999999999999E-2</v>
      </c>
      <c r="S244" s="147">
        <v>0</v>
      </c>
      <c r="T244" s="148">
        <f>S244*H244</f>
        <v>0</v>
      </c>
      <c r="AR244" s="149" t="s">
        <v>349</v>
      </c>
      <c r="AT244" s="149" t="s">
        <v>378</v>
      </c>
      <c r="AU244" s="149" t="s">
        <v>84</v>
      </c>
      <c r="AY244" s="16" t="s">
        <v>163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6" t="s">
        <v>82</v>
      </c>
      <c r="BK244" s="150">
        <f>ROUND(I244*H244,2)</f>
        <v>0</v>
      </c>
      <c r="BL244" s="16" t="s">
        <v>258</v>
      </c>
      <c r="BM244" s="149" t="s">
        <v>1919</v>
      </c>
    </row>
    <row r="245" spans="2:65" s="1" customFormat="1" ht="24.15" customHeight="1">
      <c r="B245" s="136"/>
      <c r="C245" s="137" t="s">
        <v>768</v>
      </c>
      <c r="D245" s="137" t="s">
        <v>165</v>
      </c>
      <c r="E245" s="138" t="s">
        <v>1920</v>
      </c>
      <c r="F245" s="139" t="s">
        <v>1921</v>
      </c>
      <c r="G245" s="140" t="s">
        <v>256</v>
      </c>
      <c r="H245" s="141">
        <v>0.26200000000000001</v>
      </c>
      <c r="I245" s="142"/>
      <c r="J245" s="143">
        <f>ROUND(I245*H245,2)</f>
        <v>0</v>
      </c>
      <c r="K245" s="144"/>
      <c r="L245" s="31"/>
      <c r="M245" s="145" t="s">
        <v>1</v>
      </c>
      <c r="N245" s="146" t="s">
        <v>40</v>
      </c>
      <c r="P245" s="147">
        <f>O245*H245</f>
        <v>0</v>
      </c>
      <c r="Q245" s="147">
        <v>0</v>
      </c>
      <c r="R245" s="147">
        <f>Q245*H245</f>
        <v>0</v>
      </c>
      <c r="S245" s="147">
        <v>0</v>
      </c>
      <c r="T245" s="148">
        <f>S245*H245</f>
        <v>0</v>
      </c>
      <c r="AR245" s="149" t="s">
        <v>258</v>
      </c>
      <c r="AT245" s="149" t="s">
        <v>165</v>
      </c>
      <c r="AU245" s="149" t="s">
        <v>84</v>
      </c>
      <c r="AY245" s="16" t="s">
        <v>163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6" t="s">
        <v>82</v>
      </c>
      <c r="BK245" s="150">
        <f>ROUND(I245*H245,2)</f>
        <v>0</v>
      </c>
      <c r="BL245" s="16" t="s">
        <v>258</v>
      </c>
      <c r="BM245" s="149" t="s">
        <v>1922</v>
      </c>
    </row>
    <row r="246" spans="2:65" s="1" customFormat="1" ht="16.5" customHeight="1">
      <c r="B246" s="136"/>
      <c r="C246" s="137" t="s">
        <v>773</v>
      </c>
      <c r="D246" s="137" t="s">
        <v>165</v>
      </c>
      <c r="E246" s="138" t="s">
        <v>1923</v>
      </c>
      <c r="F246" s="139" t="s">
        <v>1924</v>
      </c>
      <c r="G246" s="140" t="s">
        <v>393</v>
      </c>
      <c r="H246" s="141">
        <v>28</v>
      </c>
      <c r="I246" s="142"/>
      <c r="J246" s="143">
        <f>ROUND(I246*H246,2)</f>
        <v>0</v>
      </c>
      <c r="K246" s="144"/>
      <c r="L246" s="31"/>
      <c r="M246" s="145" t="s">
        <v>1</v>
      </c>
      <c r="N246" s="146" t="s">
        <v>40</v>
      </c>
      <c r="P246" s="147">
        <f>O246*H246</f>
        <v>0</v>
      </c>
      <c r="Q246" s="147">
        <v>0</v>
      </c>
      <c r="R246" s="147">
        <f>Q246*H246</f>
        <v>0</v>
      </c>
      <c r="S246" s="147">
        <v>0</v>
      </c>
      <c r="T246" s="148">
        <f>S246*H246</f>
        <v>0</v>
      </c>
      <c r="AR246" s="149" t="s">
        <v>258</v>
      </c>
      <c r="AT246" s="149" t="s">
        <v>165</v>
      </c>
      <c r="AU246" s="149" t="s">
        <v>84</v>
      </c>
      <c r="AY246" s="16" t="s">
        <v>163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6" t="s">
        <v>82</v>
      </c>
      <c r="BK246" s="150">
        <f>ROUND(I246*H246,2)</f>
        <v>0</v>
      </c>
      <c r="BL246" s="16" t="s">
        <v>258</v>
      </c>
      <c r="BM246" s="149" t="s">
        <v>1925</v>
      </c>
    </row>
    <row r="247" spans="2:65" s="1" customFormat="1" ht="27">
      <c r="B247" s="31"/>
      <c r="D247" s="152" t="s">
        <v>614</v>
      </c>
      <c r="F247" s="186" t="s">
        <v>1926</v>
      </c>
      <c r="I247" s="187"/>
      <c r="L247" s="31"/>
      <c r="M247" s="188"/>
      <c r="T247" s="55"/>
      <c r="AT247" s="16" t="s">
        <v>614</v>
      </c>
      <c r="AU247" s="16" t="s">
        <v>84</v>
      </c>
    </row>
    <row r="248" spans="2:65" s="11" customFormat="1" ht="25.9" customHeight="1">
      <c r="B248" s="124"/>
      <c r="D248" s="125" t="s">
        <v>74</v>
      </c>
      <c r="E248" s="126" t="s">
        <v>378</v>
      </c>
      <c r="F248" s="126" t="s">
        <v>379</v>
      </c>
      <c r="I248" s="127"/>
      <c r="J248" s="128">
        <f>BK248</f>
        <v>0</v>
      </c>
      <c r="L248" s="124"/>
      <c r="M248" s="129"/>
      <c r="P248" s="130">
        <f>P249+P260+P264</f>
        <v>0</v>
      </c>
      <c r="R248" s="130">
        <f>R249+R260+R264</f>
        <v>0.78319000000000005</v>
      </c>
      <c r="T248" s="131">
        <f>T249+T260+T264</f>
        <v>3.3937000000000004</v>
      </c>
      <c r="AR248" s="125" t="s">
        <v>181</v>
      </c>
      <c r="AT248" s="132" t="s">
        <v>74</v>
      </c>
      <c r="AU248" s="132" t="s">
        <v>75</v>
      </c>
      <c r="AY248" s="125" t="s">
        <v>163</v>
      </c>
      <c r="BK248" s="133">
        <f>BK249+BK260+BK264</f>
        <v>0</v>
      </c>
    </row>
    <row r="249" spans="2:65" s="11" customFormat="1" ht="22.75" customHeight="1">
      <c r="B249" s="124"/>
      <c r="D249" s="125" t="s">
        <v>74</v>
      </c>
      <c r="E249" s="134" t="s">
        <v>1927</v>
      </c>
      <c r="F249" s="134" t="s">
        <v>1928</v>
      </c>
      <c r="I249" s="127"/>
      <c r="J249" s="135">
        <f>BK249</f>
        <v>0</v>
      </c>
      <c r="L249" s="124"/>
      <c r="M249" s="129"/>
      <c r="P249" s="130">
        <f>SUM(P250:P259)</f>
        <v>0</v>
      </c>
      <c r="R249" s="130">
        <f>SUM(R250:R259)</f>
        <v>0.64526000000000006</v>
      </c>
      <c r="T249" s="131">
        <f>SUM(T250:T259)</f>
        <v>0</v>
      </c>
      <c r="AR249" s="125" t="s">
        <v>181</v>
      </c>
      <c r="AT249" s="132" t="s">
        <v>74</v>
      </c>
      <c r="AU249" s="132" t="s">
        <v>82</v>
      </c>
      <c r="AY249" s="125" t="s">
        <v>163</v>
      </c>
      <c r="BK249" s="133">
        <f>SUM(BK250:BK259)</f>
        <v>0</v>
      </c>
    </row>
    <row r="250" spans="2:65" s="1" customFormat="1" ht="37.75" customHeight="1">
      <c r="B250" s="136"/>
      <c r="C250" s="137" t="s">
        <v>778</v>
      </c>
      <c r="D250" s="137" t="s">
        <v>165</v>
      </c>
      <c r="E250" s="138" t="s">
        <v>1929</v>
      </c>
      <c r="F250" s="139" t="s">
        <v>1930</v>
      </c>
      <c r="G250" s="140" t="s">
        <v>326</v>
      </c>
      <c r="H250" s="141">
        <v>16</v>
      </c>
      <c r="I250" s="142"/>
      <c r="J250" s="143">
        <f>ROUND(I250*H250,2)</f>
        <v>0</v>
      </c>
      <c r="K250" s="144"/>
      <c r="L250" s="31"/>
      <c r="M250" s="145" t="s">
        <v>1</v>
      </c>
      <c r="N250" s="146" t="s">
        <v>40</v>
      </c>
      <c r="P250" s="147">
        <f>O250*H250</f>
        <v>0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385</v>
      </c>
      <c r="AT250" s="149" t="s">
        <v>165</v>
      </c>
      <c r="AU250" s="149" t="s">
        <v>84</v>
      </c>
      <c r="AY250" s="16" t="s">
        <v>163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6" t="s">
        <v>82</v>
      </c>
      <c r="BK250" s="150">
        <f>ROUND(I250*H250,2)</f>
        <v>0</v>
      </c>
      <c r="BL250" s="16" t="s">
        <v>385</v>
      </c>
      <c r="BM250" s="149" t="s">
        <v>1931</v>
      </c>
    </row>
    <row r="251" spans="2:65" s="1" customFormat="1" ht="18">
      <c r="B251" s="31"/>
      <c r="D251" s="152" t="s">
        <v>614</v>
      </c>
      <c r="F251" s="186" t="s">
        <v>1932</v>
      </c>
      <c r="I251" s="187"/>
      <c r="L251" s="31"/>
      <c r="M251" s="188"/>
      <c r="T251" s="55"/>
      <c r="AT251" s="16" t="s">
        <v>614</v>
      </c>
      <c r="AU251" s="16" t="s">
        <v>84</v>
      </c>
    </row>
    <row r="252" spans="2:65" s="1" customFormat="1" ht="24.15" customHeight="1">
      <c r="B252" s="136"/>
      <c r="C252" s="137" t="s">
        <v>782</v>
      </c>
      <c r="D252" s="137" t="s">
        <v>165</v>
      </c>
      <c r="E252" s="138" t="s">
        <v>1933</v>
      </c>
      <c r="F252" s="139" t="s">
        <v>1934</v>
      </c>
      <c r="G252" s="140" t="s">
        <v>248</v>
      </c>
      <c r="H252" s="141">
        <v>4310</v>
      </c>
      <c r="I252" s="142"/>
      <c r="J252" s="143">
        <f>ROUND(I252*H252,2)</f>
        <v>0</v>
      </c>
      <c r="K252" s="144"/>
      <c r="L252" s="31"/>
      <c r="M252" s="145" t="s">
        <v>1</v>
      </c>
      <c r="N252" s="146" t="s">
        <v>40</v>
      </c>
      <c r="P252" s="147">
        <f>O252*H252</f>
        <v>0</v>
      </c>
      <c r="Q252" s="147">
        <v>0</v>
      </c>
      <c r="R252" s="147">
        <f>Q252*H252</f>
        <v>0</v>
      </c>
      <c r="S252" s="147">
        <v>0</v>
      </c>
      <c r="T252" s="148">
        <f>S252*H252</f>
        <v>0</v>
      </c>
      <c r="AR252" s="149" t="s">
        <v>385</v>
      </c>
      <c r="AT252" s="149" t="s">
        <v>165</v>
      </c>
      <c r="AU252" s="149" t="s">
        <v>84</v>
      </c>
      <c r="AY252" s="16" t="s">
        <v>163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6" t="s">
        <v>82</v>
      </c>
      <c r="BK252" s="150">
        <f>ROUND(I252*H252,2)</f>
        <v>0</v>
      </c>
      <c r="BL252" s="16" t="s">
        <v>385</v>
      </c>
      <c r="BM252" s="149" t="s">
        <v>1935</v>
      </c>
    </row>
    <row r="253" spans="2:65" s="1" customFormat="1" ht="24.15" customHeight="1">
      <c r="B253" s="136"/>
      <c r="C253" s="175" t="s">
        <v>786</v>
      </c>
      <c r="D253" s="175" t="s">
        <v>378</v>
      </c>
      <c r="E253" s="176" t="s">
        <v>1936</v>
      </c>
      <c r="F253" s="177" t="s">
        <v>1937</v>
      </c>
      <c r="G253" s="178" t="s">
        <v>248</v>
      </c>
      <c r="H253" s="179">
        <v>2894</v>
      </c>
      <c r="I253" s="180"/>
      <c r="J253" s="181">
        <f>ROUND(I253*H253,2)</f>
        <v>0</v>
      </c>
      <c r="K253" s="182"/>
      <c r="L253" s="183"/>
      <c r="M253" s="184" t="s">
        <v>1</v>
      </c>
      <c r="N253" s="185" t="s">
        <v>40</v>
      </c>
      <c r="P253" s="147">
        <f>O253*H253</f>
        <v>0</v>
      </c>
      <c r="Q253" s="147">
        <v>1.6000000000000001E-4</v>
      </c>
      <c r="R253" s="147">
        <f>Q253*H253</f>
        <v>0.46304000000000006</v>
      </c>
      <c r="S253" s="147">
        <v>0</v>
      </c>
      <c r="T253" s="148">
        <f>S253*H253</f>
        <v>0</v>
      </c>
      <c r="AR253" s="149" t="s">
        <v>1938</v>
      </c>
      <c r="AT253" s="149" t="s">
        <v>378</v>
      </c>
      <c r="AU253" s="149" t="s">
        <v>84</v>
      </c>
      <c r="AY253" s="16" t="s">
        <v>163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6" t="s">
        <v>82</v>
      </c>
      <c r="BK253" s="150">
        <f>ROUND(I253*H253,2)</f>
        <v>0</v>
      </c>
      <c r="BL253" s="16" t="s">
        <v>385</v>
      </c>
      <c r="BM253" s="149" t="s">
        <v>1939</v>
      </c>
    </row>
    <row r="254" spans="2:65" s="1" customFormat="1" ht="24.15" customHeight="1">
      <c r="B254" s="136"/>
      <c r="C254" s="175" t="s">
        <v>790</v>
      </c>
      <c r="D254" s="175" t="s">
        <v>378</v>
      </c>
      <c r="E254" s="176" t="s">
        <v>1940</v>
      </c>
      <c r="F254" s="177" t="s">
        <v>1941</v>
      </c>
      <c r="G254" s="178" t="s">
        <v>248</v>
      </c>
      <c r="H254" s="179">
        <v>1416</v>
      </c>
      <c r="I254" s="180"/>
      <c r="J254" s="181">
        <f>ROUND(I254*H254,2)</f>
        <v>0</v>
      </c>
      <c r="K254" s="182"/>
      <c r="L254" s="183"/>
      <c r="M254" s="184" t="s">
        <v>1</v>
      </c>
      <c r="N254" s="185" t="s">
        <v>40</v>
      </c>
      <c r="P254" s="147">
        <f>O254*H254</f>
        <v>0</v>
      </c>
      <c r="Q254" s="147">
        <v>1.2E-4</v>
      </c>
      <c r="R254" s="147">
        <f>Q254*H254</f>
        <v>0.16992000000000002</v>
      </c>
      <c r="S254" s="147">
        <v>0</v>
      </c>
      <c r="T254" s="148">
        <f>S254*H254</f>
        <v>0</v>
      </c>
      <c r="AR254" s="149" t="s">
        <v>1942</v>
      </c>
      <c r="AT254" s="149" t="s">
        <v>378</v>
      </c>
      <c r="AU254" s="149" t="s">
        <v>84</v>
      </c>
      <c r="AY254" s="16" t="s">
        <v>163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6" t="s">
        <v>82</v>
      </c>
      <c r="BK254" s="150">
        <f>ROUND(I254*H254,2)</f>
        <v>0</v>
      </c>
      <c r="BL254" s="16" t="s">
        <v>1942</v>
      </c>
      <c r="BM254" s="149" t="s">
        <v>1943</v>
      </c>
    </row>
    <row r="255" spans="2:65" s="1" customFormat="1" ht="24.15" customHeight="1">
      <c r="B255" s="136"/>
      <c r="C255" s="137" t="s">
        <v>795</v>
      </c>
      <c r="D255" s="137" t="s">
        <v>165</v>
      </c>
      <c r="E255" s="138" t="s">
        <v>1944</v>
      </c>
      <c r="F255" s="139" t="s">
        <v>1945</v>
      </c>
      <c r="G255" s="140" t="s">
        <v>248</v>
      </c>
      <c r="H255" s="141">
        <v>34</v>
      </c>
      <c r="I255" s="142"/>
      <c r="J255" s="143">
        <f>ROUND(I255*H255,2)</f>
        <v>0</v>
      </c>
      <c r="K255" s="144"/>
      <c r="L255" s="31"/>
      <c r="M255" s="145" t="s">
        <v>1</v>
      </c>
      <c r="N255" s="146" t="s">
        <v>40</v>
      </c>
      <c r="P255" s="147">
        <f>O255*H255</f>
        <v>0</v>
      </c>
      <c r="Q255" s="147">
        <v>0</v>
      </c>
      <c r="R255" s="147">
        <f>Q255*H255</f>
        <v>0</v>
      </c>
      <c r="S255" s="147">
        <v>0</v>
      </c>
      <c r="T255" s="148">
        <f>S255*H255</f>
        <v>0</v>
      </c>
      <c r="AR255" s="149" t="s">
        <v>385</v>
      </c>
      <c r="AT255" s="149" t="s">
        <v>165</v>
      </c>
      <c r="AU255" s="149" t="s">
        <v>84</v>
      </c>
      <c r="AY255" s="16" t="s">
        <v>163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6" t="s">
        <v>82</v>
      </c>
      <c r="BK255" s="150">
        <f>ROUND(I255*H255,2)</f>
        <v>0</v>
      </c>
      <c r="BL255" s="16" t="s">
        <v>385</v>
      </c>
      <c r="BM255" s="149" t="s">
        <v>1946</v>
      </c>
    </row>
    <row r="256" spans="2:65" s="1" customFormat="1" ht="24.15" customHeight="1">
      <c r="B256" s="136"/>
      <c r="C256" s="175" t="s">
        <v>341</v>
      </c>
      <c r="D256" s="175" t="s">
        <v>378</v>
      </c>
      <c r="E256" s="176" t="s">
        <v>1947</v>
      </c>
      <c r="F256" s="177" t="s">
        <v>1948</v>
      </c>
      <c r="G256" s="178" t="s">
        <v>248</v>
      </c>
      <c r="H256" s="179">
        <v>4</v>
      </c>
      <c r="I256" s="180"/>
      <c r="J256" s="181">
        <f>ROUND(I256*H256,2)</f>
        <v>0</v>
      </c>
      <c r="K256" s="182"/>
      <c r="L256" s="183"/>
      <c r="M256" s="184" t="s">
        <v>1</v>
      </c>
      <c r="N256" s="185" t="s">
        <v>40</v>
      </c>
      <c r="P256" s="147">
        <f>O256*H256</f>
        <v>0</v>
      </c>
      <c r="Q256" s="147">
        <v>5.9999999999999995E-4</v>
      </c>
      <c r="R256" s="147">
        <f>Q256*H256</f>
        <v>2.3999999999999998E-3</v>
      </c>
      <c r="S256" s="147">
        <v>0</v>
      </c>
      <c r="T256" s="148">
        <f>S256*H256</f>
        <v>0</v>
      </c>
      <c r="AR256" s="149" t="s">
        <v>1938</v>
      </c>
      <c r="AT256" s="149" t="s">
        <v>378</v>
      </c>
      <c r="AU256" s="149" t="s">
        <v>84</v>
      </c>
      <c r="AY256" s="16" t="s">
        <v>163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6" t="s">
        <v>82</v>
      </c>
      <c r="BK256" s="150">
        <f>ROUND(I256*H256,2)</f>
        <v>0</v>
      </c>
      <c r="BL256" s="16" t="s">
        <v>385</v>
      </c>
      <c r="BM256" s="149" t="s">
        <v>1949</v>
      </c>
    </row>
    <row r="257" spans="2:65" s="1" customFormat="1" ht="18">
      <c r="B257" s="31"/>
      <c r="D257" s="152" t="s">
        <v>614</v>
      </c>
      <c r="F257" s="186" t="s">
        <v>1950</v>
      </c>
      <c r="I257" s="187"/>
      <c r="L257" s="31"/>
      <c r="M257" s="188"/>
      <c r="T257" s="55"/>
      <c r="AT257" s="16" t="s">
        <v>614</v>
      </c>
      <c r="AU257" s="16" t="s">
        <v>84</v>
      </c>
    </row>
    <row r="258" spans="2:65" s="1" customFormat="1" ht="24.15" customHeight="1">
      <c r="B258" s="136"/>
      <c r="C258" s="175" t="s">
        <v>804</v>
      </c>
      <c r="D258" s="175" t="s">
        <v>378</v>
      </c>
      <c r="E258" s="176" t="s">
        <v>1951</v>
      </c>
      <c r="F258" s="177" t="s">
        <v>1952</v>
      </c>
      <c r="G258" s="178" t="s">
        <v>248</v>
      </c>
      <c r="H258" s="179">
        <v>30</v>
      </c>
      <c r="I258" s="180"/>
      <c r="J258" s="181">
        <f>ROUND(I258*H258,2)</f>
        <v>0</v>
      </c>
      <c r="K258" s="182"/>
      <c r="L258" s="183"/>
      <c r="M258" s="184" t="s">
        <v>1</v>
      </c>
      <c r="N258" s="185" t="s">
        <v>40</v>
      </c>
      <c r="P258" s="147">
        <f>O258*H258</f>
        <v>0</v>
      </c>
      <c r="Q258" s="147">
        <v>3.3E-4</v>
      </c>
      <c r="R258" s="147">
        <f>Q258*H258</f>
        <v>9.8999999999999991E-3</v>
      </c>
      <c r="S258" s="147">
        <v>0</v>
      </c>
      <c r="T258" s="148">
        <f>S258*H258</f>
        <v>0</v>
      </c>
      <c r="AR258" s="149" t="s">
        <v>1938</v>
      </c>
      <c r="AT258" s="149" t="s">
        <v>378</v>
      </c>
      <c r="AU258" s="149" t="s">
        <v>84</v>
      </c>
      <c r="AY258" s="16" t="s">
        <v>163</v>
      </c>
      <c r="BE258" s="150">
        <f>IF(N258="základní",J258,0)</f>
        <v>0</v>
      </c>
      <c r="BF258" s="150">
        <f>IF(N258="snížená",J258,0)</f>
        <v>0</v>
      </c>
      <c r="BG258" s="150">
        <f>IF(N258="zákl. přenesená",J258,0)</f>
        <v>0</v>
      </c>
      <c r="BH258" s="150">
        <f>IF(N258="sníž. přenesená",J258,0)</f>
        <v>0</v>
      </c>
      <c r="BI258" s="150">
        <f>IF(N258="nulová",J258,0)</f>
        <v>0</v>
      </c>
      <c r="BJ258" s="16" t="s">
        <v>82</v>
      </c>
      <c r="BK258" s="150">
        <f>ROUND(I258*H258,2)</f>
        <v>0</v>
      </c>
      <c r="BL258" s="16" t="s">
        <v>385</v>
      </c>
      <c r="BM258" s="149" t="s">
        <v>1953</v>
      </c>
    </row>
    <row r="259" spans="2:65" s="1" customFormat="1" ht="18">
      <c r="B259" s="31"/>
      <c r="D259" s="152" t="s">
        <v>614</v>
      </c>
      <c r="F259" s="186" t="s">
        <v>1954</v>
      </c>
      <c r="I259" s="187"/>
      <c r="L259" s="31"/>
      <c r="M259" s="188"/>
      <c r="T259" s="55"/>
      <c r="AT259" s="16" t="s">
        <v>614</v>
      </c>
      <c r="AU259" s="16" t="s">
        <v>84</v>
      </c>
    </row>
    <row r="260" spans="2:65" s="11" customFormat="1" ht="22.75" customHeight="1">
      <c r="B260" s="124"/>
      <c r="D260" s="125" t="s">
        <v>74</v>
      </c>
      <c r="E260" s="134" t="s">
        <v>380</v>
      </c>
      <c r="F260" s="134" t="s">
        <v>381</v>
      </c>
      <c r="I260" s="127"/>
      <c r="J260" s="135">
        <f>BK260</f>
        <v>0</v>
      </c>
      <c r="L260" s="124"/>
      <c r="M260" s="129"/>
      <c r="P260" s="130">
        <f>SUM(P261:P263)</f>
        <v>0</v>
      </c>
      <c r="R260" s="130">
        <f>SUM(R261:R263)</f>
        <v>0.13793</v>
      </c>
      <c r="T260" s="131">
        <f>SUM(T261:T263)</f>
        <v>3.3937000000000004</v>
      </c>
      <c r="AR260" s="125" t="s">
        <v>181</v>
      </c>
      <c r="AT260" s="132" t="s">
        <v>74</v>
      </c>
      <c r="AU260" s="132" t="s">
        <v>82</v>
      </c>
      <c r="AY260" s="125" t="s">
        <v>163</v>
      </c>
      <c r="BK260" s="133">
        <f>SUM(BK261:BK263)</f>
        <v>0</v>
      </c>
    </row>
    <row r="261" spans="2:65" s="1" customFormat="1" ht="16.5" customHeight="1">
      <c r="B261" s="136"/>
      <c r="C261" s="137" t="s">
        <v>809</v>
      </c>
      <c r="D261" s="137" t="s">
        <v>165</v>
      </c>
      <c r="E261" s="138" t="s">
        <v>1955</v>
      </c>
      <c r="F261" s="139" t="s">
        <v>1956</v>
      </c>
      <c r="G261" s="140" t="s">
        <v>248</v>
      </c>
      <c r="H261" s="141">
        <v>530.5</v>
      </c>
      <c r="I261" s="142"/>
      <c r="J261" s="143">
        <f>ROUND(I261*H261,2)</f>
        <v>0</v>
      </c>
      <c r="K261" s="144"/>
      <c r="L261" s="31"/>
      <c r="M261" s="145" t="s">
        <v>1</v>
      </c>
      <c r="N261" s="146" t="s">
        <v>40</v>
      </c>
      <c r="P261" s="147">
        <f>O261*H261</f>
        <v>0</v>
      </c>
      <c r="Q261" s="147">
        <v>2.5999999999999998E-4</v>
      </c>
      <c r="R261" s="147">
        <f>Q261*H261</f>
        <v>0.13793</v>
      </c>
      <c r="S261" s="147">
        <v>0</v>
      </c>
      <c r="T261" s="148">
        <f>S261*H261</f>
        <v>0</v>
      </c>
      <c r="AR261" s="149" t="s">
        <v>385</v>
      </c>
      <c r="AT261" s="149" t="s">
        <v>165</v>
      </c>
      <c r="AU261" s="149" t="s">
        <v>84</v>
      </c>
      <c r="AY261" s="16" t="s">
        <v>163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6" t="s">
        <v>82</v>
      </c>
      <c r="BK261" s="150">
        <f>ROUND(I261*H261,2)</f>
        <v>0</v>
      </c>
      <c r="BL261" s="16" t="s">
        <v>385</v>
      </c>
      <c r="BM261" s="149" t="s">
        <v>1957</v>
      </c>
    </row>
    <row r="262" spans="2:65" s="1" customFormat="1" ht="21.75" customHeight="1">
      <c r="B262" s="136"/>
      <c r="C262" s="137" t="s">
        <v>814</v>
      </c>
      <c r="D262" s="137" t="s">
        <v>165</v>
      </c>
      <c r="E262" s="138" t="s">
        <v>1958</v>
      </c>
      <c r="F262" s="139" t="s">
        <v>1959</v>
      </c>
      <c r="G262" s="140" t="s">
        <v>326</v>
      </c>
      <c r="H262" s="141">
        <v>24</v>
      </c>
      <c r="I262" s="142"/>
      <c r="J262" s="143">
        <f>ROUND(I262*H262,2)</f>
        <v>0</v>
      </c>
      <c r="K262" s="144"/>
      <c r="L262" s="31"/>
      <c r="M262" s="145" t="s">
        <v>1</v>
      </c>
      <c r="N262" s="146" t="s">
        <v>40</v>
      </c>
      <c r="P262" s="147">
        <f>O262*H262</f>
        <v>0</v>
      </c>
      <c r="Q262" s="147">
        <v>0</v>
      </c>
      <c r="R262" s="147">
        <f>Q262*H262</f>
        <v>0</v>
      </c>
      <c r="S262" s="147">
        <v>0.13800000000000001</v>
      </c>
      <c r="T262" s="148">
        <f>S262*H262</f>
        <v>3.3120000000000003</v>
      </c>
      <c r="AR262" s="149" t="s">
        <v>385</v>
      </c>
      <c r="AT262" s="149" t="s">
        <v>165</v>
      </c>
      <c r="AU262" s="149" t="s">
        <v>84</v>
      </c>
      <c r="AY262" s="16" t="s">
        <v>163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6" t="s">
        <v>82</v>
      </c>
      <c r="BK262" s="150">
        <f>ROUND(I262*H262,2)</f>
        <v>0</v>
      </c>
      <c r="BL262" s="16" t="s">
        <v>385</v>
      </c>
      <c r="BM262" s="149" t="s">
        <v>1960</v>
      </c>
    </row>
    <row r="263" spans="2:65" s="1" customFormat="1" ht="16.5" customHeight="1">
      <c r="B263" s="136"/>
      <c r="C263" s="137" t="s">
        <v>820</v>
      </c>
      <c r="D263" s="137" t="s">
        <v>165</v>
      </c>
      <c r="E263" s="138" t="s">
        <v>1961</v>
      </c>
      <c r="F263" s="139" t="s">
        <v>1962</v>
      </c>
      <c r="G263" s="140" t="s">
        <v>326</v>
      </c>
      <c r="H263" s="141">
        <v>95</v>
      </c>
      <c r="I263" s="142"/>
      <c r="J263" s="143">
        <f>ROUND(I263*H263,2)</f>
        <v>0</v>
      </c>
      <c r="K263" s="144"/>
      <c r="L263" s="31"/>
      <c r="M263" s="145" t="s">
        <v>1</v>
      </c>
      <c r="N263" s="146" t="s">
        <v>40</v>
      </c>
      <c r="P263" s="147">
        <f>O263*H263</f>
        <v>0</v>
      </c>
      <c r="Q263" s="147">
        <v>0</v>
      </c>
      <c r="R263" s="147">
        <f>Q263*H263</f>
        <v>0</v>
      </c>
      <c r="S263" s="147">
        <v>8.5999999999999998E-4</v>
      </c>
      <c r="T263" s="148">
        <f>S263*H263</f>
        <v>8.1699999999999995E-2</v>
      </c>
      <c r="AR263" s="149" t="s">
        <v>385</v>
      </c>
      <c r="AT263" s="149" t="s">
        <v>165</v>
      </c>
      <c r="AU263" s="149" t="s">
        <v>84</v>
      </c>
      <c r="AY263" s="16" t="s">
        <v>163</v>
      </c>
      <c r="BE263" s="150">
        <f>IF(N263="základní",J263,0)</f>
        <v>0</v>
      </c>
      <c r="BF263" s="150">
        <f>IF(N263="snížená",J263,0)</f>
        <v>0</v>
      </c>
      <c r="BG263" s="150">
        <f>IF(N263="zákl. přenesená",J263,0)</f>
        <v>0</v>
      </c>
      <c r="BH263" s="150">
        <f>IF(N263="sníž. přenesená",J263,0)</f>
        <v>0</v>
      </c>
      <c r="BI263" s="150">
        <f>IF(N263="nulová",J263,0)</f>
        <v>0</v>
      </c>
      <c r="BJ263" s="16" t="s">
        <v>82</v>
      </c>
      <c r="BK263" s="150">
        <f>ROUND(I263*H263,2)</f>
        <v>0</v>
      </c>
      <c r="BL263" s="16" t="s">
        <v>385</v>
      </c>
      <c r="BM263" s="149" t="s">
        <v>1963</v>
      </c>
    </row>
    <row r="264" spans="2:65" s="11" customFormat="1" ht="22.75" customHeight="1">
      <c r="B264" s="124"/>
      <c r="D264" s="125" t="s">
        <v>74</v>
      </c>
      <c r="E264" s="134" t="s">
        <v>1964</v>
      </c>
      <c r="F264" s="134" t="s">
        <v>1965</v>
      </c>
      <c r="I264" s="127"/>
      <c r="J264" s="135">
        <f>BK264</f>
        <v>0</v>
      </c>
      <c r="L264" s="124"/>
      <c r="M264" s="129"/>
      <c r="P264" s="130">
        <f>SUM(P265:P266)</f>
        <v>0</v>
      </c>
      <c r="R264" s="130">
        <f>SUM(R265:R266)</f>
        <v>0</v>
      </c>
      <c r="T264" s="131">
        <f>SUM(T265:T266)</f>
        <v>0</v>
      </c>
      <c r="AR264" s="125" t="s">
        <v>181</v>
      </c>
      <c r="AT264" s="132" t="s">
        <v>74</v>
      </c>
      <c r="AU264" s="132" t="s">
        <v>82</v>
      </c>
      <c r="AY264" s="125" t="s">
        <v>163</v>
      </c>
      <c r="BK264" s="133">
        <f>SUM(BK265:BK266)</f>
        <v>0</v>
      </c>
    </row>
    <row r="265" spans="2:65" s="1" customFormat="1" ht="16.5" customHeight="1">
      <c r="B265" s="136"/>
      <c r="C265" s="137" t="s">
        <v>825</v>
      </c>
      <c r="D265" s="137" t="s">
        <v>165</v>
      </c>
      <c r="E265" s="138" t="s">
        <v>1966</v>
      </c>
      <c r="F265" s="139" t="s">
        <v>1967</v>
      </c>
      <c r="G265" s="140" t="s">
        <v>326</v>
      </c>
      <c r="H265" s="141">
        <v>360</v>
      </c>
      <c r="I265" s="142"/>
      <c r="J265" s="143">
        <f>ROUND(I265*H265,2)</f>
        <v>0</v>
      </c>
      <c r="K265" s="144"/>
      <c r="L265" s="31"/>
      <c r="M265" s="145" t="s">
        <v>1</v>
      </c>
      <c r="N265" s="146" t="s">
        <v>40</v>
      </c>
      <c r="P265" s="147">
        <f>O265*H265</f>
        <v>0</v>
      </c>
      <c r="Q265" s="147">
        <v>0</v>
      </c>
      <c r="R265" s="147">
        <f>Q265*H265</f>
        <v>0</v>
      </c>
      <c r="S265" s="147">
        <v>0</v>
      </c>
      <c r="T265" s="148">
        <f>S265*H265</f>
        <v>0</v>
      </c>
      <c r="AR265" s="149" t="s">
        <v>385</v>
      </c>
      <c r="AT265" s="149" t="s">
        <v>165</v>
      </c>
      <c r="AU265" s="149" t="s">
        <v>84</v>
      </c>
      <c r="AY265" s="16" t="s">
        <v>163</v>
      </c>
      <c r="BE265" s="150">
        <f>IF(N265="základní",J265,0)</f>
        <v>0</v>
      </c>
      <c r="BF265" s="150">
        <f>IF(N265="snížená",J265,0)</f>
        <v>0</v>
      </c>
      <c r="BG265" s="150">
        <f>IF(N265="zákl. přenesená",J265,0)</f>
        <v>0</v>
      </c>
      <c r="BH265" s="150">
        <f>IF(N265="sníž. přenesená",J265,0)</f>
        <v>0</v>
      </c>
      <c r="BI265" s="150">
        <f>IF(N265="nulová",J265,0)</f>
        <v>0</v>
      </c>
      <c r="BJ265" s="16" t="s">
        <v>82</v>
      </c>
      <c r="BK265" s="150">
        <f>ROUND(I265*H265,2)</f>
        <v>0</v>
      </c>
      <c r="BL265" s="16" t="s">
        <v>385</v>
      </c>
      <c r="BM265" s="149" t="s">
        <v>1968</v>
      </c>
    </row>
    <row r="266" spans="2:65" s="1" customFormat="1" ht="16.5" customHeight="1">
      <c r="B266" s="136"/>
      <c r="C266" s="137" t="s">
        <v>829</v>
      </c>
      <c r="D266" s="137" t="s">
        <v>165</v>
      </c>
      <c r="E266" s="138" t="s">
        <v>1969</v>
      </c>
      <c r="F266" s="139" t="s">
        <v>1970</v>
      </c>
      <c r="G266" s="140" t="s">
        <v>326</v>
      </c>
      <c r="H266" s="141">
        <v>8</v>
      </c>
      <c r="I266" s="142"/>
      <c r="J266" s="143">
        <f>ROUND(I266*H266,2)</f>
        <v>0</v>
      </c>
      <c r="K266" s="144"/>
      <c r="L266" s="31"/>
      <c r="M266" s="145" t="s">
        <v>1</v>
      </c>
      <c r="N266" s="146" t="s">
        <v>40</v>
      </c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8">
        <f>S266*H266</f>
        <v>0</v>
      </c>
      <c r="AR266" s="149" t="s">
        <v>385</v>
      </c>
      <c r="AT266" s="149" t="s">
        <v>165</v>
      </c>
      <c r="AU266" s="149" t="s">
        <v>84</v>
      </c>
      <c r="AY266" s="16" t="s">
        <v>163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6" t="s">
        <v>82</v>
      </c>
      <c r="BK266" s="150">
        <f>ROUND(I266*H266,2)</f>
        <v>0</v>
      </c>
      <c r="BL266" s="16" t="s">
        <v>385</v>
      </c>
      <c r="BM266" s="149" t="s">
        <v>1971</v>
      </c>
    </row>
    <row r="267" spans="2:65" s="11" customFormat="1" ht="25.9" customHeight="1">
      <c r="B267" s="124"/>
      <c r="D267" s="125" t="s">
        <v>74</v>
      </c>
      <c r="E267" s="126" t="s">
        <v>388</v>
      </c>
      <c r="F267" s="126" t="s">
        <v>389</v>
      </c>
      <c r="I267" s="127"/>
      <c r="J267" s="128">
        <f>BK267</f>
        <v>0</v>
      </c>
      <c r="L267" s="124"/>
      <c r="M267" s="129"/>
      <c r="P267" s="130">
        <f>SUM(P268:P271)</f>
        <v>0</v>
      </c>
      <c r="R267" s="130">
        <f>SUM(R268:R271)</f>
        <v>0</v>
      </c>
      <c r="T267" s="131">
        <f>SUM(T268:T271)</f>
        <v>0</v>
      </c>
      <c r="AR267" s="125" t="s">
        <v>169</v>
      </c>
      <c r="AT267" s="132" t="s">
        <v>74</v>
      </c>
      <c r="AU267" s="132" t="s">
        <v>75</v>
      </c>
      <c r="AY267" s="125" t="s">
        <v>163</v>
      </c>
      <c r="BK267" s="133">
        <f>SUM(BK268:BK271)</f>
        <v>0</v>
      </c>
    </row>
    <row r="268" spans="2:65" s="1" customFormat="1" ht="16.5" customHeight="1">
      <c r="B268" s="136"/>
      <c r="C268" s="137" t="s">
        <v>834</v>
      </c>
      <c r="D268" s="137" t="s">
        <v>165</v>
      </c>
      <c r="E268" s="138" t="s">
        <v>391</v>
      </c>
      <c r="F268" s="139" t="s">
        <v>392</v>
      </c>
      <c r="G268" s="140" t="s">
        <v>393</v>
      </c>
      <c r="H268" s="141">
        <v>16</v>
      </c>
      <c r="I268" s="142"/>
      <c r="J268" s="143">
        <f>ROUND(I268*H268,2)</f>
        <v>0</v>
      </c>
      <c r="K268" s="144"/>
      <c r="L268" s="31"/>
      <c r="M268" s="145" t="s">
        <v>1</v>
      </c>
      <c r="N268" s="146" t="s">
        <v>40</v>
      </c>
      <c r="P268" s="147">
        <f>O268*H268</f>
        <v>0</v>
      </c>
      <c r="Q268" s="147">
        <v>0</v>
      </c>
      <c r="R268" s="147">
        <f>Q268*H268</f>
        <v>0</v>
      </c>
      <c r="S268" s="147">
        <v>0</v>
      </c>
      <c r="T268" s="148">
        <f>S268*H268</f>
        <v>0</v>
      </c>
      <c r="AR268" s="149" t="s">
        <v>394</v>
      </c>
      <c r="AT268" s="149" t="s">
        <v>165</v>
      </c>
      <c r="AU268" s="149" t="s">
        <v>82</v>
      </c>
      <c r="AY268" s="16" t="s">
        <v>163</v>
      </c>
      <c r="BE268" s="150">
        <f>IF(N268="základní",J268,0)</f>
        <v>0</v>
      </c>
      <c r="BF268" s="150">
        <f>IF(N268="snížená",J268,0)</f>
        <v>0</v>
      </c>
      <c r="BG268" s="150">
        <f>IF(N268="zákl. přenesená",J268,0)</f>
        <v>0</v>
      </c>
      <c r="BH268" s="150">
        <f>IF(N268="sníž. přenesená",J268,0)</f>
        <v>0</v>
      </c>
      <c r="BI268" s="150">
        <f>IF(N268="nulová",J268,0)</f>
        <v>0</v>
      </c>
      <c r="BJ268" s="16" t="s">
        <v>82</v>
      </c>
      <c r="BK268" s="150">
        <f>ROUND(I268*H268,2)</f>
        <v>0</v>
      </c>
      <c r="BL268" s="16" t="s">
        <v>394</v>
      </c>
      <c r="BM268" s="149" t="s">
        <v>1972</v>
      </c>
    </row>
    <row r="269" spans="2:65" s="1" customFormat="1" ht="18">
      <c r="B269" s="31"/>
      <c r="D269" s="152" t="s">
        <v>614</v>
      </c>
      <c r="F269" s="186" t="s">
        <v>1973</v>
      </c>
      <c r="I269" s="187"/>
      <c r="L269" s="31"/>
      <c r="M269" s="188"/>
      <c r="T269" s="55"/>
      <c r="AT269" s="16" t="s">
        <v>614</v>
      </c>
      <c r="AU269" s="16" t="s">
        <v>82</v>
      </c>
    </row>
    <row r="270" spans="2:65" s="1" customFormat="1" ht="16.5" customHeight="1">
      <c r="B270" s="136"/>
      <c r="C270" s="137" t="s">
        <v>838</v>
      </c>
      <c r="D270" s="137" t="s">
        <v>165</v>
      </c>
      <c r="E270" s="138" t="s">
        <v>1974</v>
      </c>
      <c r="F270" s="139" t="s">
        <v>1975</v>
      </c>
      <c r="G270" s="140" t="s">
        <v>393</v>
      </c>
      <c r="H270" s="141">
        <v>36</v>
      </c>
      <c r="I270" s="142"/>
      <c r="J270" s="143">
        <f>ROUND(I270*H270,2)</f>
        <v>0</v>
      </c>
      <c r="K270" s="144"/>
      <c r="L270" s="31"/>
      <c r="M270" s="145" t="s">
        <v>1</v>
      </c>
      <c r="N270" s="146" t="s">
        <v>40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AR270" s="149" t="s">
        <v>394</v>
      </c>
      <c r="AT270" s="149" t="s">
        <v>165</v>
      </c>
      <c r="AU270" s="149" t="s">
        <v>82</v>
      </c>
      <c r="AY270" s="16" t="s">
        <v>163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6" t="s">
        <v>82</v>
      </c>
      <c r="BK270" s="150">
        <f>ROUND(I270*H270,2)</f>
        <v>0</v>
      </c>
      <c r="BL270" s="16" t="s">
        <v>394</v>
      </c>
      <c r="BM270" s="149" t="s">
        <v>1976</v>
      </c>
    </row>
    <row r="271" spans="2:65" s="1" customFormat="1" ht="27">
      <c r="B271" s="31"/>
      <c r="D271" s="152" t="s">
        <v>614</v>
      </c>
      <c r="F271" s="186" t="s">
        <v>1977</v>
      </c>
      <c r="I271" s="187"/>
      <c r="L271" s="31"/>
      <c r="M271" s="188"/>
      <c r="T271" s="55"/>
      <c r="AT271" s="16" t="s">
        <v>614</v>
      </c>
      <c r="AU271" s="16" t="s">
        <v>82</v>
      </c>
    </row>
    <row r="272" spans="2:65" s="11" customFormat="1" ht="25.9" customHeight="1">
      <c r="B272" s="124"/>
      <c r="D272" s="125" t="s">
        <v>74</v>
      </c>
      <c r="E272" s="126" t="s">
        <v>120</v>
      </c>
      <c r="F272" s="126" t="s">
        <v>121</v>
      </c>
      <c r="I272" s="127"/>
      <c r="J272" s="128">
        <f>BK272</f>
        <v>0</v>
      </c>
      <c r="L272" s="124"/>
      <c r="M272" s="129"/>
      <c r="P272" s="130">
        <f>P273+P277+P279+P284+P287+P289</f>
        <v>0</v>
      </c>
      <c r="R272" s="130">
        <f>R273+R277+R279+R284+R287+R289</f>
        <v>0</v>
      </c>
      <c r="T272" s="131">
        <f>T273+T277+T279+T284+T287+T289</f>
        <v>0</v>
      </c>
      <c r="AR272" s="125" t="s">
        <v>196</v>
      </c>
      <c r="AT272" s="132" t="s">
        <v>74</v>
      </c>
      <c r="AU272" s="132" t="s">
        <v>75</v>
      </c>
      <c r="AY272" s="125" t="s">
        <v>163</v>
      </c>
      <c r="BK272" s="133">
        <f>BK273+BK277+BK279+BK284+BK287+BK289</f>
        <v>0</v>
      </c>
    </row>
    <row r="273" spans="2:65" s="11" customFormat="1" ht="22.75" customHeight="1">
      <c r="B273" s="124"/>
      <c r="D273" s="125" t="s">
        <v>74</v>
      </c>
      <c r="E273" s="134" t="s">
        <v>1978</v>
      </c>
      <c r="F273" s="134" t="s">
        <v>1979</v>
      </c>
      <c r="I273" s="127"/>
      <c r="J273" s="135">
        <f>BK273</f>
        <v>0</v>
      </c>
      <c r="L273" s="124"/>
      <c r="M273" s="129"/>
      <c r="P273" s="130">
        <f>SUM(P274:P276)</f>
        <v>0</v>
      </c>
      <c r="R273" s="130">
        <f>SUM(R274:R276)</f>
        <v>0</v>
      </c>
      <c r="T273" s="131">
        <f>SUM(T274:T276)</f>
        <v>0</v>
      </c>
      <c r="AR273" s="125" t="s">
        <v>196</v>
      </c>
      <c r="AT273" s="132" t="s">
        <v>74</v>
      </c>
      <c r="AU273" s="132" t="s">
        <v>82</v>
      </c>
      <c r="AY273" s="125" t="s">
        <v>163</v>
      </c>
      <c r="BK273" s="133">
        <f>SUM(BK274:BK276)</f>
        <v>0</v>
      </c>
    </row>
    <row r="274" spans="2:65" s="1" customFormat="1" ht="16.5" customHeight="1">
      <c r="B274" s="136"/>
      <c r="C274" s="137" t="s">
        <v>845</v>
      </c>
      <c r="D274" s="137" t="s">
        <v>165</v>
      </c>
      <c r="E274" s="138" t="s">
        <v>1980</v>
      </c>
      <c r="F274" s="139" t="s">
        <v>1981</v>
      </c>
      <c r="G274" s="140" t="s">
        <v>326</v>
      </c>
      <c r="H274" s="141">
        <v>1</v>
      </c>
      <c r="I274" s="142"/>
      <c r="J274" s="143">
        <f>ROUND(I274*H274,2)</f>
        <v>0</v>
      </c>
      <c r="K274" s="144"/>
      <c r="L274" s="31"/>
      <c r="M274" s="145" t="s">
        <v>1</v>
      </c>
      <c r="N274" s="146" t="s">
        <v>40</v>
      </c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8">
        <f>S274*H274</f>
        <v>0</v>
      </c>
      <c r="AR274" s="149" t="s">
        <v>1982</v>
      </c>
      <c r="AT274" s="149" t="s">
        <v>165</v>
      </c>
      <c r="AU274" s="149" t="s">
        <v>84</v>
      </c>
      <c r="AY274" s="16" t="s">
        <v>163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6" t="s">
        <v>82</v>
      </c>
      <c r="BK274" s="150">
        <f>ROUND(I274*H274,2)</f>
        <v>0</v>
      </c>
      <c r="BL274" s="16" t="s">
        <v>1982</v>
      </c>
      <c r="BM274" s="149" t="s">
        <v>1983</v>
      </c>
    </row>
    <row r="275" spans="2:65" s="1" customFormat="1" ht="16.5" customHeight="1">
      <c r="B275" s="136"/>
      <c r="C275" s="137" t="s">
        <v>850</v>
      </c>
      <c r="D275" s="137" t="s">
        <v>165</v>
      </c>
      <c r="E275" s="138" t="s">
        <v>1984</v>
      </c>
      <c r="F275" s="139" t="s">
        <v>1985</v>
      </c>
      <c r="G275" s="140" t="s">
        <v>1986</v>
      </c>
      <c r="H275" s="141">
        <v>1</v>
      </c>
      <c r="I275" s="142"/>
      <c r="J275" s="143">
        <f>ROUND(I275*H275,2)</f>
        <v>0</v>
      </c>
      <c r="K275" s="144"/>
      <c r="L275" s="31"/>
      <c r="M275" s="145" t="s">
        <v>1</v>
      </c>
      <c r="N275" s="146" t="s">
        <v>40</v>
      </c>
      <c r="P275" s="147">
        <f>O275*H275</f>
        <v>0</v>
      </c>
      <c r="Q275" s="147">
        <v>0</v>
      </c>
      <c r="R275" s="147">
        <f>Q275*H275</f>
        <v>0</v>
      </c>
      <c r="S275" s="147">
        <v>0</v>
      </c>
      <c r="T275" s="148">
        <f>S275*H275</f>
        <v>0</v>
      </c>
      <c r="AR275" s="149" t="s">
        <v>1982</v>
      </c>
      <c r="AT275" s="149" t="s">
        <v>165</v>
      </c>
      <c r="AU275" s="149" t="s">
        <v>84</v>
      </c>
      <c r="AY275" s="16" t="s">
        <v>163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6" t="s">
        <v>82</v>
      </c>
      <c r="BK275" s="150">
        <f>ROUND(I275*H275,2)</f>
        <v>0</v>
      </c>
      <c r="BL275" s="16" t="s">
        <v>1982</v>
      </c>
      <c r="BM275" s="149" t="s">
        <v>1987</v>
      </c>
    </row>
    <row r="276" spans="2:65" s="1" customFormat="1" ht="18">
      <c r="B276" s="31"/>
      <c r="D276" s="152" t="s">
        <v>614</v>
      </c>
      <c r="F276" s="186" t="s">
        <v>1988</v>
      </c>
      <c r="I276" s="187"/>
      <c r="L276" s="31"/>
      <c r="M276" s="188"/>
      <c r="T276" s="55"/>
      <c r="AT276" s="16" t="s">
        <v>614</v>
      </c>
      <c r="AU276" s="16" t="s">
        <v>84</v>
      </c>
    </row>
    <row r="277" spans="2:65" s="11" customFormat="1" ht="22.75" customHeight="1">
      <c r="B277" s="124"/>
      <c r="D277" s="125" t="s">
        <v>74</v>
      </c>
      <c r="E277" s="134" t="s">
        <v>1989</v>
      </c>
      <c r="F277" s="134" t="s">
        <v>1990</v>
      </c>
      <c r="I277" s="127"/>
      <c r="J277" s="135">
        <f>BK277</f>
        <v>0</v>
      </c>
      <c r="L277" s="124"/>
      <c r="M277" s="129"/>
      <c r="P277" s="130">
        <f>P278</f>
        <v>0</v>
      </c>
      <c r="R277" s="130">
        <f>R278</f>
        <v>0</v>
      </c>
      <c r="T277" s="131">
        <f>T278</f>
        <v>0</v>
      </c>
      <c r="AR277" s="125" t="s">
        <v>196</v>
      </c>
      <c r="AT277" s="132" t="s">
        <v>74</v>
      </c>
      <c r="AU277" s="132" t="s">
        <v>82</v>
      </c>
      <c r="AY277" s="125" t="s">
        <v>163</v>
      </c>
      <c r="BK277" s="133">
        <f>BK278</f>
        <v>0</v>
      </c>
    </row>
    <row r="278" spans="2:65" s="1" customFormat="1" ht="16.5" customHeight="1">
      <c r="B278" s="136"/>
      <c r="C278" s="137" t="s">
        <v>855</v>
      </c>
      <c r="D278" s="137" t="s">
        <v>165</v>
      </c>
      <c r="E278" s="138" t="s">
        <v>1991</v>
      </c>
      <c r="F278" s="139" t="s">
        <v>1990</v>
      </c>
      <c r="G278" s="140" t="s">
        <v>1986</v>
      </c>
      <c r="H278" s="141">
        <v>1</v>
      </c>
      <c r="I278" s="142"/>
      <c r="J278" s="143">
        <f>ROUND(I278*H278,2)</f>
        <v>0</v>
      </c>
      <c r="K278" s="144"/>
      <c r="L278" s="31"/>
      <c r="M278" s="145" t="s">
        <v>1</v>
      </c>
      <c r="N278" s="146" t="s">
        <v>40</v>
      </c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8">
        <f>S278*H278</f>
        <v>0</v>
      </c>
      <c r="AR278" s="149" t="s">
        <v>1982</v>
      </c>
      <c r="AT278" s="149" t="s">
        <v>165</v>
      </c>
      <c r="AU278" s="149" t="s">
        <v>84</v>
      </c>
      <c r="AY278" s="16" t="s">
        <v>163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6" t="s">
        <v>82</v>
      </c>
      <c r="BK278" s="150">
        <f>ROUND(I278*H278,2)</f>
        <v>0</v>
      </c>
      <c r="BL278" s="16" t="s">
        <v>1982</v>
      </c>
      <c r="BM278" s="149" t="s">
        <v>1992</v>
      </c>
    </row>
    <row r="279" spans="2:65" s="11" customFormat="1" ht="22.75" customHeight="1">
      <c r="B279" s="124"/>
      <c r="D279" s="125" t="s">
        <v>74</v>
      </c>
      <c r="E279" s="134" t="s">
        <v>1993</v>
      </c>
      <c r="F279" s="134" t="s">
        <v>1994</v>
      </c>
      <c r="I279" s="127"/>
      <c r="J279" s="135">
        <f>BK279</f>
        <v>0</v>
      </c>
      <c r="L279" s="124"/>
      <c r="M279" s="129"/>
      <c r="P279" s="130">
        <f>SUM(P280:P283)</f>
        <v>0</v>
      </c>
      <c r="R279" s="130">
        <f>SUM(R280:R283)</f>
        <v>0</v>
      </c>
      <c r="T279" s="131">
        <f>SUM(T280:T283)</f>
        <v>0</v>
      </c>
      <c r="AR279" s="125" t="s">
        <v>196</v>
      </c>
      <c r="AT279" s="132" t="s">
        <v>74</v>
      </c>
      <c r="AU279" s="132" t="s">
        <v>82</v>
      </c>
      <c r="AY279" s="125" t="s">
        <v>163</v>
      </c>
      <c r="BK279" s="133">
        <f>SUM(BK280:BK283)</f>
        <v>0</v>
      </c>
    </row>
    <row r="280" spans="2:65" s="1" customFormat="1" ht="16.5" customHeight="1">
      <c r="B280" s="136"/>
      <c r="C280" s="137" t="s">
        <v>859</v>
      </c>
      <c r="D280" s="137" t="s">
        <v>165</v>
      </c>
      <c r="E280" s="138" t="s">
        <v>1995</v>
      </c>
      <c r="F280" s="139" t="s">
        <v>1994</v>
      </c>
      <c r="G280" s="140" t="s">
        <v>1986</v>
      </c>
      <c r="H280" s="141">
        <v>1</v>
      </c>
      <c r="I280" s="142"/>
      <c r="J280" s="143">
        <f>ROUND(I280*H280,2)</f>
        <v>0</v>
      </c>
      <c r="K280" s="144"/>
      <c r="L280" s="31"/>
      <c r="M280" s="145" t="s">
        <v>1</v>
      </c>
      <c r="N280" s="146" t="s">
        <v>40</v>
      </c>
      <c r="P280" s="147">
        <f>O280*H280</f>
        <v>0</v>
      </c>
      <c r="Q280" s="147">
        <v>0</v>
      </c>
      <c r="R280" s="147">
        <f>Q280*H280</f>
        <v>0</v>
      </c>
      <c r="S280" s="147">
        <v>0</v>
      </c>
      <c r="T280" s="148">
        <f>S280*H280</f>
        <v>0</v>
      </c>
      <c r="AR280" s="149" t="s">
        <v>1982</v>
      </c>
      <c r="AT280" s="149" t="s">
        <v>165</v>
      </c>
      <c r="AU280" s="149" t="s">
        <v>84</v>
      </c>
      <c r="AY280" s="16" t="s">
        <v>163</v>
      </c>
      <c r="BE280" s="150">
        <f>IF(N280="základní",J280,0)</f>
        <v>0</v>
      </c>
      <c r="BF280" s="150">
        <f>IF(N280="snížená",J280,0)</f>
        <v>0</v>
      </c>
      <c r="BG280" s="150">
        <f>IF(N280="zákl. přenesená",J280,0)</f>
        <v>0</v>
      </c>
      <c r="BH280" s="150">
        <f>IF(N280="sníž. přenesená",J280,0)</f>
        <v>0</v>
      </c>
      <c r="BI280" s="150">
        <f>IF(N280="nulová",J280,0)</f>
        <v>0</v>
      </c>
      <c r="BJ280" s="16" t="s">
        <v>82</v>
      </c>
      <c r="BK280" s="150">
        <f>ROUND(I280*H280,2)</f>
        <v>0</v>
      </c>
      <c r="BL280" s="16" t="s">
        <v>1982</v>
      </c>
      <c r="BM280" s="149" t="s">
        <v>1996</v>
      </c>
    </row>
    <row r="281" spans="2:65" s="1" customFormat="1" ht="18">
      <c r="B281" s="31"/>
      <c r="D281" s="152" t="s">
        <v>614</v>
      </c>
      <c r="F281" s="186" t="s">
        <v>1997</v>
      </c>
      <c r="I281" s="187"/>
      <c r="L281" s="31"/>
      <c r="M281" s="188"/>
      <c r="T281" s="55"/>
      <c r="AT281" s="16" t="s">
        <v>614</v>
      </c>
      <c r="AU281" s="16" t="s">
        <v>84</v>
      </c>
    </row>
    <row r="282" spans="2:65" s="1" customFormat="1" ht="16.5" customHeight="1">
      <c r="B282" s="136"/>
      <c r="C282" s="137" t="s">
        <v>1998</v>
      </c>
      <c r="D282" s="137" t="s">
        <v>165</v>
      </c>
      <c r="E282" s="138" t="s">
        <v>1999</v>
      </c>
      <c r="F282" s="139" t="s">
        <v>2000</v>
      </c>
      <c r="G282" s="140" t="s">
        <v>1986</v>
      </c>
      <c r="H282" s="141">
        <v>1</v>
      </c>
      <c r="I282" s="142"/>
      <c r="J282" s="143">
        <f>ROUND(I282*H282,2)</f>
        <v>0</v>
      </c>
      <c r="K282" s="144"/>
      <c r="L282" s="31"/>
      <c r="M282" s="145" t="s">
        <v>1</v>
      </c>
      <c r="N282" s="146" t="s">
        <v>40</v>
      </c>
      <c r="P282" s="147">
        <f>O282*H282</f>
        <v>0</v>
      </c>
      <c r="Q282" s="147">
        <v>0</v>
      </c>
      <c r="R282" s="147">
        <f>Q282*H282</f>
        <v>0</v>
      </c>
      <c r="S282" s="147">
        <v>0</v>
      </c>
      <c r="T282" s="148">
        <f>S282*H282</f>
        <v>0</v>
      </c>
      <c r="AR282" s="149" t="s">
        <v>1982</v>
      </c>
      <c r="AT282" s="149" t="s">
        <v>165</v>
      </c>
      <c r="AU282" s="149" t="s">
        <v>84</v>
      </c>
      <c r="AY282" s="16" t="s">
        <v>163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6" t="s">
        <v>82</v>
      </c>
      <c r="BK282" s="150">
        <f>ROUND(I282*H282,2)</f>
        <v>0</v>
      </c>
      <c r="BL282" s="16" t="s">
        <v>1982</v>
      </c>
      <c r="BM282" s="149" t="s">
        <v>2001</v>
      </c>
    </row>
    <row r="283" spans="2:65" s="1" customFormat="1" ht="16.5" customHeight="1">
      <c r="B283" s="136"/>
      <c r="C283" s="137" t="s">
        <v>2002</v>
      </c>
      <c r="D283" s="137" t="s">
        <v>165</v>
      </c>
      <c r="E283" s="138" t="s">
        <v>2003</v>
      </c>
      <c r="F283" s="139" t="s">
        <v>2004</v>
      </c>
      <c r="G283" s="140" t="s">
        <v>1986</v>
      </c>
      <c r="H283" s="141">
        <v>1</v>
      </c>
      <c r="I283" s="142"/>
      <c r="J283" s="143">
        <f>ROUND(I283*H283,2)</f>
        <v>0</v>
      </c>
      <c r="K283" s="144"/>
      <c r="L283" s="31"/>
      <c r="M283" s="145" t="s">
        <v>1</v>
      </c>
      <c r="N283" s="146" t="s">
        <v>40</v>
      </c>
      <c r="P283" s="147">
        <f>O283*H283</f>
        <v>0</v>
      </c>
      <c r="Q283" s="147">
        <v>0</v>
      </c>
      <c r="R283" s="147">
        <f>Q283*H283</f>
        <v>0</v>
      </c>
      <c r="S283" s="147">
        <v>0</v>
      </c>
      <c r="T283" s="148">
        <f>S283*H283</f>
        <v>0</v>
      </c>
      <c r="AR283" s="149" t="s">
        <v>1982</v>
      </c>
      <c r="AT283" s="149" t="s">
        <v>165</v>
      </c>
      <c r="AU283" s="149" t="s">
        <v>84</v>
      </c>
      <c r="AY283" s="16" t="s">
        <v>163</v>
      </c>
      <c r="BE283" s="150">
        <f>IF(N283="základní",J283,0)</f>
        <v>0</v>
      </c>
      <c r="BF283" s="150">
        <f>IF(N283="snížená",J283,0)</f>
        <v>0</v>
      </c>
      <c r="BG283" s="150">
        <f>IF(N283="zákl. přenesená",J283,0)</f>
        <v>0</v>
      </c>
      <c r="BH283" s="150">
        <f>IF(N283="sníž. přenesená",J283,0)</f>
        <v>0</v>
      </c>
      <c r="BI283" s="150">
        <f>IF(N283="nulová",J283,0)</f>
        <v>0</v>
      </c>
      <c r="BJ283" s="16" t="s">
        <v>82</v>
      </c>
      <c r="BK283" s="150">
        <f>ROUND(I283*H283,2)</f>
        <v>0</v>
      </c>
      <c r="BL283" s="16" t="s">
        <v>1982</v>
      </c>
      <c r="BM283" s="149" t="s">
        <v>2005</v>
      </c>
    </row>
    <row r="284" spans="2:65" s="11" customFormat="1" ht="22.75" customHeight="1">
      <c r="B284" s="124"/>
      <c r="D284" s="125" t="s">
        <v>74</v>
      </c>
      <c r="E284" s="134" t="s">
        <v>2006</v>
      </c>
      <c r="F284" s="134" t="s">
        <v>2007</v>
      </c>
      <c r="I284" s="127"/>
      <c r="J284" s="135">
        <f>BK284</f>
        <v>0</v>
      </c>
      <c r="L284" s="124"/>
      <c r="M284" s="129"/>
      <c r="P284" s="130">
        <f>SUM(P285:P286)</f>
        <v>0</v>
      </c>
      <c r="R284" s="130">
        <f>SUM(R285:R286)</f>
        <v>0</v>
      </c>
      <c r="T284" s="131">
        <f>SUM(T285:T286)</f>
        <v>0</v>
      </c>
      <c r="AR284" s="125" t="s">
        <v>196</v>
      </c>
      <c r="AT284" s="132" t="s">
        <v>74</v>
      </c>
      <c r="AU284" s="132" t="s">
        <v>82</v>
      </c>
      <c r="AY284" s="125" t="s">
        <v>163</v>
      </c>
      <c r="BK284" s="133">
        <f>SUM(BK285:BK286)</f>
        <v>0</v>
      </c>
    </row>
    <row r="285" spans="2:65" s="1" customFormat="1" ht="16.5" customHeight="1">
      <c r="B285" s="136"/>
      <c r="C285" s="137" t="s">
        <v>2008</v>
      </c>
      <c r="D285" s="137" t="s">
        <v>165</v>
      </c>
      <c r="E285" s="138" t="s">
        <v>2009</v>
      </c>
      <c r="F285" s="139" t="s">
        <v>2010</v>
      </c>
      <c r="G285" s="140" t="s">
        <v>1986</v>
      </c>
      <c r="H285" s="141">
        <v>1</v>
      </c>
      <c r="I285" s="142"/>
      <c r="J285" s="143">
        <f>ROUND(I285*H285,2)</f>
        <v>0</v>
      </c>
      <c r="K285" s="144"/>
      <c r="L285" s="31"/>
      <c r="M285" s="145" t="s">
        <v>1</v>
      </c>
      <c r="N285" s="146" t="s">
        <v>40</v>
      </c>
      <c r="P285" s="147">
        <f>O285*H285</f>
        <v>0</v>
      </c>
      <c r="Q285" s="147">
        <v>0</v>
      </c>
      <c r="R285" s="147">
        <f>Q285*H285</f>
        <v>0</v>
      </c>
      <c r="S285" s="147">
        <v>0</v>
      </c>
      <c r="T285" s="148">
        <f>S285*H285</f>
        <v>0</v>
      </c>
      <c r="AR285" s="149" t="s">
        <v>1982</v>
      </c>
      <c r="AT285" s="149" t="s">
        <v>165</v>
      </c>
      <c r="AU285" s="149" t="s">
        <v>84</v>
      </c>
      <c r="AY285" s="16" t="s">
        <v>163</v>
      </c>
      <c r="BE285" s="150">
        <f>IF(N285="základní",J285,0)</f>
        <v>0</v>
      </c>
      <c r="BF285" s="150">
        <f>IF(N285="snížená",J285,0)</f>
        <v>0</v>
      </c>
      <c r="BG285" s="150">
        <f>IF(N285="zákl. přenesená",J285,0)</f>
        <v>0</v>
      </c>
      <c r="BH285" s="150">
        <f>IF(N285="sníž. přenesená",J285,0)</f>
        <v>0</v>
      </c>
      <c r="BI285" s="150">
        <f>IF(N285="nulová",J285,0)</f>
        <v>0</v>
      </c>
      <c r="BJ285" s="16" t="s">
        <v>82</v>
      </c>
      <c r="BK285" s="150">
        <f>ROUND(I285*H285,2)</f>
        <v>0</v>
      </c>
      <c r="BL285" s="16" t="s">
        <v>1982</v>
      </c>
      <c r="BM285" s="149" t="s">
        <v>2011</v>
      </c>
    </row>
    <row r="286" spans="2:65" s="1" customFormat="1" ht="16.5" customHeight="1">
      <c r="B286" s="136"/>
      <c r="C286" s="137" t="s">
        <v>2012</v>
      </c>
      <c r="D286" s="137" t="s">
        <v>165</v>
      </c>
      <c r="E286" s="138" t="s">
        <v>2013</v>
      </c>
      <c r="F286" s="139" t="s">
        <v>2014</v>
      </c>
      <c r="G286" s="140" t="s">
        <v>393</v>
      </c>
      <c r="H286" s="141">
        <v>32</v>
      </c>
      <c r="I286" s="142"/>
      <c r="J286" s="143">
        <f>ROUND(I286*H286,2)</f>
        <v>0</v>
      </c>
      <c r="K286" s="144"/>
      <c r="L286" s="31"/>
      <c r="M286" s="145" t="s">
        <v>1</v>
      </c>
      <c r="N286" s="146" t="s">
        <v>40</v>
      </c>
      <c r="P286" s="147">
        <f>O286*H286</f>
        <v>0</v>
      </c>
      <c r="Q286" s="147">
        <v>0</v>
      </c>
      <c r="R286" s="147">
        <f>Q286*H286</f>
        <v>0</v>
      </c>
      <c r="S286" s="147">
        <v>0</v>
      </c>
      <c r="T286" s="148">
        <f>S286*H286</f>
        <v>0</v>
      </c>
      <c r="AR286" s="149" t="s">
        <v>1982</v>
      </c>
      <c r="AT286" s="149" t="s">
        <v>165</v>
      </c>
      <c r="AU286" s="149" t="s">
        <v>84</v>
      </c>
      <c r="AY286" s="16" t="s">
        <v>163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6" t="s">
        <v>82</v>
      </c>
      <c r="BK286" s="150">
        <f>ROUND(I286*H286,2)</f>
        <v>0</v>
      </c>
      <c r="BL286" s="16" t="s">
        <v>1982</v>
      </c>
      <c r="BM286" s="149" t="s">
        <v>2015</v>
      </c>
    </row>
    <row r="287" spans="2:65" s="11" customFormat="1" ht="22.75" customHeight="1">
      <c r="B287" s="124"/>
      <c r="D287" s="125" t="s">
        <v>74</v>
      </c>
      <c r="E287" s="134" t="s">
        <v>2016</v>
      </c>
      <c r="F287" s="134" t="s">
        <v>2017</v>
      </c>
      <c r="I287" s="127"/>
      <c r="J287" s="135">
        <f>BK287</f>
        <v>0</v>
      </c>
      <c r="L287" s="124"/>
      <c r="M287" s="129"/>
      <c r="P287" s="130">
        <f>P288</f>
        <v>0</v>
      </c>
      <c r="R287" s="130">
        <f>R288</f>
        <v>0</v>
      </c>
      <c r="T287" s="131">
        <f>T288</f>
        <v>0</v>
      </c>
      <c r="AR287" s="125" t="s">
        <v>196</v>
      </c>
      <c r="AT287" s="132" t="s">
        <v>74</v>
      </c>
      <c r="AU287" s="132" t="s">
        <v>82</v>
      </c>
      <c r="AY287" s="125" t="s">
        <v>163</v>
      </c>
      <c r="BK287" s="133">
        <f>BK288</f>
        <v>0</v>
      </c>
    </row>
    <row r="288" spans="2:65" s="1" customFormat="1" ht="16.5" customHeight="1">
      <c r="B288" s="136"/>
      <c r="C288" s="137" t="s">
        <v>2018</v>
      </c>
      <c r="D288" s="137" t="s">
        <v>165</v>
      </c>
      <c r="E288" s="138" t="s">
        <v>2019</v>
      </c>
      <c r="F288" s="139" t="s">
        <v>2020</v>
      </c>
      <c r="G288" s="140" t="s">
        <v>1986</v>
      </c>
      <c r="H288" s="141">
        <v>1</v>
      </c>
      <c r="I288" s="142"/>
      <c r="J288" s="143">
        <f>ROUND(I288*H288,2)</f>
        <v>0</v>
      </c>
      <c r="K288" s="144"/>
      <c r="L288" s="31"/>
      <c r="M288" s="145" t="s">
        <v>1</v>
      </c>
      <c r="N288" s="146" t="s">
        <v>40</v>
      </c>
      <c r="P288" s="147">
        <f>O288*H288</f>
        <v>0</v>
      </c>
      <c r="Q288" s="147">
        <v>0</v>
      </c>
      <c r="R288" s="147">
        <f>Q288*H288</f>
        <v>0</v>
      </c>
      <c r="S288" s="147">
        <v>0</v>
      </c>
      <c r="T288" s="148">
        <f>S288*H288</f>
        <v>0</v>
      </c>
      <c r="AR288" s="149" t="s">
        <v>1982</v>
      </c>
      <c r="AT288" s="149" t="s">
        <v>165</v>
      </c>
      <c r="AU288" s="149" t="s">
        <v>84</v>
      </c>
      <c r="AY288" s="16" t="s">
        <v>163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6" t="s">
        <v>82</v>
      </c>
      <c r="BK288" s="150">
        <f>ROUND(I288*H288,2)</f>
        <v>0</v>
      </c>
      <c r="BL288" s="16" t="s">
        <v>1982</v>
      </c>
      <c r="BM288" s="149" t="s">
        <v>2021</v>
      </c>
    </row>
    <row r="289" spans="2:65" s="11" customFormat="1" ht="22.75" customHeight="1">
      <c r="B289" s="124"/>
      <c r="D289" s="125" t="s">
        <v>74</v>
      </c>
      <c r="E289" s="134" t="s">
        <v>2022</v>
      </c>
      <c r="F289" s="134" t="s">
        <v>2023</v>
      </c>
      <c r="I289" s="127"/>
      <c r="J289" s="135">
        <f>BK289</f>
        <v>0</v>
      </c>
      <c r="L289" s="124"/>
      <c r="M289" s="129"/>
      <c r="P289" s="130">
        <f>SUM(P290:P292)</f>
        <v>0</v>
      </c>
      <c r="R289" s="130">
        <f>SUM(R290:R292)</f>
        <v>0</v>
      </c>
      <c r="T289" s="131">
        <f>SUM(T290:T292)</f>
        <v>0</v>
      </c>
      <c r="AR289" s="125" t="s">
        <v>196</v>
      </c>
      <c r="AT289" s="132" t="s">
        <v>74</v>
      </c>
      <c r="AU289" s="132" t="s">
        <v>82</v>
      </c>
      <c r="AY289" s="125" t="s">
        <v>163</v>
      </c>
      <c r="BK289" s="133">
        <f>SUM(BK290:BK292)</f>
        <v>0</v>
      </c>
    </row>
    <row r="290" spans="2:65" s="1" customFormat="1" ht="16.5" customHeight="1">
      <c r="B290" s="136"/>
      <c r="C290" s="137" t="s">
        <v>2024</v>
      </c>
      <c r="D290" s="137" t="s">
        <v>165</v>
      </c>
      <c r="E290" s="138" t="s">
        <v>2025</v>
      </c>
      <c r="F290" s="139" t="s">
        <v>2026</v>
      </c>
      <c r="G290" s="140" t="s">
        <v>393</v>
      </c>
      <c r="H290" s="141">
        <v>8</v>
      </c>
      <c r="I290" s="142"/>
      <c r="J290" s="143">
        <f>ROUND(I290*H290,2)</f>
        <v>0</v>
      </c>
      <c r="K290" s="144"/>
      <c r="L290" s="31"/>
      <c r="M290" s="145" t="s">
        <v>1</v>
      </c>
      <c r="N290" s="146" t="s">
        <v>40</v>
      </c>
      <c r="P290" s="147">
        <f>O290*H290</f>
        <v>0</v>
      </c>
      <c r="Q290" s="147">
        <v>0</v>
      </c>
      <c r="R290" s="147">
        <f>Q290*H290</f>
        <v>0</v>
      </c>
      <c r="S290" s="147">
        <v>0</v>
      </c>
      <c r="T290" s="148">
        <f>S290*H290</f>
        <v>0</v>
      </c>
      <c r="AR290" s="149" t="s">
        <v>1982</v>
      </c>
      <c r="AT290" s="149" t="s">
        <v>165</v>
      </c>
      <c r="AU290" s="149" t="s">
        <v>84</v>
      </c>
      <c r="AY290" s="16" t="s">
        <v>163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6" t="s">
        <v>82</v>
      </c>
      <c r="BK290" s="150">
        <f>ROUND(I290*H290,2)</f>
        <v>0</v>
      </c>
      <c r="BL290" s="16" t="s">
        <v>1982</v>
      </c>
      <c r="BM290" s="149" t="s">
        <v>2027</v>
      </c>
    </row>
    <row r="291" spans="2:65" s="1" customFormat="1" ht="16.5" customHeight="1">
      <c r="B291" s="136"/>
      <c r="C291" s="137" t="s">
        <v>2028</v>
      </c>
      <c r="D291" s="137" t="s">
        <v>165</v>
      </c>
      <c r="E291" s="138" t="s">
        <v>2029</v>
      </c>
      <c r="F291" s="139" t="s">
        <v>2030</v>
      </c>
      <c r="G291" s="140" t="s">
        <v>393</v>
      </c>
      <c r="H291" s="141">
        <v>3</v>
      </c>
      <c r="I291" s="142"/>
      <c r="J291" s="143">
        <f>ROUND(I291*H291,2)</f>
        <v>0</v>
      </c>
      <c r="K291" s="144"/>
      <c r="L291" s="31"/>
      <c r="M291" s="145" t="s">
        <v>1</v>
      </c>
      <c r="N291" s="146" t="s">
        <v>40</v>
      </c>
      <c r="P291" s="147">
        <f>O291*H291</f>
        <v>0</v>
      </c>
      <c r="Q291" s="147">
        <v>0</v>
      </c>
      <c r="R291" s="147">
        <f>Q291*H291</f>
        <v>0</v>
      </c>
      <c r="S291" s="147">
        <v>0</v>
      </c>
      <c r="T291" s="148">
        <f>S291*H291</f>
        <v>0</v>
      </c>
      <c r="AR291" s="149" t="s">
        <v>1982</v>
      </c>
      <c r="AT291" s="149" t="s">
        <v>165</v>
      </c>
      <c r="AU291" s="149" t="s">
        <v>84</v>
      </c>
      <c r="AY291" s="16" t="s">
        <v>163</v>
      </c>
      <c r="BE291" s="150">
        <f>IF(N291="základní",J291,0)</f>
        <v>0</v>
      </c>
      <c r="BF291" s="150">
        <f>IF(N291="snížená",J291,0)</f>
        <v>0</v>
      </c>
      <c r="BG291" s="150">
        <f>IF(N291="zákl. přenesená",J291,0)</f>
        <v>0</v>
      </c>
      <c r="BH291" s="150">
        <f>IF(N291="sníž. přenesená",J291,0)</f>
        <v>0</v>
      </c>
      <c r="BI291" s="150">
        <f>IF(N291="nulová",J291,0)</f>
        <v>0</v>
      </c>
      <c r="BJ291" s="16" t="s">
        <v>82</v>
      </c>
      <c r="BK291" s="150">
        <f>ROUND(I291*H291,2)</f>
        <v>0</v>
      </c>
      <c r="BL291" s="16" t="s">
        <v>1982</v>
      </c>
      <c r="BM291" s="149" t="s">
        <v>2031</v>
      </c>
    </row>
    <row r="292" spans="2:65" s="1" customFormat="1" ht="16.5" customHeight="1">
      <c r="B292" s="136"/>
      <c r="C292" s="137" t="s">
        <v>2032</v>
      </c>
      <c r="D292" s="137" t="s">
        <v>165</v>
      </c>
      <c r="E292" s="138" t="s">
        <v>2033</v>
      </c>
      <c r="F292" s="139" t="s">
        <v>2034</v>
      </c>
      <c r="G292" s="140" t="s">
        <v>393</v>
      </c>
      <c r="H292" s="141">
        <v>16</v>
      </c>
      <c r="I292" s="142"/>
      <c r="J292" s="143">
        <f>ROUND(I292*H292,2)</f>
        <v>0</v>
      </c>
      <c r="K292" s="144"/>
      <c r="L292" s="31"/>
      <c r="M292" s="194" t="s">
        <v>1</v>
      </c>
      <c r="N292" s="195" t="s">
        <v>40</v>
      </c>
      <c r="O292" s="191"/>
      <c r="P292" s="192">
        <f>O292*H292</f>
        <v>0</v>
      </c>
      <c r="Q292" s="192">
        <v>0</v>
      </c>
      <c r="R292" s="192">
        <f>Q292*H292</f>
        <v>0</v>
      </c>
      <c r="S292" s="192">
        <v>0</v>
      </c>
      <c r="T292" s="193">
        <f>S292*H292</f>
        <v>0</v>
      </c>
      <c r="AR292" s="149" t="s">
        <v>1982</v>
      </c>
      <c r="AT292" s="149" t="s">
        <v>165</v>
      </c>
      <c r="AU292" s="149" t="s">
        <v>84</v>
      </c>
      <c r="AY292" s="16" t="s">
        <v>163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6" t="s">
        <v>82</v>
      </c>
      <c r="BK292" s="150">
        <f>ROUND(I292*H292,2)</f>
        <v>0</v>
      </c>
      <c r="BL292" s="16" t="s">
        <v>1982</v>
      </c>
      <c r="BM292" s="149" t="s">
        <v>2035</v>
      </c>
    </row>
    <row r="293" spans="2:65" s="1" customFormat="1" ht="7" customHeight="1">
      <c r="B293" s="43"/>
      <c r="C293" s="44"/>
      <c r="D293" s="44"/>
      <c r="E293" s="44"/>
      <c r="F293" s="44"/>
      <c r="G293" s="44"/>
      <c r="H293" s="44"/>
      <c r="I293" s="44"/>
      <c r="J293" s="44"/>
      <c r="K293" s="44"/>
      <c r="L293" s="31"/>
    </row>
  </sheetData>
  <sheetProtection algorithmName="SHA-512" hashValue="i9hm9jkaypvTFelxn9t4fnOO3sJ2HRC+oAWNacszl506l0Kh277KipWVYRRwhwY3sItpxIUUM4gbWpMfOBS0mA==" saltValue="dXDAFyivSItvaQ6Mi7HSxg==" spinCount="100000" sheet="1" objects="1" scenarios="1"/>
  <autoFilter ref="C132:K292" xr:uid="{00000000-0009-0000-0000-00000A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54"/>
  <sheetViews>
    <sheetView showGridLines="0" zoomScale="55" zoomScaleNormal="55" workbookViewId="0">
      <selection activeCell="W44" sqref="W44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122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s="1" customFormat="1" ht="12" customHeight="1">
      <c r="B8" s="31"/>
      <c r="D8" s="26" t="s">
        <v>124</v>
      </c>
      <c r="L8" s="31"/>
    </row>
    <row r="9" spans="2:46" s="1" customFormat="1" ht="16.5" customHeight="1">
      <c r="B9" s="31"/>
      <c r="E9" s="201" t="s">
        <v>1670</v>
      </c>
      <c r="F9" s="241"/>
      <c r="G9" s="241"/>
      <c r="H9" s="241"/>
      <c r="L9" s="31"/>
    </row>
    <row r="10" spans="2:46" s="1" customFormat="1" ht="10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8. 3. 2026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2" t="str">
        <f>'Rekapitulace stavby'!E14</f>
        <v>Vyplň údaj</v>
      </c>
      <c r="F18" s="206"/>
      <c r="G18" s="206"/>
      <c r="H18" s="206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3"/>
      <c r="E27" s="211" t="s">
        <v>1</v>
      </c>
      <c r="F27" s="211"/>
      <c r="G27" s="211"/>
      <c r="H27" s="211"/>
      <c r="L27" s="93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4" customHeight="1">
      <c r="B30" s="31"/>
      <c r="D30" s="94" t="s">
        <v>35</v>
      </c>
      <c r="J30" s="65">
        <f>ROUND(J122,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4" t="s">
        <v>39</v>
      </c>
      <c r="E33" s="26" t="s">
        <v>40</v>
      </c>
      <c r="F33" s="85">
        <f>ROUND((SUM(BE122:BE153)),  2)</f>
        <v>0</v>
      </c>
      <c r="I33" s="95">
        <v>0.21</v>
      </c>
      <c r="J33" s="85">
        <f>ROUND(((SUM(BE122:BE153))*I33),  2)</f>
        <v>0</v>
      </c>
      <c r="L33" s="31"/>
    </row>
    <row r="34" spans="2:12" s="1" customFormat="1" ht="14.4" customHeight="1">
      <c r="B34" s="31"/>
      <c r="E34" s="26" t="s">
        <v>41</v>
      </c>
      <c r="F34" s="85">
        <f>ROUND((SUM(BF122:BF153)),  2)</f>
        <v>0</v>
      </c>
      <c r="I34" s="95">
        <v>0.12</v>
      </c>
      <c r="J34" s="85">
        <f>ROUND(((SUM(BF122:BF153))*I34),  2)</f>
        <v>0</v>
      </c>
      <c r="L34" s="31"/>
    </row>
    <row r="35" spans="2:12" s="1" customFormat="1" ht="14.4" hidden="1" customHeight="1">
      <c r="B35" s="31"/>
      <c r="E35" s="26" t="s">
        <v>42</v>
      </c>
      <c r="F35" s="85">
        <f>ROUND((SUM(BG122:BG153)),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85">
        <f>ROUND((SUM(BH122:BH153)),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44</v>
      </c>
      <c r="F37" s="85">
        <f>ROUND((SUM(BI122:BI153)),  2)</f>
        <v>0</v>
      </c>
      <c r="I37" s="95">
        <v>0</v>
      </c>
      <c r="J37" s="85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4" customHeight="1">
      <c r="B39" s="31"/>
      <c r="C39" s="96"/>
      <c r="D39" s="97" t="s">
        <v>45</v>
      </c>
      <c r="E39" s="56"/>
      <c r="F39" s="56"/>
      <c r="G39" s="98" t="s">
        <v>46</v>
      </c>
      <c r="H39" s="99" t="s">
        <v>47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128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47" s="1" customFormat="1" ht="12" customHeight="1">
      <c r="B86" s="31"/>
      <c r="C86" s="26" t="s">
        <v>124</v>
      </c>
      <c r="L86" s="31"/>
    </row>
    <row r="87" spans="2:47" s="1" customFormat="1" ht="16.5" customHeight="1">
      <c r="B87" s="31"/>
      <c r="E87" s="201" t="str">
        <f>E9</f>
        <v>VRN - Vedlejší rozpočtové náklady</v>
      </c>
      <c r="F87" s="241"/>
      <c r="G87" s="241"/>
      <c r="H87" s="241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8. 3. 2026</v>
      </c>
      <c r="L89" s="31"/>
    </row>
    <row r="90" spans="2:47" s="1" customFormat="1" ht="7" customHeight="1">
      <c r="B90" s="31"/>
      <c r="L90" s="31"/>
    </row>
    <row r="91" spans="2:47" s="1" customFormat="1" ht="40" customHeight="1">
      <c r="B91" s="31"/>
      <c r="C91" s="26" t="s">
        <v>24</v>
      </c>
      <c r="F91" s="24" t="str">
        <f>E15</f>
        <v>UP v Olomouci, Křižkovského 511/8, Olomouc</v>
      </c>
      <c r="I91" s="26" t="s">
        <v>30</v>
      </c>
      <c r="J91" s="29" t="str">
        <f>E21</f>
        <v>RV projekt s.r.o., Poláškova 1535, Val. Meziříčí</v>
      </c>
      <c r="L91" s="31"/>
    </row>
    <row r="92" spans="2:47" s="1" customFormat="1" ht="40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RV projekt s.r.o., Poláškova 1535, Val. Meziříčí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4" t="s">
        <v>129</v>
      </c>
      <c r="D94" s="96"/>
      <c r="E94" s="96"/>
      <c r="F94" s="96"/>
      <c r="G94" s="96"/>
      <c r="H94" s="96"/>
      <c r="I94" s="96"/>
      <c r="J94" s="105" t="s">
        <v>130</v>
      </c>
      <c r="K94" s="96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6" t="s">
        <v>131</v>
      </c>
      <c r="J96" s="65">
        <f>J122</f>
        <v>0</v>
      </c>
      <c r="L96" s="31"/>
      <c r="AU96" s="16" t="s">
        <v>132</v>
      </c>
    </row>
    <row r="97" spans="2:12" s="8" customFormat="1" ht="25" customHeight="1">
      <c r="B97" s="107"/>
      <c r="D97" s="108" t="s">
        <v>2036</v>
      </c>
      <c r="E97" s="109"/>
      <c r="F97" s="109"/>
      <c r="G97" s="109"/>
      <c r="H97" s="109"/>
      <c r="I97" s="109"/>
      <c r="J97" s="110">
        <f>J123</f>
        <v>0</v>
      </c>
      <c r="L97" s="107"/>
    </row>
    <row r="98" spans="2:12" s="8" customFormat="1" ht="25" customHeight="1">
      <c r="B98" s="107"/>
      <c r="D98" s="108" t="s">
        <v>1670</v>
      </c>
      <c r="E98" s="109"/>
      <c r="F98" s="109"/>
      <c r="G98" s="109"/>
      <c r="H98" s="109"/>
      <c r="I98" s="109"/>
      <c r="J98" s="110">
        <f>J132</f>
        <v>0</v>
      </c>
      <c r="L98" s="107"/>
    </row>
    <row r="99" spans="2:12" s="9" customFormat="1" ht="19.899999999999999" customHeight="1">
      <c r="B99" s="111"/>
      <c r="D99" s="112" t="s">
        <v>2037</v>
      </c>
      <c r="E99" s="113"/>
      <c r="F99" s="113"/>
      <c r="G99" s="113"/>
      <c r="H99" s="113"/>
      <c r="I99" s="113"/>
      <c r="J99" s="114">
        <f>J133</f>
        <v>0</v>
      </c>
      <c r="L99" s="111"/>
    </row>
    <row r="100" spans="2:12" s="9" customFormat="1" ht="19.899999999999999" customHeight="1">
      <c r="B100" s="111"/>
      <c r="D100" s="112" t="s">
        <v>1673</v>
      </c>
      <c r="E100" s="113"/>
      <c r="F100" s="113"/>
      <c r="G100" s="113"/>
      <c r="H100" s="113"/>
      <c r="I100" s="113"/>
      <c r="J100" s="114">
        <f>J141</f>
        <v>0</v>
      </c>
      <c r="L100" s="111"/>
    </row>
    <row r="101" spans="2:12" s="9" customFormat="1" ht="19.899999999999999" customHeight="1">
      <c r="B101" s="111"/>
      <c r="D101" s="112" t="s">
        <v>1674</v>
      </c>
      <c r="E101" s="113"/>
      <c r="F101" s="113"/>
      <c r="G101" s="113"/>
      <c r="H101" s="113"/>
      <c r="I101" s="113"/>
      <c r="J101" s="114">
        <f>J146</f>
        <v>0</v>
      </c>
      <c r="L101" s="111"/>
    </row>
    <row r="102" spans="2:12" s="9" customFormat="1" ht="19.899999999999999" customHeight="1">
      <c r="B102" s="111"/>
      <c r="D102" s="112" t="s">
        <v>1676</v>
      </c>
      <c r="E102" s="113"/>
      <c r="F102" s="113"/>
      <c r="G102" s="113"/>
      <c r="H102" s="113"/>
      <c r="I102" s="113"/>
      <c r="J102" s="114">
        <f>J149</f>
        <v>0</v>
      </c>
      <c r="L102" s="111"/>
    </row>
    <row r="103" spans="2:12" s="1" customFormat="1" ht="21.75" customHeight="1">
      <c r="B103" s="31"/>
      <c r="L103" s="31"/>
    </row>
    <row r="104" spans="2:12" s="1" customFormat="1" ht="7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7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5" customHeight="1">
      <c r="B109" s="31"/>
      <c r="C109" s="20" t="s">
        <v>148</v>
      </c>
      <c r="L109" s="31"/>
    </row>
    <row r="110" spans="2:12" s="1" customFormat="1" ht="7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39" t="str">
        <f>E7</f>
        <v>PF UPOL, Změna užívání vnitřních prostor budovy B, fáze 2</v>
      </c>
      <c r="F112" s="240"/>
      <c r="G112" s="240"/>
      <c r="H112" s="240"/>
      <c r="L112" s="31"/>
    </row>
    <row r="113" spans="2:65" s="1" customFormat="1" ht="12" customHeight="1">
      <c r="B113" s="31"/>
      <c r="C113" s="26" t="s">
        <v>124</v>
      </c>
      <c r="L113" s="31"/>
    </row>
    <row r="114" spans="2:65" s="1" customFormat="1" ht="16.5" customHeight="1">
      <c r="B114" s="31"/>
      <c r="E114" s="201" t="str">
        <f>E9</f>
        <v>VRN - Vedlejší rozpočtové náklady</v>
      </c>
      <c r="F114" s="241"/>
      <c r="G114" s="241"/>
      <c r="H114" s="241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8. 3. 2026</v>
      </c>
      <c r="L116" s="31"/>
    </row>
    <row r="117" spans="2:65" s="1" customFormat="1" ht="7" customHeight="1">
      <c r="B117" s="31"/>
      <c r="L117" s="31"/>
    </row>
    <row r="118" spans="2:65" s="1" customFormat="1" ht="40" customHeight="1">
      <c r="B118" s="31"/>
      <c r="C118" s="26" t="s">
        <v>24</v>
      </c>
      <c r="F118" s="24" t="str">
        <f>E15</f>
        <v>UP v Olomouci, Křižkovského 511/8, Olomouc</v>
      </c>
      <c r="I118" s="26" t="s">
        <v>30</v>
      </c>
      <c r="J118" s="29" t="str">
        <f>E21</f>
        <v>RV projekt s.r.o., Poláškova 1535, Val. Meziříčí</v>
      </c>
      <c r="L118" s="31"/>
    </row>
    <row r="119" spans="2:65" s="1" customFormat="1" ht="40" customHeight="1">
      <c r="B119" s="31"/>
      <c r="C119" s="26" t="s">
        <v>28</v>
      </c>
      <c r="F119" s="24" t="str">
        <f>IF(E18="","",E18)</f>
        <v>Vyplň údaj</v>
      </c>
      <c r="I119" s="26" t="s">
        <v>33</v>
      </c>
      <c r="J119" s="29" t="str">
        <f>E24</f>
        <v>RV projekt s.r.o., Poláškova 1535, Val. Meziříčí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15"/>
      <c r="C121" s="116" t="s">
        <v>149</v>
      </c>
      <c r="D121" s="117" t="s">
        <v>60</v>
      </c>
      <c r="E121" s="117" t="s">
        <v>56</v>
      </c>
      <c r="F121" s="117" t="s">
        <v>57</v>
      </c>
      <c r="G121" s="117" t="s">
        <v>150</v>
      </c>
      <c r="H121" s="117" t="s">
        <v>151</v>
      </c>
      <c r="I121" s="117" t="s">
        <v>152</v>
      </c>
      <c r="J121" s="118" t="s">
        <v>130</v>
      </c>
      <c r="K121" s="119" t="s">
        <v>153</v>
      </c>
      <c r="L121" s="115"/>
      <c r="M121" s="58" t="s">
        <v>1</v>
      </c>
      <c r="N121" s="59" t="s">
        <v>39</v>
      </c>
      <c r="O121" s="59" t="s">
        <v>154</v>
      </c>
      <c r="P121" s="59" t="s">
        <v>155</v>
      </c>
      <c r="Q121" s="59" t="s">
        <v>156</v>
      </c>
      <c r="R121" s="59" t="s">
        <v>157</v>
      </c>
      <c r="S121" s="59" t="s">
        <v>158</v>
      </c>
      <c r="T121" s="60" t="s">
        <v>159</v>
      </c>
    </row>
    <row r="122" spans="2:65" s="1" customFormat="1" ht="22.75" customHeight="1">
      <c r="B122" s="31"/>
      <c r="C122" s="63" t="s">
        <v>160</v>
      </c>
      <c r="J122" s="120">
        <f>BK122</f>
        <v>0</v>
      </c>
      <c r="L122" s="31"/>
      <c r="M122" s="61"/>
      <c r="N122" s="52"/>
      <c r="O122" s="52"/>
      <c r="P122" s="121">
        <f>P123+P132</f>
        <v>0</v>
      </c>
      <c r="Q122" s="52"/>
      <c r="R122" s="121">
        <f>R123+R132</f>
        <v>0</v>
      </c>
      <c r="S122" s="52"/>
      <c r="T122" s="122">
        <f>T123+T132</f>
        <v>0</v>
      </c>
      <c r="AT122" s="16" t="s">
        <v>74</v>
      </c>
      <c r="AU122" s="16" t="s">
        <v>132</v>
      </c>
      <c r="BK122" s="123">
        <f>BK123+BK132</f>
        <v>0</v>
      </c>
    </row>
    <row r="123" spans="2:65" s="11" customFormat="1" ht="25.9" customHeight="1">
      <c r="B123" s="124"/>
      <c r="D123" s="125" t="s">
        <v>74</v>
      </c>
      <c r="E123" s="126" t="s">
        <v>2038</v>
      </c>
      <c r="F123" s="126" t="s">
        <v>2023</v>
      </c>
      <c r="I123" s="127"/>
      <c r="J123" s="128">
        <f>BK123</f>
        <v>0</v>
      </c>
      <c r="L123" s="124"/>
      <c r="M123" s="129"/>
      <c r="P123" s="130">
        <f>SUM(P124:P131)</f>
        <v>0</v>
      </c>
      <c r="R123" s="130">
        <f>SUM(R124:R131)</f>
        <v>0</v>
      </c>
      <c r="T123" s="131">
        <f>SUM(T124:T131)</f>
        <v>0</v>
      </c>
      <c r="AR123" s="125" t="s">
        <v>169</v>
      </c>
      <c r="AT123" s="132" t="s">
        <v>74</v>
      </c>
      <c r="AU123" s="132" t="s">
        <v>75</v>
      </c>
      <c r="AY123" s="125" t="s">
        <v>163</v>
      </c>
      <c r="BK123" s="133">
        <f>SUM(BK124:BK131)</f>
        <v>0</v>
      </c>
    </row>
    <row r="124" spans="2:65" s="1" customFormat="1" ht="16.5" customHeight="1">
      <c r="B124" s="136"/>
      <c r="C124" s="137" t="s">
        <v>82</v>
      </c>
      <c r="D124" s="137" t="s">
        <v>165</v>
      </c>
      <c r="E124" s="138" t="s">
        <v>2039</v>
      </c>
      <c r="F124" s="139" t="s">
        <v>2040</v>
      </c>
      <c r="G124" s="140" t="s">
        <v>2041</v>
      </c>
      <c r="H124" s="141">
        <v>1</v>
      </c>
      <c r="I124" s="142"/>
      <c r="J124" s="143">
        <f>ROUND(I124*H124,2)</f>
        <v>0</v>
      </c>
      <c r="K124" s="144"/>
      <c r="L124" s="31"/>
      <c r="M124" s="145" t="s">
        <v>1</v>
      </c>
      <c r="N124" s="146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2042</v>
      </c>
      <c r="AT124" s="149" t="s">
        <v>165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2042</v>
      </c>
      <c r="BM124" s="149" t="s">
        <v>2043</v>
      </c>
    </row>
    <row r="125" spans="2:65" s="1" customFormat="1" ht="36">
      <c r="B125" s="31"/>
      <c r="D125" s="152" t="s">
        <v>614</v>
      </c>
      <c r="F125" s="186" t="s">
        <v>2044</v>
      </c>
      <c r="I125" s="187"/>
      <c r="L125" s="31"/>
      <c r="M125" s="188"/>
      <c r="T125" s="55"/>
      <c r="AT125" s="16" t="s">
        <v>614</v>
      </c>
      <c r="AU125" s="16" t="s">
        <v>82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82</v>
      </c>
      <c r="H126" s="155">
        <v>1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1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16.5" customHeight="1">
      <c r="B128" s="136"/>
      <c r="C128" s="137" t="s">
        <v>84</v>
      </c>
      <c r="D128" s="137" t="s">
        <v>165</v>
      </c>
      <c r="E128" s="138" t="s">
        <v>2045</v>
      </c>
      <c r="F128" s="139" t="s">
        <v>2046</v>
      </c>
      <c r="G128" s="140" t="s">
        <v>2041</v>
      </c>
      <c r="H128" s="141">
        <v>1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2042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2042</v>
      </c>
      <c r="BM128" s="149" t="s">
        <v>2047</v>
      </c>
    </row>
    <row r="129" spans="2:65" s="1" customFormat="1" ht="36">
      <c r="B129" s="31"/>
      <c r="D129" s="152" t="s">
        <v>614</v>
      </c>
      <c r="F129" s="186" t="s">
        <v>2048</v>
      </c>
      <c r="I129" s="187"/>
      <c r="L129" s="31"/>
      <c r="M129" s="188"/>
      <c r="T129" s="55"/>
      <c r="AT129" s="16" t="s">
        <v>614</v>
      </c>
      <c r="AU129" s="16" t="s">
        <v>82</v>
      </c>
    </row>
    <row r="130" spans="2:65" s="12" customFormat="1" ht="10">
      <c r="B130" s="151"/>
      <c r="D130" s="152" t="s">
        <v>171</v>
      </c>
      <c r="E130" s="153" t="s">
        <v>1</v>
      </c>
      <c r="F130" s="154" t="s">
        <v>82</v>
      </c>
      <c r="H130" s="155">
        <v>1</v>
      </c>
      <c r="I130" s="156"/>
      <c r="L130" s="151"/>
      <c r="M130" s="157"/>
      <c r="T130" s="158"/>
      <c r="AT130" s="153" t="s">
        <v>171</v>
      </c>
      <c r="AU130" s="153" t="s">
        <v>82</v>
      </c>
      <c r="AV130" s="12" t="s">
        <v>84</v>
      </c>
      <c r="AW130" s="12" t="s">
        <v>32</v>
      </c>
      <c r="AX130" s="12" t="s">
        <v>75</v>
      </c>
      <c r="AY130" s="153" t="s">
        <v>163</v>
      </c>
    </row>
    <row r="131" spans="2:65" s="13" customFormat="1" ht="10">
      <c r="B131" s="159"/>
      <c r="D131" s="152" t="s">
        <v>171</v>
      </c>
      <c r="E131" s="160" t="s">
        <v>1</v>
      </c>
      <c r="F131" s="161" t="s">
        <v>173</v>
      </c>
      <c r="H131" s="162">
        <v>1</v>
      </c>
      <c r="I131" s="163"/>
      <c r="L131" s="159"/>
      <c r="M131" s="164"/>
      <c r="T131" s="165"/>
      <c r="AT131" s="160" t="s">
        <v>171</v>
      </c>
      <c r="AU131" s="160" t="s">
        <v>82</v>
      </c>
      <c r="AV131" s="13" t="s">
        <v>169</v>
      </c>
      <c r="AW131" s="13" t="s">
        <v>32</v>
      </c>
      <c r="AX131" s="13" t="s">
        <v>82</v>
      </c>
      <c r="AY131" s="160" t="s">
        <v>163</v>
      </c>
    </row>
    <row r="132" spans="2:65" s="11" customFormat="1" ht="25.9" customHeight="1">
      <c r="B132" s="124"/>
      <c r="D132" s="125" t="s">
        <v>74</v>
      </c>
      <c r="E132" s="126" t="s">
        <v>120</v>
      </c>
      <c r="F132" s="126" t="s">
        <v>121</v>
      </c>
      <c r="I132" s="127"/>
      <c r="J132" s="128">
        <f>BK132</f>
        <v>0</v>
      </c>
      <c r="L132" s="124"/>
      <c r="M132" s="129"/>
      <c r="P132" s="130">
        <f>P133+P141+P146+P149</f>
        <v>0</v>
      </c>
      <c r="R132" s="130">
        <f>R133+R141+R146+R149</f>
        <v>0</v>
      </c>
      <c r="T132" s="131">
        <f>T133+T141+T146+T149</f>
        <v>0</v>
      </c>
      <c r="AR132" s="125" t="s">
        <v>196</v>
      </c>
      <c r="AT132" s="132" t="s">
        <v>74</v>
      </c>
      <c r="AU132" s="132" t="s">
        <v>75</v>
      </c>
      <c r="AY132" s="125" t="s">
        <v>163</v>
      </c>
      <c r="BK132" s="133">
        <f>BK133+BK141+BK146+BK149</f>
        <v>0</v>
      </c>
    </row>
    <row r="133" spans="2:65" s="11" customFormat="1" ht="22.75" customHeight="1">
      <c r="B133" s="124"/>
      <c r="D133" s="125" t="s">
        <v>74</v>
      </c>
      <c r="E133" s="134" t="s">
        <v>1978</v>
      </c>
      <c r="F133" s="134" t="s">
        <v>2049</v>
      </c>
      <c r="I133" s="127"/>
      <c r="J133" s="135">
        <f>BK133</f>
        <v>0</v>
      </c>
      <c r="L133" s="124"/>
      <c r="M133" s="129"/>
      <c r="P133" s="130">
        <f>SUM(P134:P140)</f>
        <v>0</v>
      </c>
      <c r="R133" s="130">
        <f>SUM(R134:R140)</f>
        <v>0</v>
      </c>
      <c r="T133" s="131">
        <f>SUM(T134:T140)</f>
        <v>0</v>
      </c>
      <c r="AR133" s="125" t="s">
        <v>196</v>
      </c>
      <c r="AT133" s="132" t="s">
        <v>74</v>
      </c>
      <c r="AU133" s="132" t="s">
        <v>82</v>
      </c>
      <c r="AY133" s="125" t="s">
        <v>163</v>
      </c>
      <c r="BK133" s="133">
        <f>SUM(BK134:BK140)</f>
        <v>0</v>
      </c>
    </row>
    <row r="134" spans="2:65" s="1" customFormat="1" ht="16.5" customHeight="1">
      <c r="B134" s="136"/>
      <c r="C134" s="137" t="s">
        <v>181</v>
      </c>
      <c r="D134" s="137" t="s">
        <v>165</v>
      </c>
      <c r="E134" s="138" t="s">
        <v>2050</v>
      </c>
      <c r="F134" s="139" t="s">
        <v>1981</v>
      </c>
      <c r="G134" s="140" t="s">
        <v>2041</v>
      </c>
      <c r="H134" s="141">
        <v>1</v>
      </c>
      <c r="I134" s="142"/>
      <c r="J134" s="143">
        <f>ROUND(I134*H134,2)</f>
        <v>0</v>
      </c>
      <c r="K134" s="144"/>
      <c r="L134" s="31"/>
      <c r="M134" s="145" t="s">
        <v>1</v>
      </c>
      <c r="N134" s="146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1982</v>
      </c>
      <c r="AT134" s="149" t="s">
        <v>165</v>
      </c>
      <c r="AU134" s="149" t="s">
        <v>84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1982</v>
      </c>
      <c r="BM134" s="149" t="s">
        <v>2051</v>
      </c>
    </row>
    <row r="135" spans="2:65" s="12" customFormat="1" ht="10">
      <c r="B135" s="151"/>
      <c r="D135" s="152" t="s">
        <v>171</v>
      </c>
      <c r="E135" s="153" t="s">
        <v>1</v>
      </c>
      <c r="F135" s="154" t="s">
        <v>82</v>
      </c>
      <c r="H135" s="155">
        <v>1</v>
      </c>
      <c r="I135" s="156"/>
      <c r="L135" s="151"/>
      <c r="M135" s="157"/>
      <c r="T135" s="158"/>
      <c r="AT135" s="153" t="s">
        <v>171</v>
      </c>
      <c r="AU135" s="153" t="s">
        <v>84</v>
      </c>
      <c r="AV135" s="12" t="s">
        <v>84</v>
      </c>
      <c r="AW135" s="12" t="s">
        <v>32</v>
      </c>
      <c r="AX135" s="12" t="s">
        <v>75</v>
      </c>
      <c r="AY135" s="153" t="s">
        <v>163</v>
      </c>
    </row>
    <row r="136" spans="2:65" s="13" customFormat="1" ht="10">
      <c r="B136" s="159"/>
      <c r="D136" s="152" t="s">
        <v>171</v>
      </c>
      <c r="E136" s="160" t="s">
        <v>1</v>
      </c>
      <c r="F136" s="161" t="s">
        <v>173</v>
      </c>
      <c r="H136" s="162">
        <v>1</v>
      </c>
      <c r="I136" s="163"/>
      <c r="L136" s="159"/>
      <c r="M136" s="164"/>
      <c r="T136" s="165"/>
      <c r="AT136" s="160" t="s">
        <v>171</v>
      </c>
      <c r="AU136" s="160" t="s">
        <v>84</v>
      </c>
      <c r="AV136" s="13" t="s">
        <v>169</v>
      </c>
      <c r="AW136" s="13" t="s">
        <v>32</v>
      </c>
      <c r="AX136" s="13" t="s">
        <v>82</v>
      </c>
      <c r="AY136" s="160" t="s">
        <v>163</v>
      </c>
    </row>
    <row r="137" spans="2:65" s="1" customFormat="1" ht="16.5" customHeight="1">
      <c r="B137" s="136"/>
      <c r="C137" s="137" t="s">
        <v>169</v>
      </c>
      <c r="D137" s="137" t="s">
        <v>165</v>
      </c>
      <c r="E137" s="138" t="s">
        <v>1984</v>
      </c>
      <c r="F137" s="139" t="s">
        <v>2052</v>
      </c>
      <c r="G137" s="140" t="s">
        <v>884</v>
      </c>
      <c r="H137" s="141">
        <v>1</v>
      </c>
      <c r="I137" s="142"/>
      <c r="J137" s="143">
        <f>ROUND(I137*H137,2)</f>
        <v>0</v>
      </c>
      <c r="K137" s="144"/>
      <c r="L137" s="31"/>
      <c r="M137" s="145" t="s">
        <v>1</v>
      </c>
      <c r="N137" s="146" t="s">
        <v>40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1982</v>
      </c>
      <c r="AT137" s="149" t="s">
        <v>165</v>
      </c>
      <c r="AU137" s="149" t="s">
        <v>84</v>
      </c>
      <c r="AY137" s="16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6" t="s">
        <v>82</v>
      </c>
      <c r="BK137" s="150">
        <f>ROUND(I137*H137,2)</f>
        <v>0</v>
      </c>
      <c r="BL137" s="16" t="s">
        <v>1982</v>
      </c>
      <c r="BM137" s="149" t="s">
        <v>2053</v>
      </c>
    </row>
    <row r="138" spans="2:65" s="1" customFormat="1" ht="18">
      <c r="B138" s="31"/>
      <c r="D138" s="152" t="s">
        <v>614</v>
      </c>
      <c r="F138" s="186" t="s">
        <v>2054</v>
      </c>
      <c r="I138" s="187"/>
      <c r="L138" s="31"/>
      <c r="M138" s="188"/>
      <c r="T138" s="55"/>
      <c r="AT138" s="16" t="s">
        <v>614</v>
      </c>
      <c r="AU138" s="16" t="s">
        <v>84</v>
      </c>
    </row>
    <row r="139" spans="2:65" s="12" customFormat="1" ht="10">
      <c r="B139" s="151"/>
      <c r="D139" s="152" t="s">
        <v>171</v>
      </c>
      <c r="E139" s="153" t="s">
        <v>1</v>
      </c>
      <c r="F139" s="154" t="s">
        <v>82</v>
      </c>
      <c r="H139" s="155">
        <v>1</v>
      </c>
      <c r="I139" s="156"/>
      <c r="L139" s="151"/>
      <c r="M139" s="157"/>
      <c r="T139" s="158"/>
      <c r="AT139" s="153" t="s">
        <v>171</v>
      </c>
      <c r="AU139" s="153" t="s">
        <v>84</v>
      </c>
      <c r="AV139" s="12" t="s">
        <v>84</v>
      </c>
      <c r="AW139" s="12" t="s">
        <v>32</v>
      </c>
      <c r="AX139" s="12" t="s">
        <v>75</v>
      </c>
      <c r="AY139" s="153" t="s">
        <v>163</v>
      </c>
    </row>
    <row r="140" spans="2:65" s="13" customFormat="1" ht="10">
      <c r="B140" s="159"/>
      <c r="D140" s="152" t="s">
        <v>171</v>
      </c>
      <c r="E140" s="160" t="s">
        <v>1</v>
      </c>
      <c r="F140" s="161" t="s">
        <v>173</v>
      </c>
      <c r="H140" s="162">
        <v>1</v>
      </c>
      <c r="I140" s="163"/>
      <c r="L140" s="159"/>
      <c r="M140" s="164"/>
      <c r="T140" s="165"/>
      <c r="AT140" s="160" t="s">
        <v>171</v>
      </c>
      <c r="AU140" s="160" t="s">
        <v>84</v>
      </c>
      <c r="AV140" s="13" t="s">
        <v>169</v>
      </c>
      <c r="AW140" s="13" t="s">
        <v>32</v>
      </c>
      <c r="AX140" s="13" t="s">
        <v>82</v>
      </c>
      <c r="AY140" s="160" t="s">
        <v>163</v>
      </c>
    </row>
    <row r="141" spans="2:65" s="11" customFormat="1" ht="22.75" customHeight="1">
      <c r="B141" s="124"/>
      <c r="D141" s="125" t="s">
        <v>74</v>
      </c>
      <c r="E141" s="134" t="s">
        <v>1993</v>
      </c>
      <c r="F141" s="134" t="s">
        <v>1994</v>
      </c>
      <c r="I141" s="127"/>
      <c r="J141" s="135">
        <f>BK141</f>
        <v>0</v>
      </c>
      <c r="L141" s="124"/>
      <c r="M141" s="129"/>
      <c r="P141" s="130">
        <f>SUM(P142:P145)</f>
        <v>0</v>
      </c>
      <c r="R141" s="130">
        <f>SUM(R142:R145)</f>
        <v>0</v>
      </c>
      <c r="T141" s="131">
        <f>SUM(T142:T145)</f>
        <v>0</v>
      </c>
      <c r="AR141" s="125" t="s">
        <v>196</v>
      </c>
      <c r="AT141" s="132" t="s">
        <v>74</v>
      </c>
      <c r="AU141" s="132" t="s">
        <v>82</v>
      </c>
      <c r="AY141" s="125" t="s">
        <v>163</v>
      </c>
      <c r="BK141" s="133">
        <f>SUM(BK142:BK145)</f>
        <v>0</v>
      </c>
    </row>
    <row r="142" spans="2:65" s="1" customFormat="1" ht="16.5" customHeight="1">
      <c r="B142" s="136"/>
      <c r="C142" s="137" t="s">
        <v>196</v>
      </c>
      <c r="D142" s="137" t="s">
        <v>165</v>
      </c>
      <c r="E142" s="138" t="s">
        <v>1995</v>
      </c>
      <c r="F142" s="139" t="s">
        <v>2055</v>
      </c>
      <c r="G142" s="140" t="s">
        <v>884</v>
      </c>
      <c r="H142" s="141">
        <v>1</v>
      </c>
      <c r="I142" s="142"/>
      <c r="J142" s="143">
        <f>ROUND(I142*H142,2)</f>
        <v>0</v>
      </c>
      <c r="K142" s="144"/>
      <c r="L142" s="31"/>
      <c r="M142" s="145" t="s">
        <v>1</v>
      </c>
      <c r="N142" s="146" t="s">
        <v>40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1982</v>
      </c>
      <c r="AT142" s="149" t="s">
        <v>165</v>
      </c>
      <c r="AU142" s="149" t="s">
        <v>84</v>
      </c>
      <c r="AY142" s="16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6" t="s">
        <v>82</v>
      </c>
      <c r="BK142" s="150">
        <f>ROUND(I142*H142,2)</f>
        <v>0</v>
      </c>
      <c r="BL142" s="16" t="s">
        <v>1982</v>
      </c>
      <c r="BM142" s="149" t="s">
        <v>2056</v>
      </c>
    </row>
    <row r="143" spans="2:65" s="1" customFormat="1" ht="18">
      <c r="B143" s="31"/>
      <c r="D143" s="152" t="s">
        <v>614</v>
      </c>
      <c r="F143" s="186" t="s">
        <v>2057</v>
      </c>
      <c r="I143" s="187"/>
      <c r="L143" s="31"/>
      <c r="M143" s="188"/>
      <c r="T143" s="55"/>
      <c r="AT143" s="16" t="s">
        <v>614</v>
      </c>
      <c r="AU143" s="16" t="s">
        <v>84</v>
      </c>
    </row>
    <row r="144" spans="2:65" s="12" customFormat="1" ht="10">
      <c r="B144" s="151"/>
      <c r="D144" s="152" t="s">
        <v>171</v>
      </c>
      <c r="E144" s="153" t="s">
        <v>1</v>
      </c>
      <c r="F144" s="154" t="s">
        <v>82</v>
      </c>
      <c r="H144" s="155">
        <v>1</v>
      </c>
      <c r="I144" s="156"/>
      <c r="L144" s="151"/>
      <c r="M144" s="157"/>
      <c r="T144" s="158"/>
      <c r="AT144" s="153" t="s">
        <v>171</v>
      </c>
      <c r="AU144" s="153" t="s">
        <v>84</v>
      </c>
      <c r="AV144" s="12" t="s">
        <v>84</v>
      </c>
      <c r="AW144" s="12" t="s">
        <v>32</v>
      </c>
      <c r="AX144" s="12" t="s">
        <v>75</v>
      </c>
      <c r="AY144" s="153" t="s">
        <v>163</v>
      </c>
    </row>
    <row r="145" spans="2:65" s="13" customFormat="1" ht="10">
      <c r="B145" s="159"/>
      <c r="D145" s="152" t="s">
        <v>171</v>
      </c>
      <c r="E145" s="160" t="s">
        <v>1</v>
      </c>
      <c r="F145" s="161" t="s">
        <v>173</v>
      </c>
      <c r="H145" s="162">
        <v>1</v>
      </c>
      <c r="I145" s="163"/>
      <c r="L145" s="159"/>
      <c r="M145" s="164"/>
      <c r="T145" s="165"/>
      <c r="AT145" s="160" t="s">
        <v>171</v>
      </c>
      <c r="AU145" s="160" t="s">
        <v>84</v>
      </c>
      <c r="AV145" s="13" t="s">
        <v>169</v>
      </c>
      <c r="AW145" s="13" t="s">
        <v>32</v>
      </c>
      <c r="AX145" s="13" t="s">
        <v>82</v>
      </c>
      <c r="AY145" s="160" t="s">
        <v>163</v>
      </c>
    </row>
    <row r="146" spans="2:65" s="11" customFormat="1" ht="22.75" customHeight="1">
      <c r="B146" s="124"/>
      <c r="D146" s="125" t="s">
        <v>74</v>
      </c>
      <c r="E146" s="134" t="s">
        <v>2006</v>
      </c>
      <c r="F146" s="134" t="s">
        <v>2007</v>
      </c>
      <c r="I146" s="127"/>
      <c r="J146" s="135">
        <f>BK146</f>
        <v>0</v>
      </c>
      <c r="L146" s="124"/>
      <c r="M146" s="129"/>
      <c r="P146" s="130">
        <f>SUM(P147:P148)</f>
        <v>0</v>
      </c>
      <c r="R146" s="130">
        <f>SUM(R147:R148)</f>
        <v>0</v>
      </c>
      <c r="T146" s="131">
        <f>SUM(T147:T148)</f>
        <v>0</v>
      </c>
      <c r="AR146" s="125" t="s">
        <v>196</v>
      </c>
      <c r="AT146" s="132" t="s">
        <v>74</v>
      </c>
      <c r="AU146" s="132" t="s">
        <v>82</v>
      </c>
      <c r="AY146" s="125" t="s">
        <v>163</v>
      </c>
      <c r="BK146" s="133">
        <f>SUM(BK147:BK148)</f>
        <v>0</v>
      </c>
    </row>
    <row r="147" spans="2:65" s="1" customFormat="1" ht="16.5" customHeight="1">
      <c r="B147" s="136"/>
      <c r="C147" s="137" t="s">
        <v>203</v>
      </c>
      <c r="D147" s="137" t="s">
        <v>165</v>
      </c>
      <c r="E147" s="138" t="s">
        <v>2058</v>
      </c>
      <c r="F147" s="139" t="s">
        <v>2059</v>
      </c>
      <c r="G147" s="140" t="s">
        <v>2041</v>
      </c>
      <c r="H147" s="141">
        <v>1</v>
      </c>
      <c r="I147" s="142"/>
      <c r="J147" s="143">
        <f>ROUND(I147*H147,2)</f>
        <v>0</v>
      </c>
      <c r="K147" s="144"/>
      <c r="L147" s="31"/>
      <c r="M147" s="145" t="s">
        <v>1</v>
      </c>
      <c r="N147" s="146" t="s">
        <v>40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1982</v>
      </c>
      <c r="AT147" s="149" t="s">
        <v>165</v>
      </c>
      <c r="AU147" s="149" t="s">
        <v>84</v>
      </c>
      <c r="AY147" s="16" t="s">
        <v>163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6" t="s">
        <v>82</v>
      </c>
      <c r="BK147" s="150">
        <f>ROUND(I147*H147,2)</f>
        <v>0</v>
      </c>
      <c r="BL147" s="16" t="s">
        <v>1982</v>
      </c>
      <c r="BM147" s="149" t="s">
        <v>2060</v>
      </c>
    </row>
    <row r="148" spans="2:65" s="1" customFormat="1" ht="36">
      <c r="B148" s="31"/>
      <c r="D148" s="152" t="s">
        <v>614</v>
      </c>
      <c r="F148" s="186" t="s">
        <v>2061</v>
      </c>
      <c r="I148" s="187"/>
      <c r="L148" s="31"/>
      <c r="M148" s="188"/>
      <c r="T148" s="55"/>
      <c r="AT148" s="16" t="s">
        <v>614</v>
      </c>
      <c r="AU148" s="16" t="s">
        <v>84</v>
      </c>
    </row>
    <row r="149" spans="2:65" s="11" customFormat="1" ht="22.75" customHeight="1">
      <c r="B149" s="124"/>
      <c r="D149" s="125" t="s">
        <v>74</v>
      </c>
      <c r="E149" s="134" t="s">
        <v>2022</v>
      </c>
      <c r="F149" s="134" t="s">
        <v>2023</v>
      </c>
      <c r="I149" s="127"/>
      <c r="J149" s="135">
        <f>BK149</f>
        <v>0</v>
      </c>
      <c r="L149" s="124"/>
      <c r="M149" s="129"/>
      <c r="P149" s="130">
        <f>SUM(P150:P153)</f>
        <v>0</v>
      </c>
      <c r="R149" s="130">
        <f>SUM(R150:R153)</f>
        <v>0</v>
      </c>
      <c r="T149" s="131">
        <f>SUM(T150:T153)</f>
        <v>0</v>
      </c>
      <c r="AR149" s="125" t="s">
        <v>196</v>
      </c>
      <c r="AT149" s="132" t="s">
        <v>74</v>
      </c>
      <c r="AU149" s="132" t="s">
        <v>82</v>
      </c>
      <c r="AY149" s="125" t="s">
        <v>163</v>
      </c>
      <c r="BK149" s="133">
        <f>SUM(BK150:BK153)</f>
        <v>0</v>
      </c>
    </row>
    <row r="150" spans="2:65" s="1" customFormat="1" ht="16.5" customHeight="1">
      <c r="B150" s="136"/>
      <c r="C150" s="137" t="s">
        <v>210</v>
      </c>
      <c r="D150" s="137" t="s">
        <v>165</v>
      </c>
      <c r="E150" s="138" t="s">
        <v>2062</v>
      </c>
      <c r="F150" s="139" t="s">
        <v>2063</v>
      </c>
      <c r="G150" s="140" t="s">
        <v>2041</v>
      </c>
      <c r="H150" s="141">
        <v>1</v>
      </c>
      <c r="I150" s="142"/>
      <c r="J150" s="143">
        <f>ROUND(I150*H150,2)</f>
        <v>0</v>
      </c>
      <c r="K150" s="144"/>
      <c r="L150" s="31"/>
      <c r="M150" s="145" t="s">
        <v>1</v>
      </c>
      <c r="N150" s="146" t="s">
        <v>40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169</v>
      </c>
      <c r="AT150" s="149" t="s">
        <v>165</v>
      </c>
      <c r="AU150" s="149" t="s">
        <v>84</v>
      </c>
      <c r="AY150" s="16" t="s">
        <v>163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6" t="s">
        <v>82</v>
      </c>
      <c r="BK150" s="150">
        <f>ROUND(I150*H150,2)</f>
        <v>0</v>
      </c>
      <c r="BL150" s="16" t="s">
        <v>169</v>
      </c>
      <c r="BM150" s="149" t="s">
        <v>2064</v>
      </c>
    </row>
    <row r="151" spans="2:65" s="1" customFormat="1" ht="36">
      <c r="B151" s="31"/>
      <c r="D151" s="152" t="s">
        <v>614</v>
      </c>
      <c r="F151" s="186" t="s">
        <v>2065</v>
      </c>
      <c r="I151" s="187"/>
      <c r="L151" s="31"/>
      <c r="M151" s="188"/>
      <c r="T151" s="55"/>
      <c r="AT151" s="16" t="s">
        <v>614</v>
      </c>
      <c r="AU151" s="16" t="s">
        <v>84</v>
      </c>
    </row>
    <row r="152" spans="2:65" s="12" customFormat="1" ht="10">
      <c r="B152" s="151"/>
      <c r="D152" s="152" t="s">
        <v>171</v>
      </c>
      <c r="E152" s="153" t="s">
        <v>1</v>
      </c>
      <c r="F152" s="154" t="s">
        <v>82</v>
      </c>
      <c r="H152" s="155">
        <v>1</v>
      </c>
      <c r="I152" s="156"/>
      <c r="L152" s="151"/>
      <c r="M152" s="157"/>
      <c r="T152" s="158"/>
      <c r="AT152" s="153" t="s">
        <v>171</v>
      </c>
      <c r="AU152" s="153" t="s">
        <v>84</v>
      </c>
      <c r="AV152" s="12" t="s">
        <v>84</v>
      </c>
      <c r="AW152" s="12" t="s">
        <v>32</v>
      </c>
      <c r="AX152" s="12" t="s">
        <v>75</v>
      </c>
      <c r="AY152" s="153" t="s">
        <v>163</v>
      </c>
    </row>
    <row r="153" spans="2:65" s="13" customFormat="1" ht="10">
      <c r="B153" s="159"/>
      <c r="D153" s="152" t="s">
        <v>171</v>
      </c>
      <c r="E153" s="160" t="s">
        <v>1</v>
      </c>
      <c r="F153" s="161" t="s">
        <v>173</v>
      </c>
      <c r="H153" s="162">
        <v>1</v>
      </c>
      <c r="I153" s="163"/>
      <c r="L153" s="159"/>
      <c r="M153" s="172"/>
      <c r="N153" s="173"/>
      <c r="O153" s="173"/>
      <c r="P153" s="173"/>
      <c r="Q153" s="173"/>
      <c r="R153" s="173"/>
      <c r="S153" s="173"/>
      <c r="T153" s="174"/>
      <c r="AT153" s="160" t="s">
        <v>171</v>
      </c>
      <c r="AU153" s="160" t="s">
        <v>84</v>
      </c>
      <c r="AV153" s="13" t="s">
        <v>169</v>
      </c>
      <c r="AW153" s="13" t="s">
        <v>32</v>
      </c>
      <c r="AX153" s="13" t="s">
        <v>82</v>
      </c>
      <c r="AY153" s="160" t="s">
        <v>163</v>
      </c>
    </row>
    <row r="154" spans="2:65" s="1" customFormat="1" ht="7" customHeight="1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31"/>
    </row>
  </sheetData>
  <sheetProtection algorithmName="SHA-512" hashValue="MgBS+6omGfd25QO4A0IbbkyXh7Gyx+dm2R42/1Fstqy4tGv6dKqWBMbOVG7jnWQzm/8S3jfQLpQCuVZ6U0njMQ==" saltValue="VvPTicqwtY1W1p2suSgGuQ==" spinCount="100000" sheet="1" objects="1" scenarios="1"/>
  <autoFilter ref="C121:K153" xr:uid="{00000000-0009-0000-0000-00000B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89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125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127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ROUND(J135,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ROUND((SUM(BE135:BE277)),  2)</f>
        <v>0</v>
      </c>
      <c r="I35" s="95">
        <v>0.21</v>
      </c>
      <c r="J35" s="85">
        <f>ROUND(((SUM(BE135:BE277))*I35),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ROUND((SUM(BF135:BF277)),  2)</f>
        <v>0</v>
      </c>
      <c r="I36" s="95">
        <v>0.12</v>
      </c>
      <c r="J36" s="85">
        <f>ROUND(((SUM(BF135:BF277))*I36),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ROUND((SUM(BG135:BG277)),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ROUND((SUM(BH135:BH277)),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ROUND((SUM(BI135:BI277)),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125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D.1.1.1 - Bourací práce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J135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133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47" s="9" customFormat="1" ht="19.899999999999999" customHeight="1">
      <c r="B100" s="111"/>
      <c r="D100" s="112" t="s">
        <v>134</v>
      </c>
      <c r="E100" s="113"/>
      <c r="F100" s="113"/>
      <c r="G100" s="113"/>
      <c r="H100" s="113"/>
      <c r="I100" s="113"/>
      <c r="J100" s="114">
        <f>J137</f>
        <v>0</v>
      </c>
      <c r="L100" s="111"/>
    </row>
    <row r="101" spans="2:47" s="9" customFormat="1" ht="19.899999999999999" customHeight="1">
      <c r="B101" s="111"/>
      <c r="D101" s="112" t="s">
        <v>135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47" s="9" customFormat="1" ht="19.899999999999999" customHeight="1">
      <c r="B102" s="111"/>
      <c r="D102" s="112" t="s">
        <v>136</v>
      </c>
      <c r="E102" s="113"/>
      <c r="F102" s="113"/>
      <c r="G102" s="113"/>
      <c r="H102" s="113"/>
      <c r="I102" s="113"/>
      <c r="J102" s="114">
        <f>J195</f>
        <v>0</v>
      </c>
      <c r="L102" s="111"/>
    </row>
    <row r="103" spans="2:47" s="8" customFormat="1" ht="25" customHeight="1">
      <c r="B103" s="107"/>
      <c r="D103" s="108" t="s">
        <v>137</v>
      </c>
      <c r="E103" s="109"/>
      <c r="F103" s="109"/>
      <c r="G103" s="109"/>
      <c r="H103" s="109"/>
      <c r="I103" s="109"/>
      <c r="J103" s="110">
        <f>J205</f>
        <v>0</v>
      </c>
      <c r="L103" s="107"/>
    </row>
    <row r="104" spans="2:47" s="9" customFormat="1" ht="19.899999999999999" customHeight="1">
      <c r="B104" s="111"/>
      <c r="D104" s="112" t="s">
        <v>138</v>
      </c>
      <c r="E104" s="113"/>
      <c r="F104" s="113"/>
      <c r="G104" s="113"/>
      <c r="H104" s="113"/>
      <c r="I104" s="113"/>
      <c r="J104" s="114">
        <f>J206</f>
        <v>0</v>
      </c>
      <c r="L104" s="111"/>
    </row>
    <row r="105" spans="2:47" s="9" customFormat="1" ht="19.899999999999999" customHeight="1">
      <c r="B105" s="111"/>
      <c r="D105" s="112" t="s">
        <v>139</v>
      </c>
      <c r="E105" s="113"/>
      <c r="F105" s="113"/>
      <c r="G105" s="113"/>
      <c r="H105" s="113"/>
      <c r="I105" s="113"/>
      <c r="J105" s="114">
        <f>J213</f>
        <v>0</v>
      </c>
      <c r="L105" s="111"/>
    </row>
    <row r="106" spans="2:47" s="9" customFormat="1" ht="19.899999999999999" customHeight="1">
      <c r="B106" s="111"/>
      <c r="D106" s="112" t="s">
        <v>140</v>
      </c>
      <c r="E106" s="113"/>
      <c r="F106" s="113"/>
      <c r="G106" s="113"/>
      <c r="H106" s="113"/>
      <c r="I106" s="113"/>
      <c r="J106" s="114">
        <f>J222</f>
        <v>0</v>
      </c>
      <c r="L106" s="111"/>
    </row>
    <row r="107" spans="2:47" s="9" customFormat="1" ht="19.899999999999999" customHeight="1">
      <c r="B107" s="111"/>
      <c r="D107" s="112" t="s">
        <v>141</v>
      </c>
      <c r="E107" s="113"/>
      <c r="F107" s="113"/>
      <c r="G107" s="113"/>
      <c r="H107" s="113"/>
      <c r="I107" s="113"/>
      <c r="J107" s="114">
        <f>J226</f>
        <v>0</v>
      </c>
      <c r="L107" s="111"/>
    </row>
    <row r="108" spans="2:47" s="9" customFormat="1" ht="19.899999999999999" customHeight="1">
      <c r="B108" s="111"/>
      <c r="D108" s="112" t="s">
        <v>142</v>
      </c>
      <c r="E108" s="113"/>
      <c r="F108" s="113"/>
      <c r="G108" s="113"/>
      <c r="H108" s="113"/>
      <c r="I108" s="113"/>
      <c r="J108" s="114">
        <f>J236</f>
        <v>0</v>
      </c>
      <c r="L108" s="111"/>
    </row>
    <row r="109" spans="2:47" s="9" customFormat="1" ht="19.899999999999999" customHeight="1">
      <c r="B109" s="111"/>
      <c r="D109" s="112" t="s">
        <v>143</v>
      </c>
      <c r="E109" s="113"/>
      <c r="F109" s="113"/>
      <c r="G109" s="113"/>
      <c r="H109" s="113"/>
      <c r="I109" s="113"/>
      <c r="J109" s="114">
        <f>J243</f>
        <v>0</v>
      </c>
      <c r="L109" s="111"/>
    </row>
    <row r="110" spans="2:47" s="9" customFormat="1" ht="19.899999999999999" customHeight="1">
      <c r="B110" s="111"/>
      <c r="D110" s="112" t="s">
        <v>144</v>
      </c>
      <c r="E110" s="113"/>
      <c r="F110" s="113"/>
      <c r="G110" s="113"/>
      <c r="H110" s="113"/>
      <c r="I110" s="113"/>
      <c r="J110" s="114">
        <f>J256</f>
        <v>0</v>
      </c>
      <c r="L110" s="111"/>
    </row>
    <row r="111" spans="2:47" s="8" customFormat="1" ht="25" customHeight="1">
      <c r="B111" s="107"/>
      <c r="D111" s="108" t="s">
        <v>145</v>
      </c>
      <c r="E111" s="109"/>
      <c r="F111" s="109"/>
      <c r="G111" s="109"/>
      <c r="H111" s="109"/>
      <c r="I111" s="109"/>
      <c r="J111" s="110">
        <f>J264</f>
        <v>0</v>
      </c>
      <c r="L111" s="107"/>
    </row>
    <row r="112" spans="2:47" s="9" customFormat="1" ht="19.899999999999999" customHeight="1">
      <c r="B112" s="111"/>
      <c r="D112" s="112" t="s">
        <v>146</v>
      </c>
      <c r="E112" s="113"/>
      <c r="F112" s="113"/>
      <c r="G112" s="113"/>
      <c r="H112" s="113"/>
      <c r="I112" s="113"/>
      <c r="J112" s="114">
        <f>J265</f>
        <v>0</v>
      </c>
      <c r="L112" s="111"/>
    </row>
    <row r="113" spans="2:12" s="8" customFormat="1" ht="25" customHeight="1">
      <c r="B113" s="107"/>
      <c r="D113" s="108" t="s">
        <v>147</v>
      </c>
      <c r="E113" s="109"/>
      <c r="F113" s="109"/>
      <c r="G113" s="109"/>
      <c r="H113" s="109"/>
      <c r="I113" s="109"/>
      <c r="J113" s="110">
        <f>J269</f>
        <v>0</v>
      </c>
      <c r="L113" s="107"/>
    </row>
    <row r="114" spans="2:12" s="1" customFormat="1" ht="21.75" customHeight="1">
      <c r="B114" s="31"/>
      <c r="L114" s="31"/>
    </row>
    <row r="115" spans="2:12" s="1" customFormat="1" ht="7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1"/>
    </row>
    <row r="119" spans="2:12" s="1" customFormat="1" ht="7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31"/>
    </row>
    <row r="120" spans="2:12" s="1" customFormat="1" ht="25" customHeight="1">
      <c r="B120" s="31"/>
      <c r="C120" s="20" t="s">
        <v>148</v>
      </c>
      <c r="L120" s="31"/>
    </row>
    <row r="121" spans="2:12" s="1" customFormat="1" ht="7" customHeight="1">
      <c r="B121" s="31"/>
      <c r="L121" s="31"/>
    </row>
    <row r="122" spans="2:12" s="1" customFormat="1" ht="12" customHeight="1">
      <c r="B122" s="31"/>
      <c r="C122" s="26" t="s">
        <v>16</v>
      </c>
      <c r="L122" s="31"/>
    </row>
    <row r="123" spans="2:12" s="1" customFormat="1" ht="16.5" customHeight="1">
      <c r="B123" s="31"/>
      <c r="E123" s="239" t="str">
        <f>E7</f>
        <v>PF UPOL, Změna užívání vnitřních prostor budovy B, fáze 2</v>
      </c>
      <c r="F123" s="240"/>
      <c r="G123" s="240"/>
      <c r="H123" s="240"/>
      <c r="L123" s="31"/>
    </row>
    <row r="124" spans="2:12" ht="12" customHeight="1">
      <c r="B124" s="19"/>
      <c r="C124" s="26" t="s">
        <v>124</v>
      </c>
      <c r="L124" s="19"/>
    </row>
    <row r="125" spans="2:12" s="1" customFormat="1" ht="16.5" customHeight="1">
      <c r="B125" s="31"/>
      <c r="E125" s="239" t="s">
        <v>125</v>
      </c>
      <c r="F125" s="241"/>
      <c r="G125" s="241"/>
      <c r="H125" s="241"/>
      <c r="L125" s="31"/>
    </row>
    <row r="126" spans="2:12" s="1" customFormat="1" ht="12" customHeight="1">
      <c r="B126" s="31"/>
      <c r="C126" s="26" t="s">
        <v>126</v>
      </c>
      <c r="L126" s="31"/>
    </row>
    <row r="127" spans="2:12" s="1" customFormat="1" ht="16.5" customHeight="1">
      <c r="B127" s="31"/>
      <c r="E127" s="201" t="str">
        <f>E11</f>
        <v>D.1.1.1 - Bourací práce</v>
      </c>
      <c r="F127" s="241"/>
      <c r="G127" s="241"/>
      <c r="H127" s="241"/>
      <c r="L127" s="31"/>
    </row>
    <row r="128" spans="2:12" s="1" customFormat="1" ht="7" customHeight="1">
      <c r="B128" s="31"/>
      <c r="L128" s="31"/>
    </row>
    <row r="129" spans="2:65" s="1" customFormat="1" ht="12" customHeight="1">
      <c r="B129" s="31"/>
      <c r="C129" s="26" t="s">
        <v>20</v>
      </c>
      <c r="F129" s="24" t="str">
        <f>F14</f>
        <v xml:space="preserve"> </v>
      </c>
      <c r="I129" s="26" t="s">
        <v>22</v>
      </c>
      <c r="J129" s="51" t="str">
        <f>IF(J14="","",J14)</f>
        <v>8. 3. 2026</v>
      </c>
      <c r="L129" s="31"/>
    </row>
    <row r="130" spans="2:65" s="1" customFormat="1" ht="7" customHeight="1">
      <c r="B130" s="31"/>
      <c r="L130" s="31"/>
    </row>
    <row r="131" spans="2:65" s="1" customFormat="1" ht="40" customHeight="1">
      <c r="B131" s="31"/>
      <c r="C131" s="26" t="s">
        <v>24</v>
      </c>
      <c r="F131" s="24" t="str">
        <f>E17</f>
        <v>UP v Olomouci, Křižkovského 511/8, Olomouc</v>
      </c>
      <c r="I131" s="26" t="s">
        <v>30</v>
      </c>
      <c r="J131" s="29" t="str">
        <f>E23</f>
        <v>RV projekt s.r.o., Poláškova 1535, Val. Meziříčí</v>
      </c>
      <c r="L131" s="31"/>
    </row>
    <row r="132" spans="2:65" s="1" customFormat="1" ht="40" customHeight="1">
      <c r="B132" s="31"/>
      <c r="C132" s="26" t="s">
        <v>28</v>
      </c>
      <c r="F132" s="24" t="str">
        <f>IF(E20="","",E20)</f>
        <v>Vyplň údaj</v>
      </c>
      <c r="I132" s="26" t="s">
        <v>33</v>
      </c>
      <c r="J132" s="29" t="str">
        <f>E26</f>
        <v>RV projekt s.r.o., Poláškova 1535, Val. Meziříčí</v>
      </c>
      <c r="L132" s="31"/>
    </row>
    <row r="133" spans="2:65" s="1" customFormat="1" ht="10.25" customHeight="1">
      <c r="B133" s="31"/>
      <c r="L133" s="31"/>
    </row>
    <row r="134" spans="2:65" s="10" customFormat="1" ht="29.25" customHeight="1">
      <c r="B134" s="115"/>
      <c r="C134" s="116" t="s">
        <v>149</v>
      </c>
      <c r="D134" s="117" t="s">
        <v>60</v>
      </c>
      <c r="E134" s="117" t="s">
        <v>56</v>
      </c>
      <c r="F134" s="117" t="s">
        <v>57</v>
      </c>
      <c r="G134" s="117" t="s">
        <v>150</v>
      </c>
      <c r="H134" s="117" t="s">
        <v>151</v>
      </c>
      <c r="I134" s="117" t="s">
        <v>152</v>
      </c>
      <c r="J134" s="118" t="s">
        <v>130</v>
      </c>
      <c r="K134" s="119" t="s">
        <v>153</v>
      </c>
      <c r="L134" s="115"/>
      <c r="M134" s="58" t="s">
        <v>1</v>
      </c>
      <c r="N134" s="59" t="s">
        <v>39</v>
      </c>
      <c r="O134" s="59" t="s">
        <v>154</v>
      </c>
      <c r="P134" s="59" t="s">
        <v>155</v>
      </c>
      <c r="Q134" s="59" t="s">
        <v>156</v>
      </c>
      <c r="R134" s="59" t="s">
        <v>157</v>
      </c>
      <c r="S134" s="59" t="s">
        <v>158</v>
      </c>
      <c r="T134" s="60" t="s">
        <v>159</v>
      </c>
    </row>
    <row r="135" spans="2:65" s="1" customFormat="1" ht="22.75" customHeight="1">
      <c r="B135" s="31"/>
      <c r="C135" s="63" t="s">
        <v>160</v>
      </c>
      <c r="J135" s="120">
        <f>BK135</f>
        <v>0</v>
      </c>
      <c r="L135" s="31"/>
      <c r="M135" s="61"/>
      <c r="N135" s="52"/>
      <c r="O135" s="52"/>
      <c r="P135" s="121">
        <f>P136+P205+P264+P269</f>
        <v>0</v>
      </c>
      <c r="Q135" s="52"/>
      <c r="R135" s="121">
        <f>R136+R205+R264+R269</f>
        <v>0.15199699999999999</v>
      </c>
      <c r="S135" s="52"/>
      <c r="T135" s="122">
        <f>T136+T205+T264+T269</f>
        <v>74.827345070000007</v>
      </c>
      <c r="AT135" s="16" t="s">
        <v>74</v>
      </c>
      <c r="AU135" s="16" t="s">
        <v>132</v>
      </c>
      <c r="BK135" s="123">
        <f>BK136+BK205+BK264+BK269</f>
        <v>0</v>
      </c>
    </row>
    <row r="136" spans="2:65" s="11" customFormat="1" ht="25.9" customHeight="1">
      <c r="B136" s="124"/>
      <c r="D136" s="125" t="s">
        <v>74</v>
      </c>
      <c r="E136" s="126" t="s">
        <v>161</v>
      </c>
      <c r="F136" s="126" t="s">
        <v>162</v>
      </c>
      <c r="I136" s="127"/>
      <c r="J136" s="128">
        <f>BK136</f>
        <v>0</v>
      </c>
      <c r="L136" s="124"/>
      <c r="M136" s="129"/>
      <c r="P136" s="130">
        <f>P137+P141+P195</f>
        <v>0</v>
      </c>
      <c r="R136" s="130">
        <f>R137+R141+R195</f>
        <v>2.9999999999999997E-4</v>
      </c>
      <c r="T136" s="131">
        <f>T137+T141+T195</f>
        <v>66.968571000000011</v>
      </c>
      <c r="AR136" s="125" t="s">
        <v>82</v>
      </c>
      <c r="AT136" s="132" t="s">
        <v>74</v>
      </c>
      <c r="AU136" s="132" t="s">
        <v>75</v>
      </c>
      <c r="AY136" s="125" t="s">
        <v>163</v>
      </c>
      <c r="BK136" s="133">
        <f>BK137+BK141+BK195</f>
        <v>0</v>
      </c>
    </row>
    <row r="137" spans="2:65" s="11" customFormat="1" ht="22.75" customHeight="1">
      <c r="B137" s="124"/>
      <c r="D137" s="125" t="s">
        <v>74</v>
      </c>
      <c r="E137" s="134" t="s">
        <v>82</v>
      </c>
      <c r="F137" s="134" t="s">
        <v>164</v>
      </c>
      <c r="I137" s="127"/>
      <c r="J137" s="135">
        <f>BK137</f>
        <v>0</v>
      </c>
      <c r="L137" s="124"/>
      <c r="M137" s="129"/>
      <c r="P137" s="130">
        <f>SUM(P138:P140)</f>
        <v>0</v>
      </c>
      <c r="R137" s="130">
        <f>SUM(R138:R140)</f>
        <v>0</v>
      </c>
      <c r="T137" s="131">
        <f>SUM(T138:T140)</f>
        <v>0.50439999999999996</v>
      </c>
      <c r="AR137" s="125" t="s">
        <v>82</v>
      </c>
      <c r="AT137" s="132" t="s">
        <v>74</v>
      </c>
      <c r="AU137" s="132" t="s">
        <v>82</v>
      </c>
      <c r="AY137" s="125" t="s">
        <v>163</v>
      </c>
      <c r="BK137" s="133">
        <f>SUM(BK138:BK140)</f>
        <v>0</v>
      </c>
    </row>
    <row r="138" spans="2:65" s="1" customFormat="1" ht="37.75" customHeight="1">
      <c r="B138" s="136"/>
      <c r="C138" s="137" t="s">
        <v>82</v>
      </c>
      <c r="D138" s="137" t="s">
        <v>165</v>
      </c>
      <c r="E138" s="138" t="s">
        <v>166</v>
      </c>
      <c r="F138" s="139" t="s">
        <v>167</v>
      </c>
      <c r="G138" s="140" t="s">
        <v>168</v>
      </c>
      <c r="H138" s="141">
        <v>1.94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0.26</v>
      </c>
      <c r="T138" s="148">
        <f>S138*H138</f>
        <v>0.50439999999999996</v>
      </c>
      <c r="AR138" s="149" t="s">
        <v>169</v>
      </c>
      <c r="AT138" s="149" t="s">
        <v>165</v>
      </c>
      <c r="AU138" s="149" t="s">
        <v>84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170</v>
      </c>
    </row>
    <row r="139" spans="2:65" s="12" customFormat="1" ht="10">
      <c r="B139" s="151"/>
      <c r="D139" s="152" t="s">
        <v>171</v>
      </c>
      <c r="E139" s="153" t="s">
        <v>1</v>
      </c>
      <c r="F139" s="154" t="s">
        <v>172</v>
      </c>
      <c r="H139" s="155">
        <v>1.94</v>
      </c>
      <c r="I139" s="156"/>
      <c r="L139" s="151"/>
      <c r="M139" s="157"/>
      <c r="T139" s="158"/>
      <c r="AT139" s="153" t="s">
        <v>171</v>
      </c>
      <c r="AU139" s="153" t="s">
        <v>84</v>
      </c>
      <c r="AV139" s="12" t="s">
        <v>84</v>
      </c>
      <c r="AW139" s="12" t="s">
        <v>32</v>
      </c>
      <c r="AX139" s="12" t="s">
        <v>75</v>
      </c>
      <c r="AY139" s="153" t="s">
        <v>163</v>
      </c>
    </row>
    <row r="140" spans="2:65" s="13" customFormat="1" ht="10">
      <c r="B140" s="159"/>
      <c r="D140" s="152" t="s">
        <v>171</v>
      </c>
      <c r="E140" s="160" t="s">
        <v>1</v>
      </c>
      <c r="F140" s="161" t="s">
        <v>173</v>
      </c>
      <c r="H140" s="162">
        <v>1.94</v>
      </c>
      <c r="I140" s="163"/>
      <c r="L140" s="159"/>
      <c r="M140" s="164"/>
      <c r="T140" s="165"/>
      <c r="AT140" s="160" t="s">
        <v>171</v>
      </c>
      <c r="AU140" s="160" t="s">
        <v>84</v>
      </c>
      <c r="AV140" s="13" t="s">
        <v>169</v>
      </c>
      <c r="AW140" s="13" t="s">
        <v>32</v>
      </c>
      <c r="AX140" s="13" t="s">
        <v>82</v>
      </c>
      <c r="AY140" s="160" t="s">
        <v>163</v>
      </c>
    </row>
    <row r="141" spans="2:65" s="11" customFormat="1" ht="22.75" customHeight="1">
      <c r="B141" s="124"/>
      <c r="D141" s="125" t="s">
        <v>74</v>
      </c>
      <c r="E141" s="134" t="s">
        <v>174</v>
      </c>
      <c r="F141" s="134" t="s">
        <v>175</v>
      </c>
      <c r="I141" s="127"/>
      <c r="J141" s="135">
        <f>BK141</f>
        <v>0</v>
      </c>
      <c r="L141" s="124"/>
      <c r="M141" s="129"/>
      <c r="P141" s="130">
        <f>SUM(P142:P194)</f>
        <v>0</v>
      </c>
      <c r="R141" s="130">
        <f>SUM(R142:R194)</f>
        <v>2.9999999999999997E-4</v>
      </c>
      <c r="T141" s="131">
        <f>SUM(T142:T194)</f>
        <v>66.464171000000007</v>
      </c>
      <c r="AR141" s="125" t="s">
        <v>82</v>
      </c>
      <c r="AT141" s="132" t="s">
        <v>74</v>
      </c>
      <c r="AU141" s="132" t="s">
        <v>82</v>
      </c>
      <c r="AY141" s="125" t="s">
        <v>163</v>
      </c>
      <c r="BK141" s="133">
        <f>SUM(BK142:BK194)</f>
        <v>0</v>
      </c>
    </row>
    <row r="142" spans="2:65" s="1" customFormat="1" ht="16.5" customHeight="1">
      <c r="B142" s="136"/>
      <c r="C142" s="137" t="s">
        <v>84</v>
      </c>
      <c r="D142" s="137" t="s">
        <v>165</v>
      </c>
      <c r="E142" s="138" t="s">
        <v>176</v>
      </c>
      <c r="F142" s="139" t="s">
        <v>177</v>
      </c>
      <c r="G142" s="140" t="s">
        <v>168</v>
      </c>
      <c r="H142" s="141">
        <v>6.3</v>
      </c>
      <c r="I142" s="142"/>
      <c r="J142" s="143">
        <f>ROUND(I142*H142,2)</f>
        <v>0</v>
      </c>
      <c r="K142" s="144"/>
      <c r="L142" s="31"/>
      <c r="M142" s="145" t="s">
        <v>1</v>
      </c>
      <c r="N142" s="146" t="s">
        <v>40</v>
      </c>
      <c r="P142" s="147">
        <f>O142*H142</f>
        <v>0</v>
      </c>
      <c r="Q142" s="147">
        <v>0</v>
      </c>
      <c r="R142" s="147">
        <f>Q142*H142</f>
        <v>0</v>
      </c>
      <c r="S142" s="147">
        <v>0.21099999999999999</v>
      </c>
      <c r="T142" s="148">
        <f>S142*H142</f>
        <v>1.3292999999999999</v>
      </c>
      <c r="AR142" s="149" t="s">
        <v>169</v>
      </c>
      <c r="AT142" s="149" t="s">
        <v>165</v>
      </c>
      <c r="AU142" s="149" t="s">
        <v>84</v>
      </c>
      <c r="AY142" s="16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6" t="s">
        <v>82</v>
      </c>
      <c r="BK142" s="150">
        <f>ROUND(I142*H142,2)</f>
        <v>0</v>
      </c>
      <c r="BL142" s="16" t="s">
        <v>169</v>
      </c>
      <c r="BM142" s="149" t="s">
        <v>178</v>
      </c>
    </row>
    <row r="143" spans="2:65" s="14" customFormat="1" ht="10">
      <c r="B143" s="166"/>
      <c r="D143" s="152" t="s">
        <v>171</v>
      </c>
      <c r="E143" s="167" t="s">
        <v>1</v>
      </c>
      <c r="F143" s="168" t="s">
        <v>179</v>
      </c>
      <c r="H143" s="167" t="s">
        <v>1</v>
      </c>
      <c r="I143" s="169"/>
      <c r="L143" s="166"/>
      <c r="M143" s="170"/>
      <c r="T143" s="171"/>
      <c r="AT143" s="167" t="s">
        <v>171</v>
      </c>
      <c r="AU143" s="167" t="s">
        <v>84</v>
      </c>
      <c r="AV143" s="14" t="s">
        <v>82</v>
      </c>
      <c r="AW143" s="14" t="s">
        <v>32</v>
      </c>
      <c r="AX143" s="14" t="s">
        <v>75</v>
      </c>
      <c r="AY143" s="167" t="s">
        <v>163</v>
      </c>
    </row>
    <row r="144" spans="2:65" s="12" customFormat="1" ht="10">
      <c r="B144" s="151"/>
      <c r="D144" s="152" t="s">
        <v>171</v>
      </c>
      <c r="E144" s="153" t="s">
        <v>1</v>
      </c>
      <c r="F144" s="154" t="s">
        <v>180</v>
      </c>
      <c r="H144" s="155">
        <v>6.3</v>
      </c>
      <c r="I144" s="156"/>
      <c r="L144" s="151"/>
      <c r="M144" s="157"/>
      <c r="T144" s="158"/>
      <c r="AT144" s="153" t="s">
        <v>171</v>
      </c>
      <c r="AU144" s="153" t="s">
        <v>84</v>
      </c>
      <c r="AV144" s="12" t="s">
        <v>84</v>
      </c>
      <c r="AW144" s="12" t="s">
        <v>32</v>
      </c>
      <c r="AX144" s="12" t="s">
        <v>75</v>
      </c>
      <c r="AY144" s="153" t="s">
        <v>163</v>
      </c>
    </row>
    <row r="145" spans="2:65" s="13" customFormat="1" ht="10">
      <c r="B145" s="159"/>
      <c r="D145" s="152" t="s">
        <v>171</v>
      </c>
      <c r="E145" s="160" t="s">
        <v>1</v>
      </c>
      <c r="F145" s="161" t="s">
        <v>173</v>
      </c>
      <c r="H145" s="162">
        <v>6.3</v>
      </c>
      <c r="I145" s="163"/>
      <c r="L145" s="159"/>
      <c r="M145" s="164"/>
      <c r="T145" s="165"/>
      <c r="AT145" s="160" t="s">
        <v>171</v>
      </c>
      <c r="AU145" s="160" t="s">
        <v>84</v>
      </c>
      <c r="AV145" s="13" t="s">
        <v>169</v>
      </c>
      <c r="AW145" s="13" t="s">
        <v>32</v>
      </c>
      <c r="AX145" s="13" t="s">
        <v>82</v>
      </c>
      <c r="AY145" s="160" t="s">
        <v>163</v>
      </c>
    </row>
    <row r="146" spans="2:65" s="1" customFormat="1" ht="16.5" customHeight="1">
      <c r="B146" s="136"/>
      <c r="C146" s="137" t="s">
        <v>181</v>
      </c>
      <c r="D146" s="137" t="s">
        <v>165</v>
      </c>
      <c r="E146" s="138" t="s">
        <v>182</v>
      </c>
      <c r="F146" s="139" t="s">
        <v>183</v>
      </c>
      <c r="G146" s="140" t="s">
        <v>168</v>
      </c>
      <c r="H146" s="141">
        <v>140.26300000000001</v>
      </c>
      <c r="I146" s="142"/>
      <c r="J146" s="143">
        <f>ROUND(I146*H146,2)</f>
        <v>0</v>
      </c>
      <c r="K146" s="144"/>
      <c r="L146" s="31"/>
      <c r="M146" s="145" t="s">
        <v>1</v>
      </c>
      <c r="N146" s="146" t="s">
        <v>40</v>
      </c>
      <c r="P146" s="147">
        <f>O146*H146</f>
        <v>0</v>
      </c>
      <c r="Q146" s="147">
        <v>0</v>
      </c>
      <c r="R146" s="147">
        <f>Q146*H146</f>
        <v>0</v>
      </c>
      <c r="S146" s="147">
        <v>0.33700000000000002</v>
      </c>
      <c r="T146" s="148">
        <f>S146*H146</f>
        <v>47.268631000000006</v>
      </c>
      <c r="AR146" s="149" t="s">
        <v>169</v>
      </c>
      <c r="AT146" s="149" t="s">
        <v>165</v>
      </c>
      <c r="AU146" s="149" t="s">
        <v>84</v>
      </c>
      <c r="AY146" s="16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6" t="s">
        <v>82</v>
      </c>
      <c r="BK146" s="150">
        <f>ROUND(I146*H146,2)</f>
        <v>0</v>
      </c>
      <c r="BL146" s="16" t="s">
        <v>169</v>
      </c>
      <c r="BM146" s="149" t="s">
        <v>184</v>
      </c>
    </row>
    <row r="147" spans="2:65" s="12" customFormat="1" ht="10">
      <c r="B147" s="151"/>
      <c r="D147" s="152" t="s">
        <v>171</v>
      </c>
      <c r="E147" s="153" t="s">
        <v>1</v>
      </c>
      <c r="F147" s="154" t="s">
        <v>185</v>
      </c>
      <c r="H147" s="155">
        <v>140.26300000000001</v>
      </c>
      <c r="I147" s="156"/>
      <c r="L147" s="151"/>
      <c r="M147" s="157"/>
      <c r="T147" s="158"/>
      <c r="AT147" s="153" t="s">
        <v>171</v>
      </c>
      <c r="AU147" s="153" t="s">
        <v>84</v>
      </c>
      <c r="AV147" s="12" t="s">
        <v>84</v>
      </c>
      <c r="AW147" s="12" t="s">
        <v>32</v>
      </c>
      <c r="AX147" s="12" t="s">
        <v>75</v>
      </c>
      <c r="AY147" s="153" t="s">
        <v>163</v>
      </c>
    </row>
    <row r="148" spans="2:65" s="13" customFormat="1" ht="10">
      <c r="B148" s="159"/>
      <c r="D148" s="152" t="s">
        <v>171</v>
      </c>
      <c r="E148" s="160" t="s">
        <v>1</v>
      </c>
      <c r="F148" s="161" t="s">
        <v>173</v>
      </c>
      <c r="H148" s="162">
        <v>140.26300000000001</v>
      </c>
      <c r="I148" s="163"/>
      <c r="L148" s="159"/>
      <c r="M148" s="164"/>
      <c r="T148" s="165"/>
      <c r="AT148" s="160" t="s">
        <v>171</v>
      </c>
      <c r="AU148" s="160" t="s">
        <v>84</v>
      </c>
      <c r="AV148" s="13" t="s">
        <v>169</v>
      </c>
      <c r="AW148" s="13" t="s">
        <v>32</v>
      </c>
      <c r="AX148" s="13" t="s">
        <v>82</v>
      </c>
      <c r="AY148" s="160" t="s">
        <v>163</v>
      </c>
    </row>
    <row r="149" spans="2:65" s="1" customFormat="1" ht="16.5" customHeight="1">
      <c r="B149" s="136"/>
      <c r="C149" s="137" t="s">
        <v>169</v>
      </c>
      <c r="D149" s="137" t="s">
        <v>165</v>
      </c>
      <c r="E149" s="138" t="s">
        <v>186</v>
      </c>
      <c r="F149" s="139" t="s">
        <v>187</v>
      </c>
      <c r="G149" s="140" t="s">
        <v>188</v>
      </c>
      <c r="H149" s="141">
        <v>2.8490000000000002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2.2000000000000002</v>
      </c>
      <c r="T149" s="148">
        <f>S149*H149</f>
        <v>6.2678000000000011</v>
      </c>
      <c r="AR149" s="149" t="s">
        <v>169</v>
      </c>
      <c r="AT149" s="149" t="s">
        <v>165</v>
      </c>
      <c r="AU149" s="149" t="s">
        <v>84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189</v>
      </c>
    </row>
    <row r="150" spans="2:65" s="12" customFormat="1" ht="10">
      <c r="B150" s="151"/>
      <c r="D150" s="152" t="s">
        <v>171</v>
      </c>
      <c r="E150" s="153" t="s">
        <v>1</v>
      </c>
      <c r="F150" s="154" t="s">
        <v>190</v>
      </c>
      <c r="H150" s="155">
        <v>0.126</v>
      </c>
      <c r="I150" s="156"/>
      <c r="L150" s="151"/>
      <c r="M150" s="157"/>
      <c r="T150" s="158"/>
      <c r="AT150" s="153" t="s">
        <v>171</v>
      </c>
      <c r="AU150" s="153" t="s">
        <v>84</v>
      </c>
      <c r="AV150" s="12" t="s">
        <v>84</v>
      </c>
      <c r="AW150" s="12" t="s">
        <v>32</v>
      </c>
      <c r="AX150" s="12" t="s">
        <v>75</v>
      </c>
      <c r="AY150" s="153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191</v>
      </c>
      <c r="H151" s="155">
        <v>8.6999999999999994E-2</v>
      </c>
      <c r="I151" s="156"/>
      <c r="L151" s="151"/>
      <c r="M151" s="157"/>
      <c r="T151" s="158"/>
      <c r="AT151" s="153" t="s">
        <v>171</v>
      </c>
      <c r="AU151" s="153" t="s">
        <v>84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2" customFormat="1" ht="10">
      <c r="B152" s="151"/>
      <c r="D152" s="152" t="s">
        <v>171</v>
      </c>
      <c r="E152" s="153" t="s">
        <v>1</v>
      </c>
      <c r="F152" s="154" t="s">
        <v>192</v>
      </c>
      <c r="H152" s="155">
        <v>0.65900000000000003</v>
      </c>
      <c r="I152" s="156"/>
      <c r="L152" s="151"/>
      <c r="M152" s="157"/>
      <c r="T152" s="158"/>
      <c r="AT152" s="153" t="s">
        <v>171</v>
      </c>
      <c r="AU152" s="153" t="s">
        <v>84</v>
      </c>
      <c r="AV152" s="12" t="s">
        <v>84</v>
      </c>
      <c r="AW152" s="12" t="s">
        <v>32</v>
      </c>
      <c r="AX152" s="12" t="s">
        <v>75</v>
      </c>
      <c r="AY152" s="153" t="s">
        <v>163</v>
      </c>
    </row>
    <row r="153" spans="2:65" s="12" customFormat="1" ht="10">
      <c r="B153" s="151"/>
      <c r="D153" s="152" t="s">
        <v>171</v>
      </c>
      <c r="E153" s="153" t="s">
        <v>1</v>
      </c>
      <c r="F153" s="154" t="s">
        <v>193</v>
      </c>
      <c r="H153" s="155">
        <v>0.65900000000000003</v>
      </c>
      <c r="I153" s="156"/>
      <c r="L153" s="151"/>
      <c r="M153" s="157"/>
      <c r="T153" s="158"/>
      <c r="AT153" s="153" t="s">
        <v>171</v>
      </c>
      <c r="AU153" s="153" t="s">
        <v>84</v>
      </c>
      <c r="AV153" s="12" t="s">
        <v>84</v>
      </c>
      <c r="AW153" s="12" t="s">
        <v>32</v>
      </c>
      <c r="AX153" s="12" t="s">
        <v>75</v>
      </c>
      <c r="AY153" s="153" t="s">
        <v>163</v>
      </c>
    </row>
    <row r="154" spans="2:65" s="12" customFormat="1" ht="10">
      <c r="B154" s="151"/>
      <c r="D154" s="152" t="s">
        <v>171</v>
      </c>
      <c r="E154" s="153" t="s">
        <v>1</v>
      </c>
      <c r="F154" s="154" t="s">
        <v>194</v>
      </c>
      <c r="H154" s="155">
        <v>0.65900000000000003</v>
      </c>
      <c r="I154" s="156"/>
      <c r="L154" s="151"/>
      <c r="M154" s="157"/>
      <c r="T154" s="158"/>
      <c r="AT154" s="153" t="s">
        <v>171</v>
      </c>
      <c r="AU154" s="153" t="s">
        <v>84</v>
      </c>
      <c r="AV154" s="12" t="s">
        <v>84</v>
      </c>
      <c r="AW154" s="12" t="s">
        <v>32</v>
      </c>
      <c r="AX154" s="12" t="s">
        <v>75</v>
      </c>
      <c r="AY154" s="153" t="s">
        <v>163</v>
      </c>
    </row>
    <row r="155" spans="2:65" s="12" customFormat="1" ht="10">
      <c r="B155" s="151"/>
      <c r="D155" s="152" t="s">
        <v>171</v>
      </c>
      <c r="E155" s="153" t="s">
        <v>1</v>
      </c>
      <c r="F155" s="154" t="s">
        <v>195</v>
      </c>
      <c r="H155" s="155">
        <v>0.65900000000000003</v>
      </c>
      <c r="I155" s="156"/>
      <c r="L155" s="151"/>
      <c r="M155" s="157"/>
      <c r="T155" s="158"/>
      <c r="AT155" s="153" t="s">
        <v>171</v>
      </c>
      <c r="AU155" s="153" t="s">
        <v>84</v>
      </c>
      <c r="AV155" s="12" t="s">
        <v>84</v>
      </c>
      <c r="AW155" s="12" t="s">
        <v>32</v>
      </c>
      <c r="AX155" s="12" t="s">
        <v>75</v>
      </c>
      <c r="AY155" s="153" t="s">
        <v>163</v>
      </c>
    </row>
    <row r="156" spans="2:65" s="13" customFormat="1" ht="10">
      <c r="B156" s="159"/>
      <c r="D156" s="152" t="s">
        <v>171</v>
      </c>
      <c r="E156" s="160" t="s">
        <v>1</v>
      </c>
      <c r="F156" s="161" t="s">
        <v>173</v>
      </c>
      <c r="H156" s="162">
        <v>2.8490000000000002</v>
      </c>
      <c r="I156" s="163"/>
      <c r="L156" s="159"/>
      <c r="M156" s="164"/>
      <c r="T156" s="165"/>
      <c r="AT156" s="160" t="s">
        <v>171</v>
      </c>
      <c r="AU156" s="160" t="s">
        <v>84</v>
      </c>
      <c r="AV156" s="13" t="s">
        <v>169</v>
      </c>
      <c r="AW156" s="13" t="s">
        <v>32</v>
      </c>
      <c r="AX156" s="13" t="s">
        <v>82</v>
      </c>
      <c r="AY156" s="160" t="s">
        <v>163</v>
      </c>
    </row>
    <row r="157" spans="2:65" s="1" customFormat="1" ht="16.5" customHeight="1">
      <c r="B157" s="136"/>
      <c r="C157" s="137" t="s">
        <v>196</v>
      </c>
      <c r="D157" s="137" t="s">
        <v>165</v>
      </c>
      <c r="E157" s="138" t="s">
        <v>197</v>
      </c>
      <c r="F157" s="139" t="s">
        <v>198</v>
      </c>
      <c r="G157" s="140" t="s">
        <v>168</v>
      </c>
      <c r="H157" s="141">
        <v>359.98</v>
      </c>
      <c r="I157" s="142"/>
      <c r="J157" s="143">
        <f>ROUND(I157*H157,2)</f>
        <v>0</v>
      </c>
      <c r="K157" s="144"/>
      <c r="L157" s="31"/>
      <c r="M157" s="145" t="s">
        <v>1</v>
      </c>
      <c r="N157" s="146" t="s">
        <v>40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169</v>
      </c>
      <c r="AT157" s="149" t="s">
        <v>165</v>
      </c>
      <c r="AU157" s="149" t="s">
        <v>84</v>
      </c>
      <c r="AY157" s="16" t="s">
        <v>163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6" t="s">
        <v>82</v>
      </c>
      <c r="BK157" s="150">
        <f>ROUND(I157*H157,2)</f>
        <v>0</v>
      </c>
      <c r="BL157" s="16" t="s">
        <v>169</v>
      </c>
      <c r="BM157" s="149" t="s">
        <v>199</v>
      </c>
    </row>
    <row r="158" spans="2:65" s="12" customFormat="1" ht="10">
      <c r="B158" s="151"/>
      <c r="D158" s="152" t="s">
        <v>171</v>
      </c>
      <c r="E158" s="153" t="s">
        <v>1</v>
      </c>
      <c r="F158" s="154" t="s">
        <v>200</v>
      </c>
      <c r="H158" s="155">
        <v>70.86</v>
      </c>
      <c r="I158" s="156"/>
      <c r="L158" s="151"/>
      <c r="M158" s="157"/>
      <c r="T158" s="158"/>
      <c r="AT158" s="153" t="s">
        <v>171</v>
      </c>
      <c r="AU158" s="153" t="s">
        <v>84</v>
      </c>
      <c r="AV158" s="12" t="s">
        <v>84</v>
      </c>
      <c r="AW158" s="12" t="s">
        <v>32</v>
      </c>
      <c r="AX158" s="12" t="s">
        <v>75</v>
      </c>
      <c r="AY158" s="153" t="s">
        <v>163</v>
      </c>
    </row>
    <row r="159" spans="2:65" s="12" customFormat="1" ht="10">
      <c r="B159" s="151"/>
      <c r="D159" s="152" t="s">
        <v>171</v>
      </c>
      <c r="E159" s="153" t="s">
        <v>1</v>
      </c>
      <c r="F159" s="154" t="s">
        <v>201</v>
      </c>
      <c r="H159" s="155">
        <v>81.88</v>
      </c>
      <c r="I159" s="156"/>
      <c r="L159" s="151"/>
      <c r="M159" s="157"/>
      <c r="T159" s="158"/>
      <c r="AT159" s="153" t="s">
        <v>171</v>
      </c>
      <c r="AU159" s="153" t="s">
        <v>84</v>
      </c>
      <c r="AV159" s="12" t="s">
        <v>84</v>
      </c>
      <c r="AW159" s="12" t="s">
        <v>32</v>
      </c>
      <c r="AX159" s="12" t="s">
        <v>75</v>
      </c>
      <c r="AY159" s="153" t="s">
        <v>163</v>
      </c>
    </row>
    <row r="160" spans="2:65" s="12" customFormat="1" ht="10">
      <c r="B160" s="151"/>
      <c r="D160" s="152" t="s">
        <v>171</v>
      </c>
      <c r="E160" s="153" t="s">
        <v>1</v>
      </c>
      <c r="F160" s="154" t="s">
        <v>202</v>
      </c>
      <c r="H160" s="155">
        <v>207.24</v>
      </c>
      <c r="I160" s="156"/>
      <c r="L160" s="151"/>
      <c r="M160" s="157"/>
      <c r="T160" s="158"/>
      <c r="AT160" s="153" t="s">
        <v>171</v>
      </c>
      <c r="AU160" s="153" t="s">
        <v>84</v>
      </c>
      <c r="AV160" s="12" t="s">
        <v>84</v>
      </c>
      <c r="AW160" s="12" t="s">
        <v>32</v>
      </c>
      <c r="AX160" s="12" t="s">
        <v>75</v>
      </c>
      <c r="AY160" s="153" t="s">
        <v>163</v>
      </c>
    </row>
    <row r="161" spans="2:65" s="13" customFormat="1" ht="10">
      <c r="B161" s="159"/>
      <c r="D161" s="152" t="s">
        <v>171</v>
      </c>
      <c r="E161" s="160" t="s">
        <v>1</v>
      </c>
      <c r="F161" s="161" t="s">
        <v>173</v>
      </c>
      <c r="H161" s="162">
        <v>359.98</v>
      </c>
      <c r="I161" s="163"/>
      <c r="L161" s="159"/>
      <c r="M161" s="164"/>
      <c r="T161" s="165"/>
      <c r="AT161" s="160" t="s">
        <v>171</v>
      </c>
      <c r="AU161" s="160" t="s">
        <v>84</v>
      </c>
      <c r="AV161" s="13" t="s">
        <v>169</v>
      </c>
      <c r="AW161" s="13" t="s">
        <v>32</v>
      </c>
      <c r="AX161" s="13" t="s">
        <v>82</v>
      </c>
      <c r="AY161" s="160" t="s">
        <v>163</v>
      </c>
    </row>
    <row r="162" spans="2:65" s="1" customFormat="1" ht="16.5" customHeight="1">
      <c r="B162" s="136"/>
      <c r="C162" s="137" t="s">
        <v>203</v>
      </c>
      <c r="D162" s="137" t="s">
        <v>165</v>
      </c>
      <c r="E162" s="138" t="s">
        <v>204</v>
      </c>
      <c r="F162" s="139" t="s">
        <v>205</v>
      </c>
      <c r="G162" s="140" t="s">
        <v>168</v>
      </c>
      <c r="H162" s="141">
        <v>719.96</v>
      </c>
      <c r="I162" s="142"/>
      <c r="J162" s="143">
        <f>ROUND(I162*H162,2)</f>
        <v>0</v>
      </c>
      <c r="K162" s="144"/>
      <c r="L162" s="31"/>
      <c r="M162" s="145" t="s">
        <v>1</v>
      </c>
      <c r="N162" s="146" t="s">
        <v>40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169</v>
      </c>
      <c r="AT162" s="149" t="s">
        <v>165</v>
      </c>
      <c r="AU162" s="149" t="s">
        <v>84</v>
      </c>
      <c r="AY162" s="16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6" t="s">
        <v>82</v>
      </c>
      <c r="BK162" s="150">
        <f>ROUND(I162*H162,2)</f>
        <v>0</v>
      </c>
      <c r="BL162" s="16" t="s">
        <v>169</v>
      </c>
      <c r="BM162" s="149" t="s">
        <v>206</v>
      </c>
    </row>
    <row r="163" spans="2:65" s="12" customFormat="1" ht="10">
      <c r="B163" s="151"/>
      <c r="D163" s="152" t="s">
        <v>171</v>
      </c>
      <c r="E163" s="153" t="s">
        <v>1</v>
      </c>
      <c r="F163" s="154" t="s">
        <v>207</v>
      </c>
      <c r="H163" s="155">
        <v>141.72</v>
      </c>
      <c r="I163" s="156"/>
      <c r="L163" s="151"/>
      <c r="M163" s="157"/>
      <c r="T163" s="158"/>
      <c r="AT163" s="153" t="s">
        <v>171</v>
      </c>
      <c r="AU163" s="153" t="s">
        <v>84</v>
      </c>
      <c r="AV163" s="12" t="s">
        <v>84</v>
      </c>
      <c r="AW163" s="12" t="s">
        <v>32</v>
      </c>
      <c r="AX163" s="12" t="s">
        <v>75</v>
      </c>
      <c r="AY163" s="153" t="s">
        <v>163</v>
      </c>
    </row>
    <row r="164" spans="2:65" s="12" customFormat="1" ht="10">
      <c r="B164" s="151"/>
      <c r="D164" s="152" t="s">
        <v>171</v>
      </c>
      <c r="E164" s="153" t="s">
        <v>1</v>
      </c>
      <c r="F164" s="154" t="s">
        <v>208</v>
      </c>
      <c r="H164" s="155">
        <v>163.76</v>
      </c>
      <c r="I164" s="156"/>
      <c r="L164" s="151"/>
      <c r="M164" s="157"/>
      <c r="T164" s="158"/>
      <c r="AT164" s="153" t="s">
        <v>171</v>
      </c>
      <c r="AU164" s="153" t="s">
        <v>84</v>
      </c>
      <c r="AV164" s="12" t="s">
        <v>84</v>
      </c>
      <c r="AW164" s="12" t="s">
        <v>32</v>
      </c>
      <c r="AX164" s="12" t="s">
        <v>75</v>
      </c>
      <c r="AY164" s="153" t="s">
        <v>163</v>
      </c>
    </row>
    <row r="165" spans="2:65" s="12" customFormat="1" ht="10">
      <c r="B165" s="151"/>
      <c r="D165" s="152" t="s">
        <v>171</v>
      </c>
      <c r="E165" s="153" t="s">
        <v>1</v>
      </c>
      <c r="F165" s="154" t="s">
        <v>209</v>
      </c>
      <c r="H165" s="155">
        <v>414.48</v>
      </c>
      <c r="I165" s="156"/>
      <c r="L165" s="151"/>
      <c r="M165" s="157"/>
      <c r="T165" s="158"/>
      <c r="AT165" s="153" t="s">
        <v>171</v>
      </c>
      <c r="AU165" s="153" t="s">
        <v>84</v>
      </c>
      <c r="AV165" s="12" t="s">
        <v>84</v>
      </c>
      <c r="AW165" s="12" t="s">
        <v>32</v>
      </c>
      <c r="AX165" s="12" t="s">
        <v>75</v>
      </c>
      <c r="AY165" s="153" t="s">
        <v>163</v>
      </c>
    </row>
    <row r="166" spans="2:65" s="13" customFormat="1" ht="10">
      <c r="B166" s="159"/>
      <c r="D166" s="152" t="s">
        <v>171</v>
      </c>
      <c r="E166" s="160" t="s">
        <v>1</v>
      </c>
      <c r="F166" s="161" t="s">
        <v>173</v>
      </c>
      <c r="H166" s="162">
        <v>719.96</v>
      </c>
      <c r="I166" s="163"/>
      <c r="L166" s="159"/>
      <c r="M166" s="164"/>
      <c r="T166" s="165"/>
      <c r="AT166" s="160" t="s">
        <v>171</v>
      </c>
      <c r="AU166" s="160" t="s">
        <v>84</v>
      </c>
      <c r="AV166" s="13" t="s">
        <v>169</v>
      </c>
      <c r="AW166" s="13" t="s">
        <v>32</v>
      </c>
      <c r="AX166" s="13" t="s">
        <v>82</v>
      </c>
      <c r="AY166" s="160" t="s">
        <v>163</v>
      </c>
    </row>
    <row r="167" spans="2:65" s="1" customFormat="1" ht="24.15" customHeight="1">
      <c r="B167" s="136"/>
      <c r="C167" s="137" t="s">
        <v>210</v>
      </c>
      <c r="D167" s="137" t="s">
        <v>165</v>
      </c>
      <c r="E167" s="138" t="s">
        <v>211</v>
      </c>
      <c r="F167" s="139" t="s">
        <v>212</v>
      </c>
      <c r="G167" s="140" t="s">
        <v>168</v>
      </c>
      <c r="H167" s="141">
        <v>6.48</v>
      </c>
      <c r="I167" s="142"/>
      <c r="J167" s="143">
        <f>ROUND(I167*H167,2)</f>
        <v>0</v>
      </c>
      <c r="K167" s="144"/>
      <c r="L167" s="31"/>
      <c r="M167" s="145" t="s">
        <v>1</v>
      </c>
      <c r="N167" s="146" t="s">
        <v>40</v>
      </c>
      <c r="P167" s="147">
        <f>O167*H167</f>
        <v>0</v>
      </c>
      <c r="Q167" s="147">
        <v>0</v>
      </c>
      <c r="R167" s="147">
        <f>Q167*H167</f>
        <v>0</v>
      </c>
      <c r="S167" s="147">
        <v>1.4999999999999999E-2</v>
      </c>
      <c r="T167" s="148">
        <f>S167*H167</f>
        <v>9.7200000000000009E-2</v>
      </c>
      <c r="AR167" s="149" t="s">
        <v>169</v>
      </c>
      <c r="AT167" s="149" t="s">
        <v>165</v>
      </c>
      <c r="AU167" s="149" t="s">
        <v>84</v>
      </c>
      <c r="AY167" s="16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6" t="s">
        <v>82</v>
      </c>
      <c r="BK167" s="150">
        <f>ROUND(I167*H167,2)</f>
        <v>0</v>
      </c>
      <c r="BL167" s="16" t="s">
        <v>169</v>
      </c>
      <c r="BM167" s="149" t="s">
        <v>213</v>
      </c>
    </row>
    <row r="168" spans="2:65" s="12" customFormat="1" ht="10">
      <c r="B168" s="151"/>
      <c r="D168" s="152" t="s">
        <v>171</v>
      </c>
      <c r="E168" s="153" t="s">
        <v>1</v>
      </c>
      <c r="F168" s="154" t="s">
        <v>214</v>
      </c>
      <c r="H168" s="155">
        <v>4.32</v>
      </c>
      <c r="I168" s="156"/>
      <c r="L168" s="151"/>
      <c r="M168" s="157"/>
      <c r="T168" s="158"/>
      <c r="AT168" s="153" t="s">
        <v>171</v>
      </c>
      <c r="AU168" s="153" t="s">
        <v>84</v>
      </c>
      <c r="AV168" s="12" t="s">
        <v>84</v>
      </c>
      <c r="AW168" s="12" t="s">
        <v>32</v>
      </c>
      <c r="AX168" s="12" t="s">
        <v>75</v>
      </c>
      <c r="AY168" s="153" t="s">
        <v>163</v>
      </c>
    </row>
    <row r="169" spans="2:65" s="12" customFormat="1" ht="10">
      <c r="B169" s="151"/>
      <c r="D169" s="152" t="s">
        <v>171</v>
      </c>
      <c r="E169" s="153" t="s">
        <v>1</v>
      </c>
      <c r="F169" s="154" t="s">
        <v>215</v>
      </c>
      <c r="H169" s="155">
        <v>2.16</v>
      </c>
      <c r="I169" s="156"/>
      <c r="L169" s="151"/>
      <c r="M169" s="157"/>
      <c r="T169" s="158"/>
      <c r="AT169" s="153" t="s">
        <v>171</v>
      </c>
      <c r="AU169" s="153" t="s">
        <v>84</v>
      </c>
      <c r="AV169" s="12" t="s">
        <v>84</v>
      </c>
      <c r="AW169" s="12" t="s">
        <v>32</v>
      </c>
      <c r="AX169" s="12" t="s">
        <v>75</v>
      </c>
      <c r="AY169" s="153" t="s">
        <v>163</v>
      </c>
    </row>
    <row r="170" spans="2:65" s="13" customFormat="1" ht="10">
      <c r="B170" s="159"/>
      <c r="D170" s="152" t="s">
        <v>171</v>
      </c>
      <c r="E170" s="160" t="s">
        <v>1</v>
      </c>
      <c r="F170" s="161" t="s">
        <v>173</v>
      </c>
      <c r="H170" s="162">
        <v>6.48</v>
      </c>
      <c r="I170" s="163"/>
      <c r="L170" s="159"/>
      <c r="M170" s="164"/>
      <c r="T170" s="165"/>
      <c r="AT170" s="160" t="s">
        <v>171</v>
      </c>
      <c r="AU170" s="160" t="s">
        <v>84</v>
      </c>
      <c r="AV170" s="13" t="s">
        <v>169</v>
      </c>
      <c r="AW170" s="13" t="s">
        <v>32</v>
      </c>
      <c r="AX170" s="13" t="s">
        <v>82</v>
      </c>
      <c r="AY170" s="160" t="s">
        <v>163</v>
      </c>
    </row>
    <row r="171" spans="2:65" s="1" customFormat="1" ht="24.15" customHeight="1">
      <c r="B171" s="136"/>
      <c r="C171" s="137" t="s">
        <v>216</v>
      </c>
      <c r="D171" s="137" t="s">
        <v>165</v>
      </c>
      <c r="E171" s="138" t="s">
        <v>217</v>
      </c>
      <c r="F171" s="139" t="s">
        <v>218</v>
      </c>
      <c r="G171" s="140" t="s">
        <v>168</v>
      </c>
      <c r="H171" s="141">
        <v>8.64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40</v>
      </c>
      <c r="P171" s="147">
        <f>O171*H171</f>
        <v>0</v>
      </c>
      <c r="Q171" s="147">
        <v>0</v>
      </c>
      <c r="R171" s="147">
        <f>Q171*H171</f>
        <v>0</v>
      </c>
      <c r="S171" s="147">
        <v>6.0999999999999999E-2</v>
      </c>
      <c r="T171" s="148">
        <f>S171*H171</f>
        <v>0.52704000000000006</v>
      </c>
      <c r="AR171" s="149" t="s">
        <v>169</v>
      </c>
      <c r="AT171" s="149" t="s">
        <v>165</v>
      </c>
      <c r="AU171" s="149" t="s">
        <v>84</v>
      </c>
      <c r="AY171" s="16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6" t="s">
        <v>82</v>
      </c>
      <c r="BK171" s="150">
        <f>ROUND(I171*H171,2)</f>
        <v>0</v>
      </c>
      <c r="BL171" s="16" t="s">
        <v>169</v>
      </c>
      <c r="BM171" s="149" t="s">
        <v>219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220</v>
      </c>
      <c r="H172" s="155">
        <v>8.64</v>
      </c>
      <c r="I172" s="156"/>
      <c r="L172" s="151"/>
      <c r="M172" s="157"/>
      <c r="T172" s="158"/>
      <c r="AT172" s="153" t="s">
        <v>171</v>
      </c>
      <c r="AU172" s="153" t="s">
        <v>84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3" customFormat="1" ht="10">
      <c r="B173" s="159"/>
      <c r="D173" s="152" t="s">
        <v>171</v>
      </c>
      <c r="E173" s="160" t="s">
        <v>1</v>
      </c>
      <c r="F173" s="161" t="s">
        <v>173</v>
      </c>
      <c r="H173" s="162">
        <v>8.64</v>
      </c>
      <c r="I173" s="163"/>
      <c r="L173" s="159"/>
      <c r="M173" s="164"/>
      <c r="T173" s="165"/>
      <c r="AT173" s="160" t="s">
        <v>171</v>
      </c>
      <c r="AU173" s="160" t="s">
        <v>84</v>
      </c>
      <c r="AV173" s="13" t="s">
        <v>169</v>
      </c>
      <c r="AW173" s="13" t="s">
        <v>32</v>
      </c>
      <c r="AX173" s="13" t="s">
        <v>82</v>
      </c>
      <c r="AY173" s="160" t="s">
        <v>163</v>
      </c>
    </row>
    <row r="174" spans="2:65" s="1" customFormat="1" ht="24.15" customHeight="1">
      <c r="B174" s="136"/>
      <c r="C174" s="137" t="s">
        <v>174</v>
      </c>
      <c r="D174" s="137" t="s">
        <v>165</v>
      </c>
      <c r="E174" s="138" t="s">
        <v>221</v>
      </c>
      <c r="F174" s="139" t="s">
        <v>222</v>
      </c>
      <c r="G174" s="140" t="s">
        <v>168</v>
      </c>
      <c r="H174" s="141">
        <v>22.4</v>
      </c>
      <c r="I174" s="142"/>
      <c r="J174" s="143">
        <f>ROUND(I174*H174,2)</f>
        <v>0</v>
      </c>
      <c r="K174" s="144"/>
      <c r="L174" s="31"/>
      <c r="M174" s="145" t="s">
        <v>1</v>
      </c>
      <c r="N174" s="146" t="s">
        <v>40</v>
      </c>
      <c r="P174" s="147">
        <f>O174*H174</f>
        <v>0</v>
      </c>
      <c r="Q174" s="147">
        <v>0</v>
      </c>
      <c r="R174" s="147">
        <f>Q174*H174</f>
        <v>0</v>
      </c>
      <c r="S174" s="147">
        <v>7.5999999999999998E-2</v>
      </c>
      <c r="T174" s="148">
        <f>S174*H174</f>
        <v>1.7023999999999999</v>
      </c>
      <c r="AR174" s="149" t="s">
        <v>169</v>
      </c>
      <c r="AT174" s="149" t="s">
        <v>165</v>
      </c>
      <c r="AU174" s="149" t="s">
        <v>84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169</v>
      </c>
      <c r="BM174" s="149" t="s">
        <v>223</v>
      </c>
    </row>
    <row r="175" spans="2:65" s="12" customFormat="1" ht="10">
      <c r="B175" s="151"/>
      <c r="D175" s="152" t="s">
        <v>171</v>
      </c>
      <c r="E175" s="153" t="s">
        <v>1</v>
      </c>
      <c r="F175" s="154" t="s">
        <v>224</v>
      </c>
      <c r="H175" s="155">
        <v>3.2</v>
      </c>
      <c r="I175" s="156"/>
      <c r="L175" s="151"/>
      <c r="M175" s="157"/>
      <c r="T175" s="158"/>
      <c r="AT175" s="153" t="s">
        <v>171</v>
      </c>
      <c r="AU175" s="153" t="s">
        <v>84</v>
      </c>
      <c r="AV175" s="12" t="s">
        <v>84</v>
      </c>
      <c r="AW175" s="12" t="s">
        <v>32</v>
      </c>
      <c r="AX175" s="12" t="s">
        <v>75</v>
      </c>
      <c r="AY175" s="153" t="s">
        <v>163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225</v>
      </c>
      <c r="H176" s="155">
        <v>19.2</v>
      </c>
      <c r="I176" s="156"/>
      <c r="L176" s="151"/>
      <c r="M176" s="157"/>
      <c r="T176" s="158"/>
      <c r="AT176" s="153" t="s">
        <v>171</v>
      </c>
      <c r="AU176" s="153" t="s">
        <v>84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65" s="13" customFormat="1" ht="10">
      <c r="B177" s="159"/>
      <c r="D177" s="152" t="s">
        <v>171</v>
      </c>
      <c r="E177" s="160" t="s">
        <v>1</v>
      </c>
      <c r="F177" s="161" t="s">
        <v>173</v>
      </c>
      <c r="H177" s="162">
        <v>22.4</v>
      </c>
      <c r="I177" s="163"/>
      <c r="L177" s="159"/>
      <c r="M177" s="164"/>
      <c r="T177" s="165"/>
      <c r="AT177" s="160" t="s">
        <v>171</v>
      </c>
      <c r="AU177" s="160" t="s">
        <v>84</v>
      </c>
      <c r="AV177" s="13" t="s">
        <v>169</v>
      </c>
      <c r="AW177" s="13" t="s">
        <v>32</v>
      </c>
      <c r="AX177" s="13" t="s">
        <v>82</v>
      </c>
      <c r="AY177" s="160" t="s">
        <v>163</v>
      </c>
    </row>
    <row r="178" spans="2:65" s="1" customFormat="1" ht="24.15" customHeight="1">
      <c r="B178" s="136"/>
      <c r="C178" s="137" t="s">
        <v>226</v>
      </c>
      <c r="D178" s="137" t="s">
        <v>165</v>
      </c>
      <c r="E178" s="138" t="s">
        <v>227</v>
      </c>
      <c r="F178" s="139" t="s">
        <v>228</v>
      </c>
      <c r="G178" s="140" t="s">
        <v>168</v>
      </c>
      <c r="H178" s="141">
        <v>6.6</v>
      </c>
      <c r="I178" s="142"/>
      <c r="J178" s="143">
        <f>ROUND(I178*H178,2)</f>
        <v>0</v>
      </c>
      <c r="K178" s="144"/>
      <c r="L178" s="31"/>
      <c r="M178" s="145" t="s">
        <v>1</v>
      </c>
      <c r="N178" s="146" t="s">
        <v>40</v>
      </c>
      <c r="P178" s="147">
        <f>O178*H178</f>
        <v>0</v>
      </c>
      <c r="Q178" s="147">
        <v>0</v>
      </c>
      <c r="R178" s="147">
        <f>Q178*H178</f>
        <v>0</v>
      </c>
      <c r="S178" s="147">
        <v>6.3E-2</v>
      </c>
      <c r="T178" s="148">
        <f>S178*H178</f>
        <v>0.4158</v>
      </c>
      <c r="AR178" s="149" t="s">
        <v>169</v>
      </c>
      <c r="AT178" s="149" t="s">
        <v>165</v>
      </c>
      <c r="AU178" s="149" t="s">
        <v>84</v>
      </c>
      <c r="AY178" s="16" t="s">
        <v>163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6" t="s">
        <v>82</v>
      </c>
      <c r="BK178" s="150">
        <f>ROUND(I178*H178,2)</f>
        <v>0</v>
      </c>
      <c r="BL178" s="16" t="s">
        <v>169</v>
      </c>
      <c r="BM178" s="149" t="s">
        <v>229</v>
      </c>
    </row>
    <row r="179" spans="2:65" s="12" customFormat="1" ht="10">
      <c r="B179" s="151"/>
      <c r="D179" s="152" t="s">
        <v>171</v>
      </c>
      <c r="E179" s="153" t="s">
        <v>1</v>
      </c>
      <c r="F179" s="154" t="s">
        <v>230</v>
      </c>
      <c r="H179" s="155">
        <v>6.6</v>
      </c>
      <c r="I179" s="156"/>
      <c r="L179" s="151"/>
      <c r="M179" s="157"/>
      <c r="T179" s="158"/>
      <c r="AT179" s="153" t="s">
        <v>171</v>
      </c>
      <c r="AU179" s="153" t="s">
        <v>84</v>
      </c>
      <c r="AV179" s="12" t="s">
        <v>84</v>
      </c>
      <c r="AW179" s="12" t="s">
        <v>32</v>
      </c>
      <c r="AX179" s="12" t="s">
        <v>75</v>
      </c>
      <c r="AY179" s="153" t="s">
        <v>163</v>
      </c>
    </row>
    <row r="180" spans="2:65" s="13" customFormat="1" ht="10">
      <c r="B180" s="159"/>
      <c r="D180" s="152" t="s">
        <v>171</v>
      </c>
      <c r="E180" s="160" t="s">
        <v>1</v>
      </c>
      <c r="F180" s="161" t="s">
        <v>173</v>
      </c>
      <c r="H180" s="162">
        <v>6.6</v>
      </c>
      <c r="I180" s="163"/>
      <c r="L180" s="159"/>
      <c r="M180" s="164"/>
      <c r="T180" s="165"/>
      <c r="AT180" s="160" t="s">
        <v>171</v>
      </c>
      <c r="AU180" s="160" t="s">
        <v>84</v>
      </c>
      <c r="AV180" s="13" t="s">
        <v>169</v>
      </c>
      <c r="AW180" s="13" t="s">
        <v>32</v>
      </c>
      <c r="AX180" s="13" t="s">
        <v>82</v>
      </c>
      <c r="AY180" s="160" t="s">
        <v>163</v>
      </c>
    </row>
    <row r="181" spans="2:65" s="1" customFormat="1" ht="24.15" customHeight="1">
      <c r="B181" s="136"/>
      <c r="C181" s="137" t="s">
        <v>231</v>
      </c>
      <c r="D181" s="137" t="s">
        <v>165</v>
      </c>
      <c r="E181" s="138" t="s">
        <v>232</v>
      </c>
      <c r="F181" s="139" t="s">
        <v>233</v>
      </c>
      <c r="G181" s="140" t="s">
        <v>168</v>
      </c>
      <c r="H181" s="141">
        <v>2</v>
      </c>
      <c r="I181" s="142"/>
      <c r="J181" s="143">
        <f>ROUND(I181*H181,2)</f>
        <v>0</v>
      </c>
      <c r="K181" s="144"/>
      <c r="L181" s="31"/>
      <c r="M181" s="145" t="s">
        <v>1</v>
      </c>
      <c r="N181" s="146" t="s">
        <v>40</v>
      </c>
      <c r="P181" s="147">
        <f>O181*H181</f>
        <v>0</v>
      </c>
      <c r="Q181" s="147">
        <v>0</v>
      </c>
      <c r="R181" s="147">
        <f>Q181*H181</f>
        <v>0</v>
      </c>
      <c r="S181" s="147">
        <v>0.27</v>
      </c>
      <c r="T181" s="148">
        <f>S181*H181</f>
        <v>0.54</v>
      </c>
      <c r="AR181" s="149" t="s">
        <v>169</v>
      </c>
      <c r="AT181" s="149" t="s">
        <v>165</v>
      </c>
      <c r="AU181" s="149" t="s">
        <v>84</v>
      </c>
      <c r="AY181" s="16" t="s">
        <v>163</v>
      </c>
      <c r="BE181" s="150">
        <f>IF(N181="základní",J181,0)</f>
        <v>0</v>
      </c>
      <c r="BF181" s="150">
        <f>IF(N181="snížená",J181,0)</f>
        <v>0</v>
      </c>
      <c r="BG181" s="150">
        <f>IF(N181="zákl. přenesená",J181,0)</f>
        <v>0</v>
      </c>
      <c r="BH181" s="150">
        <f>IF(N181="sníž. přenesená",J181,0)</f>
        <v>0</v>
      </c>
      <c r="BI181" s="150">
        <f>IF(N181="nulová",J181,0)</f>
        <v>0</v>
      </c>
      <c r="BJ181" s="16" t="s">
        <v>82</v>
      </c>
      <c r="BK181" s="150">
        <f>ROUND(I181*H181,2)</f>
        <v>0</v>
      </c>
      <c r="BL181" s="16" t="s">
        <v>169</v>
      </c>
      <c r="BM181" s="149" t="s">
        <v>234</v>
      </c>
    </row>
    <row r="182" spans="2:65" s="14" customFormat="1" ht="10">
      <c r="B182" s="166"/>
      <c r="D182" s="152" t="s">
        <v>171</v>
      </c>
      <c r="E182" s="167" t="s">
        <v>1</v>
      </c>
      <c r="F182" s="168" t="s">
        <v>235</v>
      </c>
      <c r="H182" s="167" t="s">
        <v>1</v>
      </c>
      <c r="I182" s="169"/>
      <c r="L182" s="166"/>
      <c r="M182" s="170"/>
      <c r="T182" s="171"/>
      <c r="AT182" s="167" t="s">
        <v>171</v>
      </c>
      <c r="AU182" s="167" t="s">
        <v>84</v>
      </c>
      <c r="AV182" s="14" t="s">
        <v>82</v>
      </c>
      <c r="AW182" s="14" t="s">
        <v>32</v>
      </c>
      <c r="AX182" s="14" t="s">
        <v>75</v>
      </c>
      <c r="AY182" s="167" t="s">
        <v>163</v>
      </c>
    </row>
    <row r="183" spans="2:65" s="12" customFormat="1" ht="10">
      <c r="B183" s="151"/>
      <c r="D183" s="152" t="s">
        <v>171</v>
      </c>
      <c r="E183" s="153" t="s">
        <v>1</v>
      </c>
      <c r="F183" s="154" t="s">
        <v>236</v>
      </c>
      <c r="H183" s="155">
        <v>2</v>
      </c>
      <c r="I183" s="156"/>
      <c r="L183" s="151"/>
      <c r="M183" s="157"/>
      <c r="T183" s="158"/>
      <c r="AT183" s="153" t="s">
        <v>171</v>
      </c>
      <c r="AU183" s="153" t="s">
        <v>84</v>
      </c>
      <c r="AV183" s="12" t="s">
        <v>84</v>
      </c>
      <c r="AW183" s="12" t="s">
        <v>32</v>
      </c>
      <c r="AX183" s="12" t="s">
        <v>75</v>
      </c>
      <c r="AY183" s="153" t="s">
        <v>163</v>
      </c>
    </row>
    <row r="184" spans="2:65" s="13" customFormat="1" ht="10">
      <c r="B184" s="159"/>
      <c r="D184" s="152" t="s">
        <v>171</v>
      </c>
      <c r="E184" s="160" t="s">
        <v>1</v>
      </c>
      <c r="F184" s="161" t="s">
        <v>173</v>
      </c>
      <c r="H184" s="162">
        <v>2</v>
      </c>
      <c r="I184" s="163"/>
      <c r="L184" s="159"/>
      <c r="M184" s="164"/>
      <c r="T184" s="165"/>
      <c r="AT184" s="160" t="s">
        <v>171</v>
      </c>
      <c r="AU184" s="160" t="s">
        <v>84</v>
      </c>
      <c r="AV184" s="13" t="s">
        <v>169</v>
      </c>
      <c r="AW184" s="13" t="s">
        <v>32</v>
      </c>
      <c r="AX184" s="13" t="s">
        <v>82</v>
      </c>
      <c r="AY184" s="160" t="s">
        <v>163</v>
      </c>
    </row>
    <row r="185" spans="2:65" s="1" customFormat="1" ht="24.15" customHeight="1">
      <c r="B185" s="136"/>
      <c r="C185" s="137" t="s">
        <v>8</v>
      </c>
      <c r="D185" s="137" t="s">
        <v>165</v>
      </c>
      <c r="E185" s="138" t="s">
        <v>237</v>
      </c>
      <c r="F185" s="139" t="s">
        <v>238</v>
      </c>
      <c r="G185" s="140" t="s">
        <v>188</v>
      </c>
      <c r="H185" s="141">
        <v>4.32</v>
      </c>
      <c r="I185" s="142"/>
      <c r="J185" s="143">
        <f>ROUND(I185*H185,2)</f>
        <v>0</v>
      </c>
      <c r="K185" s="144"/>
      <c r="L185" s="31"/>
      <c r="M185" s="145" t="s">
        <v>1</v>
      </c>
      <c r="N185" s="146" t="s">
        <v>40</v>
      </c>
      <c r="P185" s="147">
        <f>O185*H185</f>
        <v>0</v>
      </c>
      <c r="Q185" s="147">
        <v>0</v>
      </c>
      <c r="R185" s="147">
        <f>Q185*H185</f>
        <v>0</v>
      </c>
      <c r="S185" s="147">
        <v>1.8</v>
      </c>
      <c r="T185" s="148">
        <f>S185*H185</f>
        <v>7.7760000000000007</v>
      </c>
      <c r="AR185" s="149" t="s">
        <v>169</v>
      </c>
      <c r="AT185" s="149" t="s">
        <v>165</v>
      </c>
      <c r="AU185" s="149" t="s">
        <v>84</v>
      </c>
      <c r="AY185" s="16" t="s">
        <v>163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6" t="s">
        <v>82</v>
      </c>
      <c r="BK185" s="150">
        <f>ROUND(I185*H185,2)</f>
        <v>0</v>
      </c>
      <c r="BL185" s="16" t="s">
        <v>169</v>
      </c>
      <c r="BM185" s="149" t="s">
        <v>239</v>
      </c>
    </row>
    <row r="186" spans="2:65" s="14" customFormat="1" ht="10">
      <c r="B186" s="166"/>
      <c r="D186" s="152" t="s">
        <v>171</v>
      </c>
      <c r="E186" s="167" t="s">
        <v>1</v>
      </c>
      <c r="F186" s="168" t="s">
        <v>235</v>
      </c>
      <c r="H186" s="167" t="s">
        <v>1</v>
      </c>
      <c r="I186" s="169"/>
      <c r="L186" s="166"/>
      <c r="M186" s="170"/>
      <c r="T186" s="171"/>
      <c r="AT186" s="167" t="s">
        <v>171</v>
      </c>
      <c r="AU186" s="167" t="s">
        <v>84</v>
      </c>
      <c r="AV186" s="14" t="s">
        <v>82</v>
      </c>
      <c r="AW186" s="14" t="s">
        <v>32</v>
      </c>
      <c r="AX186" s="14" t="s">
        <v>75</v>
      </c>
      <c r="AY186" s="167" t="s">
        <v>163</v>
      </c>
    </row>
    <row r="187" spans="2:65" s="12" customFormat="1" ht="10">
      <c r="B187" s="151"/>
      <c r="D187" s="152" t="s">
        <v>171</v>
      </c>
      <c r="E187" s="153" t="s">
        <v>1</v>
      </c>
      <c r="F187" s="154" t="s">
        <v>240</v>
      </c>
      <c r="H187" s="155">
        <v>4.32</v>
      </c>
      <c r="I187" s="156"/>
      <c r="L187" s="151"/>
      <c r="M187" s="157"/>
      <c r="T187" s="158"/>
      <c r="AT187" s="153" t="s">
        <v>171</v>
      </c>
      <c r="AU187" s="153" t="s">
        <v>84</v>
      </c>
      <c r="AV187" s="12" t="s">
        <v>84</v>
      </c>
      <c r="AW187" s="12" t="s">
        <v>32</v>
      </c>
      <c r="AX187" s="12" t="s">
        <v>75</v>
      </c>
      <c r="AY187" s="153" t="s">
        <v>163</v>
      </c>
    </row>
    <row r="188" spans="2:65" s="13" customFormat="1" ht="10">
      <c r="B188" s="159"/>
      <c r="D188" s="152" t="s">
        <v>171</v>
      </c>
      <c r="E188" s="160" t="s">
        <v>1</v>
      </c>
      <c r="F188" s="161" t="s">
        <v>173</v>
      </c>
      <c r="H188" s="162">
        <v>4.32</v>
      </c>
      <c r="I188" s="163"/>
      <c r="L188" s="159"/>
      <c r="M188" s="164"/>
      <c r="T188" s="165"/>
      <c r="AT188" s="160" t="s">
        <v>171</v>
      </c>
      <c r="AU188" s="160" t="s">
        <v>84</v>
      </c>
      <c r="AV188" s="13" t="s">
        <v>169</v>
      </c>
      <c r="AW188" s="13" t="s">
        <v>32</v>
      </c>
      <c r="AX188" s="13" t="s">
        <v>82</v>
      </c>
      <c r="AY188" s="160" t="s">
        <v>163</v>
      </c>
    </row>
    <row r="189" spans="2:65" s="1" customFormat="1" ht="21.75" customHeight="1">
      <c r="B189" s="136"/>
      <c r="C189" s="137" t="s">
        <v>241</v>
      </c>
      <c r="D189" s="137" t="s">
        <v>165</v>
      </c>
      <c r="E189" s="138" t="s">
        <v>242</v>
      </c>
      <c r="F189" s="139" t="s">
        <v>243</v>
      </c>
      <c r="G189" s="140" t="s">
        <v>168</v>
      </c>
      <c r="H189" s="141">
        <v>2</v>
      </c>
      <c r="I189" s="142"/>
      <c r="J189" s="143">
        <f>ROUND(I189*H189,2)</f>
        <v>0</v>
      </c>
      <c r="K189" s="144"/>
      <c r="L189" s="31"/>
      <c r="M189" s="145" t="s">
        <v>1</v>
      </c>
      <c r="N189" s="146" t="s">
        <v>40</v>
      </c>
      <c r="P189" s="147">
        <f>O189*H189</f>
        <v>0</v>
      </c>
      <c r="Q189" s="147">
        <v>1.4999999999999999E-4</v>
      </c>
      <c r="R189" s="147">
        <f>Q189*H189</f>
        <v>2.9999999999999997E-4</v>
      </c>
      <c r="S189" s="147">
        <v>0.27</v>
      </c>
      <c r="T189" s="148">
        <f>S189*H189</f>
        <v>0.54</v>
      </c>
      <c r="AR189" s="149" t="s">
        <v>169</v>
      </c>
      <c r="AT189" s="149" t="s">
        <v>165</v>
      </c>
      <c r="AU189" s="149" t="s">
        <v>84</v>
      </c>
      <c r="AY189" s="16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6" t="s">
        <v>82</v>
      </c>
      <c r="BK189" s="150">
        <f>ROUND(I189*H189,2)</f>
        <v>0</v>
      </c>
      <c r="BL189" s="16" t="s">
        <v>169</v>
      </c>
      <c r="BM189" s="149" t="s">
        <v>244</v>
      </c>
    </row>
    <row r="190" spans="2:65" s="12" customFormat="1" ht="10">
      <c r="B190" s="151"/>
      <c r="D190" s="152" t="s">
        <v>171</v>
      </c>
      <c r="E190" s="153" t="s">
        <v>1</v>
      </c>
      <c r="F190" s="154" t="s">
        <v>236</v>
      </c>
      <c r="H190" s="155">
        <v>2</v>
      </c>
      <c r="I190" s="156"/>
      <c r="L190" s="151"/>
      <c r="M190" s="157"/>
      <c r="T190" s="158"/>
      <c r="AT190" s="153" t="s">
        <v>171</v>
      </c>
      <c r="AU190" s="153" t="s">
        <v>84</v>
      </c>
      <c r="AV190" s="12" t="s">
        <v>84</v>
      </c>
      <c r="AW190" s="12" t="s">
        <v>32</v>
      </c>
      <c r="AX190" s="12" t="s">
        <v>75</v>
      </c>
      <c r="AY190" s="153" t="s">
        <v>163</v>
      </c>
    </row>
    <row r="191" spans="2:65" s="13" customFormat="1" ht="10">
      <c r="B191" s="159"/>
      <c r="D191" s="152" t="s">
        <v>171</v>
      </c>
      <c r="E191" s="160" t="s">
        <v>1</v>
      </c>
      <c r="F191" s="161" t="s">
        <v>173</v>
      </c>
      <c r="H191" s="162">
        <v>2</v>
      </c>
      <c r="I191" s="163"/>
      <c r="L191" s="159"/>
      <c r="M191" s="164"/>
      <c r="T191" s="165"/>
      <c r="AT191" s="160" t="s">
        <v>171</v>
      </c>
      <c r="AU191" s="160" t="s">
        <v>84</v>
      </c>
      <c r="AV191" s="13" t="s">
        <v>169</v>
      </c>
      <c r="AW191" s="13" t="s">
        <v>32</v>
      </c>
      <c r="AX191" s="13" t="s">
        <v>82</v>
      </c>
      <c r="AY191" s="160" t="s">
        <v>163</v>
      </c>
    </row>
    <row r="192" spans="2:65" s="1" customFormat="1" ht="16.5" customHeight="1">
      <c r="B192" s="136"/>
      <c r="C192" s="137" t="s">
        <v>245</v>
      </c>
      <c r="D192" s="137" t="s">
        <v>165</v>
      </c>
      <c r="E192" s="138" t="s">
        <v>246</v>
      </c>
      <c r="F192" s="139" t="s">
        <v>247</v>
      </c>
      <c r="G192" s="140" t="s">
        <v>248</v>
      </c>
      <c r="H192" s="141">
        <v>4.4800000000000004</v>
      </c>
      <c r="I192" s="142"/>
      <c r="J192" s="143">
        <f>ROUND(I192*H192,2)</f>
        <v>0</v>
      </c>
      <c r="K192" s="144"/>
      <c r="L192" s="31"/>
      <c r="M192" s="145" t="s">
        <v>1</v>
      </c>
      <c r="N192" s="146" t="s">
        <v>40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169</v>
      </c>
      <c r="AT192" s="149" t="s">
        <v>165</v>
      </c>
      <c r="AU192" s="149" t="s">
        <v>84</v>
      </c>
      <c r="AY192" s="16" t="s">
        <v>163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6" t="s">
        <v>82</v>
      </c>
      <c r="BK192" s="150">
        <f>ROUND(I192*H192,2)</f>
        <v>0</v>
      </c>
      <c r="BL192" s="16" t="s">
        <v>169</v>
      </c>
      <c r="BM192" s="149" t="s">
        <v>249</v>
      </c>
    </row>
    <row r="193" spans="2:65" s="12" customFormat="1" ht="10">
      <c r="B193" s="151"/>
      <c r="D193" s="152" t="s">
        <v>171</v>
      </c>
      <c r="E193" s="153" t="s">
        <v>1</v>
      </c>
      <c r="F193" s="154" t="s">
        <v>250</v>
      </c>
      <c r="H193" s="155">
        <v>4.4800000000000004</v>
      </c>
      <c r="I193" s="156"/>
      <c r="L193" s="151"/>
      <c r="M193" s="157"/>
      <c r="T193" s="158"/>
      <c r="AT193" s="153" t="s">
        <v>171</v>
      </c>
      <c r="AU193" s="153" t="s">
        <v>84</v>
      </c>
      <c r="AV193" s="12" t="s">
        <v>84</v>
      </c>
      <c r="AW193" s="12" t="s">
        <v>32</v>
      </c>
      <c r="AX193" s="12" t="s">
        <v>75</v>
      </c>
      <c r="AY193" s="153" t="s">
        <v>163</v>
      </c>
    </row>
    <row r="194" spans="2:65" s="13" customFormat="1" ht="10">
      <c r="B194" s="159"/>
      <c r="D194" s="152" t="s">
        <v>171</v>
      </c>
      <c r="E194" s="160" t="s">
        <v>1</v>
      </c>
      <c r="F194" s="161" t="s">
        <v>173</v>
      </c>
      <c r="H194" s="162">
        <v>4.4800000000000004</v>
      </c>
      <c r="I194" s="163"/>
      <c r="L194" s="159"/>
      <c r="M194" s="164"/>
      <c r="T194" s="165"/>
      <c r="AT194" s="160" t="s">
        <v>171</v>
      </c>
      <c r="AU194" s="160" t="s">
        <v>84</v>
      </c>
      <c r="AV194" s="13" t="s">
        <v>169</v>
      </c>
      <c r="AW194" s="13" t="s">
        <v>32</v>
      </c>
      <c r="AX194" s="13" t="s">
        <v>82</v>
      </c>
      <c r="AY194" s="160" t="s">
        <v>163</v>
      </c>
    </row>
    <row r="195" spans="2:65" s="11" customFormat="1" ht="22.75" customHeight="1">
      <c r="B195" s="124"/>
      <c r="D195" s="125" t="s">
        <v>74</v>
      </c>
      <c r="E195" s="134" t="s">
        <v>251</v>
      </c>
      <c r="F195" s="134" t="s">
        <v>252</v>
      </c>
      <c r="I195" s="127"/>
      <c r="J195" s="135">
        <f>BK195</f>
        <v>0</v>
      </c>
      <c r="L195" s="124"/>
      <c r="M195" s="129"/>
      <c r="P195" s="130">
        <f>SUM(P196:P204)</f>
        <v>0</v>
      </c>
      <c r="R195" s="130">
        <f>SUM(R196:R204)</f>
        <v>0</v>
      </c>
      <c r="T195" s="131">
        <f>SUM(T196:T204)</f>
        <v>0</v>
      </c>
      <c r="AR195" s="125" t="s">
        <v>82</v>
      </c>
      <c r="AT195" s="132" t="s">
        <v>74</v>
      </c>
      <c r="AU195" s="132" t="s">
        <v>82</v>
      </c>
      <c r="AY195" s="125" t="s">
        <v>163</v>
      </c>
      <c r="BK195" s="133">
        <f>SUM(BK196:BK204)</f>
        <v>0</v>
      </c>
    </row>
    <row r="196" spans="2:65" s="1" customFormat="1" ht="24.15" customHeight="1">
      <c r="B196" s="136"/>
      <c r="C196" s="137" t="s">
        <v>253</v>
      </c>
      <c r="D196" s="137" t="s">
        <v>165</v>
      </c>
      <c r="E196" s="138" t="s">
        <v>254</v>
      </c>
      <c r="F196" s="139" t="s">
        <v>255</v>
      </c>
      <c r="G196" s="140" t="s">
        <v>256</v>
      </c>
      <c r="H196" s="141">
        <v>74.734999999999999</v>
      </c>
      <c r="I196" s="142"/>
      <c r="J196" s="143">
        <f>ROUND(I196*H196,2)</f>
        <v>0</v>
      </c>
      <c r="K196" s="144"/>
      <c r="L196" s="31"/>
      <c r="M196" s="145" t="s">
        <v>1</v>
      </c>
      <c r="N196" s="146" t="s">
        <v>40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AR196" s="149" t="s">
        <v>169</v>
      </c>
      <c r="AT196" s="149" t="s">
        <v>165</v>
      </c>
      <c r="AU196" s="149" t="s">
        <v>84</v>
      </c>
      <c r="AY196" s="16" t="s">
        <v>163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6" t="s">
        <v>82</v>
      </c>
      <c r="BK196" s="150">
        <f>ROUND(I196*H196,2)</f>
        <v>0</v>
      </c>
      <c r="BL196" s="16" t="s">
        <v>169</v>
      </c>
      <c r="BM196" s="149" t="s">
        <v>257</v>
      </c>
    </row>
    <row r="197" spans="2:65" s="1" customFormat="1" ht="21.75" customHeight="1">
      <c r="B197" s="136"/>
      <c r="C197" s="137" t="s">
        <v>258</v>
      </c>
      <c r="D197" s="137" t="s">
        <v>165</v>
      </c>
      <c r="E197" s="138" t="s">
        <v>259</v>
      </c>
      <c r="F197" s="139" t="s">
        <v>260</v>
      </c>
      <c r="G197" s="140" t="s">
        <v>256</v>
      </c>
      <c r="H197" s="141">
        <v>74.734999999999999</v>
      </c>
      <c r="I197" s="142"/>
      <c r="J197" s="143">
        <f>ROUND(I197*H197,2)</f>
        <v>0</v>
      </c>
      <c r="K197" s="144"/>
      <c r="L197" s="31"/>
      <c r="M197" s="145" t="s">
        <v>1</v>
      </c>
      <c r="N197" s="146" t="s">
        <v>40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169</v>
      </c>
      <c r="AT197" s="149" t="s">
        <v>165</v>
      </c>
      <c r="AU197" s="149" t="s">
        <v>84</v>
      </c>
      <c r="AY197" s="16" t="s">
        <v>163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6" t="s">
        <v>82</v>
      </c>
      <c r="BK197" s="150">
        <f>ROUND(I197*H197,2)</f>
        <v>0</v>
      </c>
      <c r="BL197" s="16" t="s">
        <v>169</v>
      </c>
      <c r="BM197" s="149" t="s">
        <v>261</v>
      </c>
    </row>
    <row r="198" spans="2:65" s="1" customFormat="1" ht="24.15" customHeight="1">
      <c r="B198" s="136"/>
      <c r="C198" s="137" t="s">
        <v>262</v>
      </c>
      <c r="D198" s="137" t="s">
        <v>165</v>
      </c>
      <c r="E198" s="138" t="s">
        <v>263</v>
      </c>
      <c r="F198" s="139" t="s">
        <v>264</v>
      </c>
      <c r="G198" s="140" t="s">
        <v>256</v>
      </c>
      <c r="H198" s="141">
        <v>1419.9649999999999</v>
      </c>
      <c r="I198" s="142"/>
      <c r="J198" s="143">
        <f>ROUND(I198*H198,2)</f>
        <v>0</v>
      </c>
      <c r="K198" s="144"/>
      <c r="L198" s="31"/>
      <c r="M198" s="145" t="s">
        <v>1</v>
      </c>
      <c r="N198" s="146" t="s">
        <v>40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169</v>
      </c>
      <c r="AT198" s="149" t="s">
        <v>165</v>
      </c>
      <c r="AU198" s="149" t="s">
        <v>84</v>
      </c>
      <c r="AY198" s="16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6" t="s">
        <v>82</v>
      </c>
      <c r="BK198" s="150">
        <f>ROUND(I198*H198,2)</f>
        <v>0</v>
      </c>
      <c r="BL198" s="16" t="s">
        <v>169</v>
      </c>
      <c r="BM198" s="149" t="s">
        <v>265</v>
      </c>
    </row>
    <row r="199" spans="2:65" s="12" customFormat="1" ht="10">
      <c r="B199" s="151"/>
      <c r="D199" s="152" t="s">
        <v>171</v>
      </c>
      <c r="E199" s="153" t="s">
        <v>1</v>
      </c>
      <c r="F199" s="154" t="s">
        <v>266</v>
      </c>
      <c r="H199" s="155">
        <v>1419.9649999999999</v>
      </c>
      <c r="I199" s="156"/>
      <c r="L199" s="151"/>
      <c r="M199" s="157"/>
      <c r="T199" s="158"/>
      <c r="AT199" s="153" t="s">
        <v>171</v>
      </c>
      <c r="AU199" s="153" t="s">
        <v>84</v>
      </c>
      <c r="AV199" s="12" t="s">
        <v>84</v>
      </c>
      <c r="AW199" s="12" t="s">
        <v>32</v>
      </c>
      <c r="AX199" s="12" t="s">
        <v>75</v>
      </c>
      <c r="AY199" s="153" t="s">
        <v>163</v>
      </c>
    </row>
    <row r="200" spans="2:65" s="13" customFormat="1" ht="10">
      <c r="B200" s="159"/>
      <c r="D200" s="152" t="s">
        <v>171</v>
      </c>
      <c r="E200" s="160" t="s">
        <v>1</v>
      </c>
      <c r="F200" s="161" t="s">
        <v>173</v>
      </c>
      <c r="H200" s="162">
        <v>1419.9649999999999</v>
      </c>
      <c r="I200" s="163"/>
      <c r="L200" s="159"/>
      <c r="M200" s="164"/>
      <c r="T200" s="165"/>
      <c r="AT200" s="160" t="s">
        <v>171</v>
      </c>
      <c r="AU200" s="160" t="s">
        <v>84</v>
      </c>
      <c r="AV200" s="13" t="s">
        <v>169</v>
      </c>
      <c r="AW200" s="13" t="s">
        <v>32</v>
      </c>
      <c r="AX200" s="13" t="s">
        <v>82</v>
      </c>
      <c r="AY200" s="160" t="s">
        <v>163</v>
      </c>
    </row>
    <row r="201" spans="2:65" s="1" customFormat="1" ht="24.15" customHeight="1">
      <c r="B201" s="136"/>
      <c r="C201" s="137" t="s">
        <v>267</v>
      </c>
      <c r="D201" s="137" t="s">
        <v>165</v>
      </c>
      <c r="E201" s="138" t="s">
        <v>268</v>
      </c>
      <c r="F201" s="139" t="s">
        <v>269</v>
      </c>
      <c r="G201" s="140" t="s">
        <v>256</v>
      </c>
      <c r="H201" s="141">
        <v>10.353999999999999</v>
      </c>
      <c r="I201" s="142"/>
      <c r="J201" s="143">
        <f>ROUND(I201*H201,2)</f>
        <v>0</v>
      </c>
      <c r="K201" s="144"/>
      <c r="L201" s="31"/>
      <c r="M201" s="145" t="s">
        <v>1</v>
      </c>
      <c r="N201" s="146" t="s">
        <v>40</v>
      </c>
      <c r="P201" s="147">
        <f>O201*H201</f>
        <v>0</v>
      </c>
      <c r="Q201" s="147">
        <v>0</v>
      </c>
      <c r="R201" s="147">
        <f>Q201*H201</f>
        <v>0</v>
      </c>
      <c r="S201" s="147">
        <v>0</v>
      </c>
      <c r="T201" s="148">
        <f>S201*H201</f>
        <v>0</v>
      </c>
      <c r="AR201" s="149" t="s">
        <v>169</v>
      </c>
      <c r="AT201" s="149" t="s">
        <v>165</v>
      </c>
      <c r="AU201" s="149" t="s">
        <v>84</v>
      </c>
      <c r="AY201" s="16" t="s">
        <v>163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6" t="s">
        <v>82</v>
      </c>
      <c r="BK201" s="150">
        <f>ROUND(I201*H201,2)</f>
        <v>0</v>
      </c>
      <c r="BL201" s="16" t="s">
        <v>169</v>
      </c>
      <c r="BM201" s="149" t="s">
        <v>270</v>
      </c>
    </row>
    <row r="202" spans="2:65" s="1" customFormat="1" ht="24.15" customHeight="1">
      <c r="B202" s="136"/>
      <c r="C202" s="137" t="s">
        <v>271</v>
      </c>
      <c r="D202" s="137" t="s">
        <v>165</v>
      </c>
      <c r="E202" s="138" t="s">
        <v>272</v>
      </c>
      <c r="F202" s="139" t="s">
        <v>273</v>
      </c>
      <c r="G202" s="140" t="s">
        <v>256</v>
      </c>
      <c r="H202" s="141">
        <v>9.7000000000000003E-2</v>
      </c>
      <c r="I202" s="142"/>
      <c r="J202" s="143">
        <f>ROUND(I202*H202,2)</f>
        <v>0</v>
      </c>
      <c r="K202" s="144"/>
      <c r="L202" s="31"/>
      <c r="M202" s="145" t="s">
        <v>1</v>
      </c>
      <c r="N202" s="146" t="s">
        <v>40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169</v>
      </c>
      <c r="AT202" s="149" t="s">
        <v>165</v>
      </c>
      <c r="AU202" s="149" t="s">
        <v>84</v>
      </c>
      <c r="AY202" s="16" t="s">
        <v>163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6" t="s">
        <v>82</v>
      </c>
      <c r="BK202" s="150">
        <f>ROUND(I202*H202,2)</f>
        <v>0</v>
      </c>
      <c r="BL202" s="16" t="s">
        <v>169</v>
      </c>
      <c r="BM202" s="149" t="s">
        <v>274</v>
      </c>
    </row>
    <row r="203" spans="2:65" s="1" customFormat="1" ht="24.15" customHeight="1">
      <c r="B203" s="136"/>
      <c r="C203" s="137" t="s">
        <v>275</v>
      </c>
      <c r="D203" s="137" t="s">
        <v>165</v>
      </c>
      <c r="E203" s="138" t="s">
        <v>276</v>
      </c>
      <c r="F203" s="139" t="s">
        <v>277</v>
      </c>
      <c r="G203" s="140" t="s">
        <v>256</v>
      </c>
      <c r="H203" s="141">
        <v>6.2679999999999998</v>
      </c>
      <c r="I203" s="142"/>
      <c r="J203" s="143">
        <f>ROUND(I203*H203,2)</f>
        <v>0</v>
      </c>
      <c r="K203" s="144"/>
      <c r="L203" s="31"/>
      <c r="M203" s="145" t="s">
        <v>1</v>
      </c>
      <c r="N203" s="146" t="s">
        <v>40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169</v>
      </c>
      <c r="AT203" s="149" t="s">
        <v>165</v>
      </c>
      <c r="AU203" s="149" t="s">
        <v>84</v>
      </c>
      <c r="AY203" s="16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6" t="s">
        <v>82</v>
      </c>
      <c r="BK203" s="150">
        <f>ROUND(I203*H203,2)</f>
        <v>0</v>
      </c>
      <c r="BL203" s="16" t="s">
        <v>169</v>
      </c>
      <c r="BM203" s="149" t="s">
        <v>278</v>
      </c>
    </row>
    <row r="204" spans="2:65" s="1" customFormat="1" ht="24.15" customHeight="1">
      <c r="B204" s="136"/>
      <c r="C204" s="137" t="s">
        <v>7</v>
      </c>
      <c r="D204" s="137" t="s">
        <v>165</v>
      </c>
      <c r="E204" s="138" t="s">
        <v>279</v>
      </c>
      <c r="F204" s="139" t="s">
        <v>280</v>
      </c>
      <c r="G204" s="140" t="s">
        <v>256</v>
      </c>
      <c r="H204" s="141">
        <v>56.914000000000001</v>
      </c>
      <c r="I204" s="142"/>
      <c r="J204" s="143">
        <f>ROUND(I204*H204,2)</f>
        <v>0</v>
      </c>
      <c r="K204" s="144"/>
      <c r="L204" s="31"/>
      <c r="M204" s="145" t="s">
        <v>1</v>
      </c>
      <c r="N204" s="146" t="s">
        <v>40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169</v>
      </c>
      <c r="AT204" s="149" t="s">
        <v>165</v>
      </c>
      <c r="AU204" s="149" t="s">
        <v>84</v>
      </c>
      <c r="AY204" s="16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6" t="s">
        <v>82</v>
      </c>
      <c r="BK204" s="150">
        <f>ROUND(I204*H204,2)</f>
        <v>0</v>
      </c>
      <c r="BL204" s="16" t="s">
        <v>169</v>
      </c>
      <c r="BM204" s="149" t="s">
        <v>281</v>
      </c>
    </row>
    <row r="205" spans="2:65" s="11" customFormat="1" ht="25.9" customHeight="1">
      <c r="B205" s="124"/>
      <c r="D205" s="125" t="s">
        <v>74</v>
      </c>
      <c r="E205" s="126" t="s">
        <v>282</v>
      </c>
      <c r="F205" s="126" t="s">
        <v>283</v>
      </c>
      <c r="I205" s="127"/>
      <c r="J205" s="128">
        <f>BK205</f>
        <v>0</v>
      </c>
      <c r="L205" s="124"/>
      <c r="M205" s="129"/>
      <c r="P205" s="130">
        <f>P206+P213+P222+P226+P236+P243+P256</f>
        <v>0</v>
      </c>
      <c r="R205" s="130">
        <f>R206+R213+R222+R226+R236+R243+R256</f>
        <v>0.151697</v>
      </c>
      <c r="T205" s="131">
        <f>T206+T213+T222+T226+T236+T243+T256</f>
        <v>7.7669240699999991</v>
      </c>
      <c r="AR205" s="125" t="s">
        <v>84</v>
      </c>
      <c r="AT205" s="132" t="s">
        <v>74</v>
      </c>
      <c r="AU205" s="132" t="s">
        <v>75</v>
      </c>
      <c r="AY205" s="125" t="s">
        <v>163</v>
      </c>
      <c r="BK205" s="133">
        <f>BK206+BK213+BK222+BK226+BK236+BK243+BK256</f>
        <v>0</v>
      </c>
    </row>
    <row r="206" spans="2:65" s="11" customFormat="1" ht="22.75" customHeight="1">
      <c r="B206" s="124"/>
      <c r="D206" s="125" t="s">
        <v>74</v>
      </c>
      <c r="E206" s="134" t="s">
        <v>284</v>
      </c>
      <c r="F206" s="134" t="s">
        <v>285</v>
      </c>
      <c r="I206" s="127"/>
      <c r="J206" s="135">
        <f>BK206</f>
        <v>0</v>
      </c>
      <c r="L206" s="124"/>
      <c r="M206" s="129"/>
      <c r="P206" s="130">
        <f>SUM(P207:P212)</f>
        <v>0</v>
      </c>
      <c r="R206" s="130">
        <f>SUM(R207:R212)</f>
        <v>0</v>
      </c>
      <c r="T206" s="131">
        <f>SUM(T207:T212)</f>
        <v>2.102E-2</v>
      </c>
      <c r="AR206" s="125" t="s">
        <v>84</v>
      </c>
      <c r="AT206" s="132" t="s">
        <v>74</v>
      </c>
      <c r="AU206" s="132" t="s">
        <v>82</v>
      </c>
      <c r="AY206" s="125" t="s">
        <v>163</v>
      </c>
      <c r="BK206" s="133">
        <f>SUM(BK207:BK212)</f>
        <v>0</v>
      </c>
    </row>
    <row r="207" spans="2:65" s="1" customFormat="1" ht="16.5" customHeight="1">
      <c r="B207" s="136"/>
      <c r="C207" s="137" t="s">
        <v>286</v>
      </c>
      <c r="D207" s="137" t="s">
        <v>165</v>
      </c>
      <c r="E207" s="138" t="s">
        <v>287</v>
      </c>
      <c r="F207" s="139" t="s">
        <v>288</v>
      </c>
      <c r="G207" s="140" t="s">
        <v>289</v>
      </c>
      <c r="H207" s="141">
        <v>1</v>
      </c>
      <c r="I207" s="142"/>
      <c r="J207" s="143">
        <f>ROUND(I207*H207,2)</f>
        <v>0</v>
      </c>
      <c r="K207" s="144"/>
      <c r="L207" s="31"/>
      <c r="M207" s="145" t="s">
        <v>1</v>
      </c>
      <c r="N207" s="146" t="s">
        <v>40</v>
      </c>
      <c r="P207" s="147">
        <f>O207*H207</f>
        <v>0</v>
      </c>
      <c r="Q207" s="147">
        <v>0</v>
      </c>
      <c r="R207" s="147">
        <f>Q207*H207</f>
        <v>0</v>
      </c>
      <c r="S207" s="147">
        <v>1.9460000000000002E-2</v>
      </c>
      <c r="T207" s="148">
        <f>S207*H207</f>
        <v>1.9460000000000002E-2</v>
      </c>
      <c r="AR207" s="149" t="s">
        <v>258</v>
      </c>
      <c r="AT207" s="149" t="s">
        <v>165</v>
      </c>
      <c r="AU207" s="149" t="s">
        <v>84</v>
      </c>
      <c r="AY207" s="16" t="s">
        <v>163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6" t="s">
        <v>82</v>
      </c>
      <c r="BK207" s="150">
        <f>ROUND(I207*H207,2)</f>
        <v>0</v>
      </c>
      <c r="BL207" s="16" t="s">
        <v>258</v>
      </c>
      <c r="BM207" s="149" t="s">
        <v>290</v>
      </c>
    </row>
    <row r="208" spans="2:65" s="12" customFormat="1" ht="10">
      <c r="B208" s="151"/>
      <c r="D208" s="152" t="s">
        <v>171</v>
      </c>
      <c r="E208" s="153" t="s">
        <v>1</v>
      </c>
      <c r="F208" s="154" t="s">
        <v>291</v>
      </c>
      <c r="H208" s="155">
        <v>1</v>
      </c>
      <c r="I208" s="156"/>
      <c r="L208" s="151"/>
      <c r="M208" s="157"/>
      <c r="T208" s="158"/>
      <c r="AT208" s="153" t="s">
        <v>171</v>
      </c>
      <c r="AU208" s="153" t="s">
        <v>84</v>
      </c>
      <c r="AV208" s="12" t="s">
        <v>84</v>
      </c>
      <c r="AW208" s="12" t="s">
        <v>32</v>
      </c>
      <c r="AX208" s="12" t="s">
        <v>75</v>
      </c>
      <c r="AY208" s="153" t="s">
        <v>163</v>
      </c>
    </row>
    <row r="209" spans="2:65" s="13" customFormat="1" ht="10">
      <c r="B209" s="159"/>
      <c r="D209" s="152" t="s">
        <v>171</v>
      </c>
      <c r="E209" s="160" t="s">
        <v>1</v>
      </c>
      <c r="F209" s="161" t="s">
        <v>173</v>
      </c>
      <c r="H209" s="162">
        <v>1</v>
      </c>
      <c r="I209" s="163"/>
      <c r="L209" s="159"/>
      <c r="M209" s="164"/>
      <c r="T209" s="165"/>
      <c r="AT209" s="160" t="s">
        <v>171</v>
      </c>
      <c r="AU209" s="160" t="s">
        <v>84</v>
      </c>
      <c r="AV209" s="13" t="s">
        <v>169</v>
      </c>
      <c r="AW209" s="13" t="s">
        <v>32</v>
      </c>
      <c r="AX209" s="13" t="s">
        <v>82</v>
      </c>
      <c r="AY209" s="160" t="s">
        <v>163</v>
      </c>
    </row>
    <row r="210" spans="2:65" s="1" customFormat="1" ht="16.5" customHeight="1">
      <c r="B210" s="136"/>
      <c r="C210" s="137" t="s">
        <v>292</v>
      </c>
      <c r="D210" s="137" t="s">
        <v>165</v>
      </c>
      <c r="E210" s="138" t="s">
        <v>293</v>
      </c>
      <c r="F210" s="139" t="s">
        <v>294</v>
      </c>
      <c r="G210" s="140" t="s">
        <v>289</v>
      </c>
      <c r="H210" s="141">
        <v>1</v>
      </c>
      <c r="I210" s="142"/>
      <c r="J210" s="143">
        <f>ROUND(I210*H210,2)</f>
        <v>0</v>
      </c>
      <c r="K210" s="144"/>
      <c r="L210" s="31"/>
      <c r="M210" s="145" t="s">
        <v>1</v>
      </c>
      <c r="N210" s="146" t="s">
        <v>40</v>
      </c>
      <c r="P210" s="147">
        <f>O210*H210</f>
        <v>0</v>
      </c>
      <c r="Q210" s="147">
        <v>0</v>
      </c>
      <c r="R210" s="147">
        <f>Q210*H210</f>
        <v>0</v>
      </c>
      <c r="S210" s="147">
        <v>1.56E-3</v>
      </c>
      <c r="T210" s="148">
        <f>S210*H210</f>
        <v>1.56E-3</v>
      </c>
      <c r="AR210" s="149" t="s">
        <v>258</v>
      </c>
      <c r="AT210" s="149" t="s">
        <v>165</v>
      </c>
      <c r="AU210" s="149" t="s">
        <v>84</v>
      </c>
      <c r="AY210" s="16" t="s">
        <v>163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6" t="s">
        <v>82</v>
      </c>
      <c r="BK210" s="150">
        <f>ROUND(I210*H210,2)</f>
        <v>0</v>
      </c>
      <c r="BL210" s="16" t="s">
        <v>258</v>
      </c>
      <c r="BM210" s="149" t="s">
        <v>295</v>
      </c>
    </row>
    <row r="211" spans="2:65" s="12" customFormat="1" ht="10">
      <c r="B211" s="151"/>
      <c r="D211" s="152" t="s">
        <v>171</v>
      </c>
      <c r="E211" s="153" t="s">
        <v>1</v>
      </c>
      <c r="F211" s="154" t="s">
        <v>82</v>
      </c>
      <c r="H211" s="155">
        <v>1</v>
      </c>
      <c r="I211" s="156"/>
      <c r="L211" s="151"/>
      <c r="M211" s="157"/>
      <c r="T211" s="158"/>
      <c r="AT211" s="153" t="s">
        <v>171</v>
      </c>
      <c r="AU211" s="153" t="s">
        <v>84</v>
      </c>
      <c r="AV211" s="12" t="s">
        <v>84</v>
      </c>
      <c r="AW211" s="12" t="s">
        <v>32</v>
      </c>
      <c r="AX211" s="12" t="s">
        <v>75</v>
      </c>
      <c r="AY211" s="153" t="s">
        <v>163</v>
      </c>
    </row>
    <row r="212" spans="2:65" s="13" customFormat="1" ht="10">
      <c r="B212" s="159"/>
      <c r="D212" s="152" t="s">
        <v>171</v>
      </c>
      <c r="E212" s="160" t="s">
        <v>1</v>
      </c>
      <c r="F212" s="161" t="s">
        <v>173</v>
      </c>
      <c r="H212" s="162">
        <v>1</v>
      </c>
      <c r="I212" s="163"/>
      <c r="L212" s="159"/>
      <c r="M212" s="164"/>
      <c r="T212" s="165"/>
      <c r="AT212" s="160" t="s">
        <v>171</v>
      </c>
      <c r="AU212" s="160" t="s">
        <v>84</v>
      </c>
      <c r="AV212" s="13" t="s">
        <v>169</v>
      </c>
      <c r="AW212" s="13" t="s">
        <v>32</v>
      </c>
      <c r="AX212" s="13" t="s">
        <v>82</v>
      </c>
      <c r="AY212" s="160" t="s">
        <v>163</v>
      </c>
    </row>
    <row r="213" spans="2:65" s="11" customFormat="1" ht="22.75" customHeight="1">
      <c r="B213" s="124"/>
      <c r="D213" s="125" t="s">
        <v>74</v>
      </c>
      <c r="E213" s="134" t="s">
        <v>296</v>
      </c>
      <c r="F213" s="134" t="s">
        <v>297</v>
      </c>
      <c r="I213" s="127"/>
      <c r="J213" s="135">
        <f>BK213</f>
        <v>0</v>
      </c>
      <c r="L213" s="124"/>
      <c r="M213" s="129"/>
      <c r="P213" s="130">
        <f>SUM(P214:P221)</f>
        <v>0</v>
      </c>
      <c r="R213" s="130">
        <f>SUM(R214:R221)</f>
        <v>0</v>
      </c>
      <c r="T213" s="131">
        <f>SUM(T214:T221)</f>
        <v>3.1316079999999999</v>
      </c>
      <c r="AR213" s="125" t="s">
        <v>84</v>
      </c>
      <c r="AT213" s="132" t="s">
        <v>74</v>
      </c>
      <c r="AU213" s="132" t="s">
        <v>82</v>
      </c>
      <c r="AY213" s="125" t="s">
        <v>163</v>
      </c>
      <c r="BK213" s="133">
        <f>SUM(BK214:BK221)</f>
        <v>0</v>
      </c>
    </row>
    <row r="214" spans="2:65" s="1" customFormat="1" ht="24.15" customHeight="1">
      <c r="B214" s="136"/>
      <c r="C214" s="137" t="s">
        <v>298</v>
      </c>
      <c r="D214" s="137" t="s">
        <v>165</v>
      </c>
      <c r="E214" s="138" t="s">
        <v>299</v>
      </c>
      <c r="F214" s="139" t="s">
        <v>300</v>
      </c>
      <c r="G214" s="140" t="s">
        <v>168</v>
      </c>
      <c r="H214" s="141">
        <v>8</v>
      </c>
      <c r="I214" s="142"/>
      <c r="J214" s="143">
        <f>ROUND(I214*H214,2)</f>
        <v>0</v>
      </c>
      <c r="K214" s="144"/>
      <c r="L214" s="31"/>
      <c r="M214" s="145" t="s">
        <v>1</v>
      </c>
      <c r="N214" s="146" t="s">
        <v>40</v>
      </c>
      <c r="P214" s="147">
        <f>O214*H214</f>
        <v>0</v>
      </c>
      <c r="Q214" s="147">
        <v>0</v>
      </c>
      <c r="R214" s="147">
        <f>Q214*H214</f>
        <v>0</v>
      </c>
      <c r="S214" s="147">
        <v>1.721E-2</v>
      </c>
      <c r="T214" s="148">
        <f>S214*H214</f>
        <v>0.13768</v>
      </c>
      <c r="AR214" s="149" t="s">
        <v>258</v>
      </c>
      <c r="AT214" s="149" t="s">
        <v>165</v>
      </c>
      <c r="AU214" s="149" t="s">
        <v>84</v>
      </c>
      <c r="AY214" s="16" t="s">
        <v>163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6" t="s">
        <v>82</v>
      </c>
      <c r="BK214" s="150">
        <f>ROUND(I214*H214,2)</f>
        <v>0</v>
      </c>
      <c r="BL214" s="16" t="s">
        <v>258</v>
      </c>
      <c r="BM214" s="149" t="s">
        <v>301</v>
      </c>
    </row>
    <row r="215" spans="2:65" s="12" customFormat="1" ht="10">
      <c r="B215" s="151"/>
      <c r="D215" s="152" t="s">
        <v>171</v>
      </c>
      <c r="E215" s="153" t="s">
        <v>1</v>
      </c>
      <c r="F215" s="154" t="s">
        <v>302</v>
      </c>
      <c r="H215" s="155">
        <v>8</v>
      </c>
      <c r="I215" s="156"/>
      <c r="L215" s="151"/>
      <c r="M215" s="157"/>
      <c r="T215" s="158"/>
      <c r="AT215" s="153" t="s">
        <v>171</v>
      </c>
      <c r="AU215" s="153" t="s">
        <v>84</v>
      </c>
      <c r="AV215" s="12" t="s">
        <v>84</v>
      </c>
      <c r="AW215" s="12" t="s">
        <v>32</v>
      </c>
      <c r="AX215" s="12" t="s">
        <v>75</v>
      </c>
      <c r="AY215" s="153" t="s">
        <v>163</v>
      </c>
    </row>
    <row r="216" spans="2:65" s="13" customFormat="1" ht="10">
      <c r="B216" s="159"/>
      <c r="D216" s="152" t="s">
        <v>171</v>
      </c>
      <c r="E216" s="160" t="s">
        <v>1</v>
      </c>
      <c r="F216" s="161" t="s">
        <v>173</v>
      </c>
      <c r="H216" s="162">
        <v>8</v>
      </c>
      <c r="I216" s="163"/>
      <c r="L216" s="159"/>
      <c r="M216" s="164"/>
      <c r="T216" s="165"/>
      <c r="AT216" s="160" t="s">
        <v>171</v>
      </c>
      <c r="AU216" s="160" t="s">
        <v>84</v>
      </c>
      <c r="AV216" s="13" t="s">
        <v>169</v>
      </c>
      <c r="AW216" s="13" t="s">
        <v>32</v>
      </c>
      <c r="AX216" s="13" t="s">
        <v>82</v>
      </c>
      <c r="AY216" s="160" t="s">
        <v>163</v>
      </c>
    </row>
    <row r="217" spans="2:65" s="1" customFormat="1" ht="16.5" customHeight="1">
      <c r="B217" s="136"/>
      <c r="C217" s="137" t="s">
        <v>303</v>
      </c>
      <c r="D217" s="137" t="s">
        <v>165</v>
      </c>
      <c r="E217" s="138" t="s">
        <v>304</v>
      </c>
      <c r="F217" s="139" t="s">
        <v>305</v>
      </c>
      <c r="G217" s="140" t="s">
        <v>168</v>
      </c>
      <c r="H217" s="141">
        <v>281.12</v>
      </c>
      <c r="I217" s="142"/>
      <c r="J217" s="143">
        <f>ROUND(I217*H217,2)</f>
        <v>0</v>
      </c>
      <c r="K217" s="144"/>
      <c r="L217" s="31"/>
      <c r="M217" s="145" t="s">
        <v>1</v>
      </c>
      <c r="N217" s="146" t="s">
        <v>40</v>
      </c>
      <c r="P217" s="147">
        <f>O217*H217</f>
        <v>0</v>
      </c>
      <c r="Q217" s="147">
        <v>0</v>
      </c>
      <c r="R217" s="147">
        <f>Q217*H217</f>
        <v>0</v>
      </c>
      <c r="S217" s="147">
        <v>1.065E-2</v>
      </c>
      <c r="T217" s="148">
        <f>S217*H217</f>
        <v>2.9939279999999999</v>
      </c>
      <c r="AR217" s="149" t="s">
        <v>258</v>
      </c>
      <c r="AT217" s="149" t="s">
        <v>165</v>
      </c>
      <c r="AU217" s="149" t="s">
        <v>84</v>
      </c>
      <c r="AY217" s="16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6" t="s">
        <v>82</v>
      </c>
      <c r="BK217" s="150">
        <f>ROUND(I217*H217,2)</f>
        <v>0</v>
      </c>
      <c r="BL217" s="16" t="s">
        <v>258</v>
      </c>
      <c r="BM217" s="149" t="s">
        <v>306</v>
      </c>
    </row>
    <row r="218" spans="2:65" s="12" customFormat="1" ht="10">
      <c r="B218" s="151"/>
      <c r="D218" s="152" t="s">
        <v>171</v>
      </c>
      <c r="E218" s="153" t="s">
        <v>1</v>
      </c>
      <c r="F218" s="154" t="s">
        <v>307</v>
      </c>
      <c r="H218" s="155">
        <v>73.88</v>
      </c>
      <c r="I218" s="156"/>
      <c r="L218" s="151"/>
      <c r="M218" s="157"/>
      <c r="T218" s="158"/>
      <c r="AT218" s="153" t="s">
        <v>171</v>
      </c>
      <c r="AU218" s="153" t="s">
        <v>84</v>
      </c>
      <c r="AV218" s="12" t="s">
        <v>84</v>
      </c>
      <c r="AW218" s="12" t="s">
        <v>32</v>
      </c>
      <c r="AX218" s="12" t="s">
        <v>75</v>
      </c>
      <c r="AY218" s="153" t="s">
        <v>163</v>
      </c>
    </row>
    <row r="219" spans="2:65" s="14" customFormat="1" ht="10">
      <c r="B219" s="166"/>
      <c r="D219" s="152" t="s">
        <v>171</v>
      </c>
      <c r="E219" s="167" t="s">
        <v>1</v>
      </c>
      <c r="F219" s="168" t="s">
        <v>179</v>
      </c>
      <c r="H219" s="167" t="s">
        <v>1</v>
      </c>
      <c r="I219" s="169"/>
      <c r="L219" s="166"/>
      <c r="M219" s="170"/>
      <c r="T219" s="171"/>
      <c r="AT219" s="167" t="s">
        <v>171</v>
      </c>
      <c r="AU219" s="167" t="s">
        <v>84</v>
      </c>
      <c r="AV219" s="14" t="s">
        <v>82</v>
      </c>
      <c r="AW219" s="14" t="s">
        <v>32</v>
      </c>
      <c r="AX219" s="14" t="s">
        <v>75</v>
      </c>
      <c r="AY219" s="167" t="s">
        <v>163</v>
      </c>
    </row>
    <row r="220" spans="2:65" s="12" customFormat="1" ht="10">
      <c r="B220" s="151"/>
      <c r="D220" s="152" t="s">
        <v>171</v>
      </c>
      <c r="E220" s="153" t="s">
        <v>1</v>
      </c>
      <c r="F220" s="154" t="s">
        <v>308</v>
      </c>
      <c r="H220" s="155">
        <v>207.24</v>
      </c>
      <c r="I220" s="156"/>
      <c r="L220" s="151"/>
      <c r="M220" s="157"/>
      <c r="T220" s="158"/>
      <c r="AT220" s="153" t="s">
        <v>171</v>
      </c>
      <c r="AU220" s="153" t="s">
        <v>84</v>
      </c>
      <c r="AV220" s="12" t="s">
        <v>84</v>
      </c>
      <c r="AW220" s="12" t="s">
        <v>32</v>
      </c>
      <c r="AX220" s="12" t="s">
        <v>75</v>
      </c>
      <c r="AY220" s="153" t="s">
        <v>163</v>
      </c>
    </row>
    <row r="221" spans="2:65" s="13" customFormat="1" ht="10">
      <c r="B221" s="159"/>
      <c r="D221" s="152" t="s">
        <v>171</v>
      </c>
      <c r="E221" s="160" t="s">
        <v>1</v>
      </c>
      <c r="F221" s="161" t="s">
        <v>173</v>
      </c>
      <c r="H221" s="162">
        <v>281.12</v>
      </c>
      <c r="I221" s="163"/>
      <c r="L221" s="159"/>
      <c r="M221" s="164"/>
      <c r="T221" s="165"/>
      <c r="AT221" s="160" t="s">
        <v>171</v>
      </c>
      <c r="AU221" s="160" t="s">
        <v>84</v>
      </c>
      <c r="AV221" s="13" t="s">
        <v>169</v>
      </c>
      <c r="AW221" s="13" t="s">
        <v>32</v>
      </c>
      <c r="AX221" s="13" t="s">
        <v>82</v>
      </c>
      <c r="AY221" s="160" t="s">
        <v>163</v>
      </c>
    </row>
    <row r="222" spans="2:65" s="11" customFormat="1" ht="22.75" customHeight="1">
      <c r="B222" s="124"/>
      <c r="D222" s="125" t="s">
        <v>74</v>
      </c>
      <c r="E222" s="134" t="s">
        <v>309</v>
      </c>
      <c r="F222" s="134" t="s">
        <v>310</v>
      </c>
      <c r="I222" s="127"/>
      <c r="J222" s="135">
        <f>BK222</f>
        <v>0</v>
      </c>
      <c r="L222" s="124"/>
      <c r="M222" s="129"/>
      <c r="P222" s="130">
        <f>SUM(P223:P225)</f>
        <v>0</v>
      </c>
      <c r="R222" s="130">
        <f>SUM(R223:R225)</f>
        <v>0</v>
      </c>
      <c r="T222" s="131">
        <f>SUM(T223:T225)</f>
        <v>8.0160000000000006E-3</v>
      </c>
      <c r="AR222" s="125" t="s">
        <v>84</v>
      </c>
      <c r="AT222" s="132" t="s">
        <v>74</v>
      </c>
      <c r="AU222" s="132" t="s">
        <v>82</v>
      </c>
      <c r="AY222" s="125" t="s">
        <v>163</v>
      </c>
      <c r="BK222" s="133">
        <f>SUM(BK223:BK225)</f>
        <v>0</v>
      </c>
    </row>
    <row r="223" spans="2:65" s="1" customFormat="1" ht="16.5" customHeight="1">
      <c r="B223" s="136"/>
      <c r="C223" s="137" t="s">
        <v>311</v>
      </c>
      <c r="D223" s="137" t="s">
        <v>165</v>
      </c>
      <c r="E223" s="138" t="s">
        <v>312</v>
      </c>
      <c r="F223" s="139" t="s">
        <v>313</v>
      </c>
      <c r="G223" s="140" t="s">
        <v>248</v>
      </c>
      <c r="H223" s="141">
        <v>4.8</v>
      </c>
      <c r="I223" s="142"/>
      <c r="J223" s="143">
        <f>ROUND(I223*H223,2)</f>
        <v>0</v>
      </c>
      <c r="K223" s="144"/>
      <c r="L223" s="31"/>
      <c r="M223" s="145" t="s">
        <v>1</v>
      </c>
      <c r="N223" s="146" t="s">
        <v>40</v>
      </c>
      <c r="P223" s="147">
        <f>O223*H223</f>
        <v>0</v>
      </c>
      <c r="Q223" s="147">
        <v>0</v>
      </c>
      <c r="R223" s="147">
        <f>Q223*H223</f>
        <v>0</v>
      </c>
      <c r="S223" s="147">
        <v>1.67E-3</v>
      </c>
      <c r="T223" s="148">
        <f>S223*H223</f>
        <v>8.0160000000000006E-3</v>
      </c>
      <c r="AR223" s="149" t="s">
        <v>258</v>
      </c>
      <c r="AT223" s="149" t="s">
        <v>165</v>
      </c>
      <c r="AU223" s="149" t="s">
        <v>84</v>
      </c>
      <c r="AY223" s="16" t="s">
        <v>163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6" t="s">
        <v>82</v>
      </c>
      <c r="BK223" s="150">
        <f>ROUND(I223*H223,2)</f>
        <v>0</v>
      </c>
      <c r="BL223" s="16" t="s">
        <v>258</v>
      </c>
      <c r="BM223" s="149" t="s">
        <v>314</v>
      </c>
    </row>
    <row r="224" spans="2:65" s="12" customFormat="1" ht="10">
      <c r="B224" s="151"/>
      <c r="D224" s="152" t="s">
        <v>171</v>
      </c>
      <c r="E224" s="153" t="s">
        <v>1</v>
      </c>
      <c r="F224" s="154" t="s">
        <v>315</v>
      </c>
      <c r="H224" s="155">
        <v>4.8</v>
      </c>
      <c r="I224" s="156"/>
      <c r="L224" s="151"/>
      <c r="M224" s="157"/>
      <c r="T224" s="158"/>
      <c r="AT224" s="153" t="s">
        <v>171</v>
      </c>
      <c r="AU224" s="153" t="s">
        <v>84</v>
      </c>
      <c r="AV224" s="12" t="s">
        <v>84</v>
      </c>
      <c r="AW224" s="12" t="s">
        <v>32</v>
      </c>
      <c r="AX224" s="12" t="s">
        <v>75</v>
      </c>
      <c r="AY224" s="153" t="s">
        <v>163</v>
      </c>
    </row>
    <row r="225" spans="2:65" s="13" customFormat="1" ht="10">
      <c r="B225" s="159"/>
      <c r="D225" s="152" t="s">
        <v>171</v>
      </c>
      <c r="E225" s="160" t="s">
        <v>1</v>
      </c>
      <c r="F225" s="161" t="s">
        <v>173</v>
      </c>
      <c r="H225" s="162">
        <v>4.8</v>
      </c>
      <c r="I225" s="163"/>
      <c r="L225" s="159"/>
      <c r="M225" s="164"/>
      <c r="T225" s="165"/>
      <c r="AT225" s="160" t="s">
        <v>171</v>
      </c>
      <c r="AU225" s="160" t="s">
        <v>84</v>
      </c>
      <c r="AV225" s="13" t="s">
        <v>169</v>
      </c>
      <c r="AW225" s="13" t="s">
        <v>32</v>
      </c>
      <c r="AX225" s="13" t="s">
        <v>82</v>
      </c>
      <c r="AY225" s="160" t="s">
        <v>163</v>
      </c>
    </row>
    <row r="226" spans="2:65" s="11" customFormat="1" ht="22.75" customHeight="1">
      <c r="B226" s="124"/>
      <c r="D226" s="125" t="s">
        <v>74</v>
      </c>
      <c r="E226" s="134" t="s">
        <v>316</v>
      </c>
      <c r="F226" s="134" t="s">
        <v>317</v>
      </c>
      <c r="I226" s="127"/>
      <c r="J226" s="135">
        <f>BK226</f>
        <v>0</v>
      </c>
      <c r="L226" s="124"/>
      <c r="M226" s="129"/>
      <c r="P226" s="130">
        <f>SUM(P227:P235)</f>
        <v>0</v>
      </c>
      <c r="R226" s="130">
        <f>SUM(R227:R235)</f>
        <v>0</v>
      </c>
      <c r="T226" s="131">
        <f>SUM(T227:T235)</f>
        <v>0.47450000000000003</v>
      </c>
      <c r="AR226" s="125" t="s">
        <v>84</v>
      </c>
      <c r="AT226" s="132" t="s">
        <v>74</v>
      </c>
      <c r="AU226" s="132" t="s">
        <v>82</v>
      </c>
      <c r="AY226" s="125" t="s">
        <v>163</v>
      </c>
      <c r="BK226" s="133">
        <f>SUM(BK227:BK235)</f>
        <v>0</v>
      </c>
    </row>
    <row r="227" spans="2:65" s="1" customFormat="1" ht="16.5" customHeight="1">
      <c r="B227" s="136"/>
      <c r="C227" s="137" t="s">
        <v>318</v>
      </c>
      <c r="D227" s="137" t="s">
        <v>165</v>
      </c>
      <c r="E227" s="138" t="s">
        <v>319</v>
      </c>
      <c r="F227" s="139" t="s">
        <v>320</v>
      </c>
      <c r="G227" s="140" t="s">
        <v>248</v>
      </c>
      <c r="H227" s="141">
        <v>16.5</v>
      </c>
      <c r="I227" s="142"/>
      <c r="J227" s="143">
        <f>ROUND(I227*H227,2)</f>
        <v>0</v>
      </c>
      <c r="K227" s="144"/>
      <c r="L227" s="31"/>
      <c r="M227" s="145" t="s">
        <v>1</v>
      </c>
      <c r="N227" s="146" t="s">
        <v>40</v>
      </c>
      <c r="P227" s="147">
        <f>O227*H227</f>
        <v>0</v>
      </c>
      <c r="Q227" s="147">
        <v>0</v>
      </c>
      <c r="R227" s="147">
        <f>Q227*H227</f>
        <v>0</v>
      </c>
      <c r="S227" s="147">
        <v>5.0000000000000001E-3</v>
      </c>
      <c r="T227" s="148">
        <f>S227*H227</f>
        <v>8.2500000000000004E-2</v>
      </c>
      <c r="AR227" s="149" t="s">
        <v>258</v>
      </c>
      <c r="AT227" s="149" t="s">
        <v>165</v>
      </c>
      <c r="AU227" s="149" t="s">
        <v>84</v>
      </c>
      <c r="AY227" s="16" t="s">
        <v>163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6" t="s">
        <v>82</v>
      </c>
      <c r="BK227" s="150">
        <f>ROUND(I227*H227,2)</f>
        <v>0</v>
      </c>
      <c r="BL227" s="16" t="s">
        <v>258</v>
      </c>
      <c r="BM227" s="149" t="s">
        <v>321</v>
      </c>
    </row>
    <row r="228" spans="2:65" s="12" customFormat="1" ht="10">
      <c r="B228" s="151"/>
      <c r="D228" s="152" t="s">
        <v>171</v>
      </c>
      <c r="E228" s="153" t="s">
        <v>1</v>
      </c>
      <c r="F228" s="154" t="s">
        <v>322</v>
      </c>
      <c r="H228" s="155">
        <v>16.5</v>
      </c>
      <c r="I228" s="156"/>
      <c r="L228" s="151"/>
      <c r="M228" s="157"/>
      <c r="T228" s="158"/>
      <c r="AT228" s="153" t="s">
        <v>171</v>
      </c>
      <c r="AU228" s="153" t="s">
        <v>84</v>
      </c>
      <c r="AV228" s="12" t="s">
        <v>84</v>
      </c>
      <c r="AW228" s="12" t="s">
        <v>32</v>
      </c>
      <c r="AX228" s="12" t="s">
        <v>75</v>
      </c>
      <c r="AY228" s="153" t="s">
        <v>163</v>
      </c>
    </row>
    <row r="229" spans="2:65" s="13" customFormat="1" ht="10">
      <c r="B229" s="159"/>
      <c r="D229" s="152" t="s">
        <v>171</v>
      </c>
      <c r="E229" s="160" t="s">
        <v>1</v>
      </c>
      <c r="F229" s="161" t="s">
        <v>173</v>
      </c>
      <c r="H229" s="162">
        <v>16.5</v>
      </c>
      <c r="I229" s="163"/>
      <c r="L229" s="159"/>
      <c r="M229" s="164"/>
      <c r="T229" s="165"/>
      <c r="AT229" s="160" t="s">
        <v>171</v>
      </c>
      <c r="AU229" s="160" t="s">
        <v>84</v>
      </c>
      <c r="AV229" s="13" t="s">
        <v>169</v>
      </c>
      <c r="AW229" s="13" t="s">
        <v>32</v>
      </c>
      <c r="AX229" s="13" t="s">
        <v>82</v>
      </c>
      <c r="AY229" s="160" t="s">
        <v>163</v>
      </c>
    </row>
    <row r="230" spans="2:65" s="1" customFormat="1" ht="16.5" customHeight="1">
      <c r="B230" s="136"/>
      <c r="C230" s="137" t="s">
        <v>323</v>
      </c>
      <c r="D230" s="137" t="s">
        <v>165</v>
      </c>
      <c r="E230" s="138" t="s">
        <v>324</v>
      </c>
      <c r="F230" s="139" t="s">
        <v>325</v>
      </c>
      <c r="G230" s="140" t="s">
        <v>326</v>
      </c>
      <c r="H230" s="141">
        <v>14</v>
      </c>
      <c r="I230" s="142"/>
      <c r="J230" s="143">
        <f>ROUND(I230*H230,2)</f>
        <v>0</v>
      </c>
      <c r="K230" s="144"/>
      <c r="L230" s="31"/>
      <c r="M230" s="145" t="s">
        <v>1</v>
      </c>
      <c r="N230" s="146" t="s">
        <v>40</v>
      </c>
      <c r="P230" s="147">
        <f>O230*H230</f>
        <v>0</v>
      </c>
      <c r="Q230" s="147">
        <v>0</v>
      </c>
      <c r="R230" s="147">
        <f>Q230*H230</f>
        <v>0</v>
      </c>
      <c r="S230" s="147">
        <v>2.4E-2</v>
      </c>
      <c r="T230" s="148">
        <f>S230*H230</f>
        <v>0.33600000000000002</v>
      </c>
      <c r="AR230" s="149" t="s">
        <v>258</v>
      </c>
      <c r="AT230" s="149" t="s">
        <v>165</v>
      </c>
      <c r="AU230" s="149" t="s">
        <v>84</v>
      </c>
      <c r="AY230" s="16" t="s">
        <v>163</v>
      </c>
      <c r="BE230" s="150">
        <f>IF(N230="základní",J230,0)</f>
        <v>0</v>
      </c>
      <c r="BF230" s="150">
        <f>IF(N230="snížená",J230,0)</f>
        <v>0</v>
      </c>
      <c r="BG230" s="150">
        <f>IF(N230="zákl. přenesená",J230,0)</f>
        <v>0</v>
      </c>
      <c r="BH230" s="150">
        <f>IF(N230="sníž. přenesená",J230,0)</f>
        <v>0</v>
      </c>
      <c r="BI230" s="150">
        <f>IF(N230="nulová",J230,0)</f>
        <v>0</v>
      </c>
      <c r="BJ230" s="16" t="s">
        <v>82</v>
      </c>
      <c r="BK230" s="150">
        <f>ROUND(I230*H230,2)</f>
        <v>0</v>
      </c>
      <c r="BL230" s="16" t="s">
        <v>258</v>
      </c>
      <c r="BM230" s="149" t="s">
        <v>327</v>
      </c>
    </row>
    <row r="231" spans="2:65" s="12" customFormat="1" ht="10">
      <c r="B231" s="151"/>
      <c r="D231" s="152" t="s">
        <v>171</v>
      </c>
      <c r="E231" s="153" t="s">
        <v>1</v>
      </c>
      <c r="F231" s="154" t="s">
        <v>328</v>
      </c>
      <c r="H231" s="155">
        <v>2</v>
      </c>
      <c r="I231" s="156"/>
      <c r="L231" s="151"/>
      <c r="M231" s="157"/>
      <c r="T231" s="158"/>
      <c r="AT231" s="153" t="s">
        <v>171</v>
      </c>
      <c r="AU231" s="153" t="s">
        <v>84</v>
      </c>
      <c r="AV231" s="12" t="s">
        <v>84</v>
      </c>
      <c r="AW231" s="12" t="s">
        <v>32</v>
      </c>
      <c r="AX231" s="12" t="s">
        <v>75</v>
      </c>
      <c r="AY231" s="153" t="s">
        <v>163</v>
      </c>
    </row>
    <row r="232" spans="2:65" s="12" customFormat="1" ht="10">
      <c r="B232" s="151"/>
      <c r="D232" s="152" t="s">
        <v>171</v>
      </c>
      <c r="E232" s="153" t="s">
        <v>1</v>
      </c>
      <c r="F232" s="154" t="s">
        <v>329</v>
      </c>
      <c r="H232" s="155">
        <v>12</v>
      </c>
      <c r="I232" s="156"/>
      <c r="L232" s="151"/>
      <c r="M232" s="157"/>
      <c r="T232" s="158"/>
      <c r="AT232" s="153" t="s">
        <v>171</v>
      </c>
      <c r="AU232" s="153" t="s">
        <v>84</v>
      </c>
      <c r="AV232" s="12" t="s">
        <v>84</v>
      </c>
      <c r="AW232" s="12" t="s">
        <v>32</v>
      </c>
      <c r="AX232" s="12" t="s">
        <v>75</v>
      </c>
      <c r="AY232" s="153" t="s">
        <v>163</v>
      </c>
    </row>
    <row r="233" spans="2:65" s="13" customFormat="1" ht="10">
      <c r="B233" s="159"/>
      <c r="D233" s="152" t="s">
        <v>171</v>
      </c>
      <c r="E233" s="160" t="s">
        <v>1</v>
      </c>
      <c r="F233" s="161" t="s">
        <v>173</v>
      </c>
      <c r="H233" s="162">
        <v>14</v>
      </c>
      <c r="I233" s="163"/>
      <c r="L233" s="159"/>
      <c r="M233" s="164"/>
      <c r="T233" s="165"/>
      <c r="AT233" s="160" t="s">
        <v>171</v>
      </c>
      <c r="AU233" s="160" t="s">
        <v>84</v>
      </c>
      <c r="AV233" s="13" t="s">
        <v>169</v>
      </c>
      <c r="AW233" s="13" t="s">
        <v>32</v>
      </c>
      <c r="AX233" s="13" t="s">
        <v>82</v>
      </c>
      <c r="AY233" s="160" t="s">
        <v>163</v>
      </c>
    </row>
    <row r="234" spans="2:65" s="1" customFormat="1" ht="16.5" customHeight="1">
      <c r="B234" s="136"/>
      <c r="C234" s="137" t="s">
        <v>330</v>
      </c>
      <c r="D234" s="137" t="s">
        <v>165</v>
      </c>
      <c r="E234" s="138" t="s">
        <v>331</v>
      </c>
      <c r="F234" s="139" t="s">
        <v>332</v>
      </c>
      <c r="G234" s="140" t="s">
        <v>326</v>
      </c>
      <c r="H234" s="141">
        <v>2</v>
      </c>
      <c r="I234" s="142"/>
      <c r="J234" s="143">
        <f>ROUND(I234*H234,2)</f>
        <v>0</v>
      </c>
      <c r="K234" s="144"/>
      <c r="L234" s="31"/>
      <c r="M234" s="145" t="s">
        <v>1</v>
      </c>
      <c r="N234" s="146" t="s">
        <v>40</v>
      </c>
      <c r="P234" s="147">
        <f>O234*H234</f>
        <v>0</v>
      </c>
      <c r="Q234" s="147">
        <v>0</v>
      </c>
      <c r="R234" s="147">
        <f>Q234*H234</f>
        <v>0</v>
      </c>
      <c r="S234" s="147">
        <v>2.8000000000000001E-2</v>
      </c>
      <c r="T234" s="148">
        <f>S234*H234</f>
        <v>5.6000000000000001E-2</v>
      </c>
      <c r="AR234" s="149" t="s">
        <v>258</v>
      </c>
      <c r="AT234" s="149" t="s">
        <v>165</v>
      </c>
      <c r="AU234" s="149" t="s">
        <v>84</v>
      </c>
      <c r="AY234" s="16" t="s">
        <v>163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6" t="s">
        <v>82</v>
      </c>
      <c r="BK234" s="150">
        <f>ROUND(I234*H234,2)</f>
        <v>0</v>
      </c>
      <c r="BL234" s="16" t="s">
        <v>258</v>
      </c>
      <c r="BM234" s="149" t="s">
        <v>333</v>
      </c>
    </row>
    <row r="235" spans="2:65" s="12" customFormat="1" ht="10">
      <c r="B235" s="151"/>
      <c r="D235" s="152" t="s">
        <v>171</v>
      </c>
      <c r="E235" s="153" t="s">
        <v>1</v>
      </c>
      <c r="F235" s="154" t="s">
        <v>334</v>
      </c>
      <c r="H235" s="155">
        <v>2</v>
      </c>
      <c r="I235" s="156"/>
      <c r="L235" s="151"/>
      <c r="M235" s="157"/>
      <c r="T235" s="158"/>
      <c r="AT235" s="153" t="s">
        <v>171</v>
      </c>
      <c r="AU235" s="153" t="s">
        <v>84</v>
      </c>
      <c r="AV235" s="12" t="s">
        <v>84</v>
      </c>
      <c r="AW235" s="12" t="s">
        <v>32</v>
      </c>
      <c r="AX235" s="12" t="s">
        <v>82</v>
      </c>
      <c r="AY235" s="153" t="s">
        <v>163</v>
      </c>
    </row>
    <row r="236" spans="2:65" s="11" customFormat="1" ht="22.75" customHeight="1">
      <c r="B236" s="124"/>
      <c r="D236" s="125" t="s">
        <v>74</v>
      </c>
      <c r="E236" s="134" t="s">
        <v>335</v>
      </c>
      <c r="F236" s="134" t="s">
        <v>336</v>
      </c>
      <c r="I236" s="127"/>
      <c r="J236" s="135">
        <f>BK236</f>
        <v>0</v>
      </c>
      <c r="L236" s="124"/>
      <c r="M236" s="129"/>
      <c r="P236" s="130">
        <f>SUM(P237:P242)</f>
        <v>0</v>
      </c>
      <c r="R236" s="130">
        <f>SUM(R237:R242)</f>
        <v>0</v>
      </c>
      <c r="T236" s="131">
        <f>SUM(T237:T242)</f>
        <v>3.1438639999999993</v>
      </c>
      <c r="AR236" s="125" t="s">
        <v>84</v>
      </c>
      <c r="AT236" s="132" t="s">
        <v>74</v>
      </c>
      <c r="AU236" s="132" t="s">
        <v>82</v>
      </c>
      <c r="AY236" s="125" t="s">
        <v>163</v>
      </c>
      <c r="BK236" s="133">
        <f>SUM(BK237:BK242)</f>
        <v>0</v>
      </c>
    </row>
    <row r="237" spans="2:65" s="1" customFormat="1" ht="16.5" customHeight="1">
      <c r="B237" s="136"/>
      <c r="C237" s="137" t="s">
        <v>337</v>
      </c>
      <c r="D237" s="137" t="s">
        <v>165</v>
      </c>
      <c r="E237" s="138" t="s">
        <v>338</v>
      </c>
      <c r="F237" s="139" t="s">
        <v>339</v>
      </c>
      <c r="G237" s="140" t="s">
        <v>248</v>
      </c>
      <c r="H237" s="141">
        <v>78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40</v>
      </c>
      <c r="P237" s="147">
        <f>O237*H237</f>
        <v>0</v>
      </c>
      <c r="Q237" s="147">
        <v>0</v>
      </c>
      <c r="R237" s="147">
        <f>Q237*H237</f>
        <v>0</v>
      </c>
      <c r="S237" s="147">
        <v>3.2499999999999999E-3</v>
      </c>
      <c r="T237" s="148">
        <f>S237*H237</f>
        <v>0.2535</v>
      </c>
      <c r="AR237" s="149" t="s">
        <v>258</v>
      </c>
      <c r="AT237" s="149" t="s">
        <v>165</v>
      </c>
      <c r="AU237" s="149" t="s">
        <v>84</v>
      </c>
      <c r="AY237" s="16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6" t="s">
        <v>82</v>
      </c>
      <c r="BK237" s="150">
        <f>ROUND(I237*H237,2)</f>
        <v>0</v>
      </c>
      <c r="BL237" s="16" t="s">
        <v>258</v>
      </c>
      <c r="BM237" s="149" t="s">
        <v>340</v>
      </c>
    </row>
    <row r="238" spans="2:65" s="12" customFormat="1" ht="10">
      <c r="B238" s="151"/>
      <c r="D238" s="152" t="s">
        <v>171</v>
      </c>
      <c r="E238" s="153" t="s">
        <v>1</v>
      </c>
      <c r="F238" s="154" t="s">
        <v>341</v>
      </c>
      <c r="H238" s="155">
        <v>78</v>
      </c>
      <c r="I238" s="156"/>
      <c r="L238" s="151"/>
      <c r="M238" s="157"/>
      <c r="T238" s="158"/>
      <c r="AT238" s="153" t="s">
        <v>171</v>
      </c>
      <c r="AU238" s="153" t="s">
        <v>84</v>
      </c>
      <c r="AV238" s="12" t="s">
        <v>84</v>
      </c>
      <c r="AW238" s="12" t="s">
        <v>32</v>
      </c>
      <c r="AX238" s="12" t="s">
        <v>75</v>
      </c>
      <c r="AY238" s="153" t="s">
        <v>163</v>
      </c>
    </row>
    <row r="239" spans="2:65" s="13" customFormat="1" ht="10">
      <c r="B239" s="159"/>
      <c r="D239" s="152" t="s">
        <v>171</v>
      </c>
      <c r="E239" s="160" t="s">
        <v>1</v>
      </c>
      <c r="F239" s="161" t="s">
        <v>173</v>
      </c>
      <c r="H239" s="162">
        <v>78</v>
      </c>
      <c r="I239" s="163"/>
      <c r="L239" s="159"/>
      <c r="M239" s="164"/>
      <c r="T239" s="165"/>
      <c r="AT239" s="160" t="s">
        <v>171</v>
      </c>
      <c r="AU239" s="160" t="s">
        <v>84</v>
      </c>
      <c r="AV239" s="13" t="s">
        <v>169</v>
      </c>
      <c r="AW239" s="13" t="s">
        <v>32</v>
      </c>
      <c r="AX239" s="13" t="s">
        <v>82</v>
      </c>
      <c r="AY239" s="160" t="s">
        <v>163</v>
      </c>
    </row>
    <row r="240" spans="2:65" s="1" customFormat="1" ht="16.5" customHeight="1">
      <c r="B240" s="136"/>
      <c r="C240" s="137" t="s">
        <v>342</v>
      </c>
      <c r="D240" s="137" t="s">
        <v>165</v>
      </c>
      <c r="E240" s="138" t="s">
        <v>343</v>
      </c>
      <c r="F240" s="139" t="s">
        <v>344</v>
      </c>
      <c r="G240" s="140" t="s">
        <v>168</v>
      </c>
      <c r="H240" s="141">
        <v>81.88</v>
      </c>
      <c r="I240" s="142"/>
      <c r="J240" s="143">
        <f>ROUND(I240*H240,2)</f>
        <v>0</v>
      </c>
      <c r="K240" s="144"/>
      <c r="L240" s="31"/>
      <c r="M240" s="145" t="s">
        <v>1</v>
      </c>
      <c r="N240" s="146" t="s">
        <v>40</v>
      </c>
      <c r="P240" s="147">
        <f>O240*H240</f>
        <v>0</v>
      </c>
      <c r="Q240" s="147">
        <v>0</v>
      </c>
      <c r="R240" s="147">
        <f>Q240*H240</f>
        <v>0</v>
      </c>
      <c r="S240" s="147">
        <v>3.5299999999999998E-2</v>
      </c>
      <c r="T240" s="148">
        <f>S240*H240</f>
        <v>2.8903639999999995</v>
      </c>
      <c r="AR240" s="149" t="s">
        <v>258</v>
      </c>
      <c r="AT240" s="149" t="s">
        <v>165</v>
      </c>
      <c r="AU240" s="149" t="s">
        <v>84</v>
      </c>
      <c r="AY240" s="16" t="s">
        <v>163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6" t="s">
        <v>82</v>
      </c>
      <c r="BK240" s="150">
        <f>ROUND(I240*H240,2)</f>
        <v>0</v>
      </c>
      <c r="BL240" s="16" t="s">
        <v>258</v>
      </c>
      <c r="BM240" s="149" t="s">
        <v>345</v>
      </c>
    </row>
    <row r="241" spans="2:65" s="12" customFormat="1" ht="10">
      <c r="B241" s="151"/>
      <c r="D241" s="152" t="s">
        <v>171</v>
      </c>
      <c r="E241" s="153" t="s">
        <v>1</v>
      </c>
      <c r="F241" s="154" t="s">
        <v>346</v>
      </c>
      <c r="H241" s="155">
        <v>81.88</v>
      </c>
      <c r="I241" s="156"/>
      <c r="L241" s="151"/>
      <c r="M241" s="157"/>
      <c r="T241" s="158"/>
      <c r="AT241" s="153" t="s">
        <v>171</v>
      </c>
      <c r="AU241" s="153" t="s">
        <v>84</v>
      </c>
      <c r="AV241" s="12" t="s">
        <v>84</v>
      </c>
      <c r="AW241" s="12" t="s">
        <v>32</v>
      </c>
      <c r="AX241" s="12" t="s">
        <v>75</v>
      </c>
      <c r="AY241" s="153" t="s">
        <v>163</v>
      </c>
    </row>
    <row r="242" spans="2:65" s="13" customFormat="1" ht="10">
      <c r="B242" s="159"/>
      <c r="D242" s="152" t="s">
        <v>171</v>
      </c>
      <c r="E242" s="160" t="s">
        <v>1</v>
      </c>
      <c r="F242" s="161" t="s">
        <v>173</v>
      </c>
      <c r="H242" s="162">
        <v>81.88</v>
      </c>
      <c r="I242" s="163"/>
      <c r="L242" s="159"/>
      <c r="M242" s="164"/>
      <c r="T242" s="165"/>
      <c r="AT242" s="160" t="s">
        <v>171</v>
      </c>
      <c r="AU242" s="160" t="s">
        <v>84</v>
      </c>
      <c r="AV242" s="13" t="s">
        <v>169</v>
      </c>
      <c r="AW242" s="13" t="s">
        <v>32</v>
      </c>
      <c r="AX242" s="13" t="s">
        <v>82</v>
      </c>
      <c r="AY242" s="160" t="s">
        <v>163</v>
      </c>
    </row>
    <row r="243" spans="2:65" s="11" customFormat="1" ht="22.75" customHeight="1">
      <c r="B243" s="124"/>
      <c r="D243" s="125" t="s">
        <v>74</v>
      </c>
      <c r="E243" s="134" t="s">
        <v>347</v>
      </c>
      <c r="F243" s="134" t="s">
        <v>348</v>
      </c>
      <c r="I243" s="127"/>
      <c r="J243" s="135">
        <f>BK243</f>
        <v>0</v>
      </c>
      <c r="L243" s="124"/>
      <c r="M243" s="129"/>
      <c r="P243" s="130">
        <f>SUM(P244:P255)</f>
        <v>0</v>
      </c>
      <c r="R243" s="130">
        <f>SUM(R244:R255)</f>
        <v>0</v>
      </c>
      <c r="T243" s="131">
        <f>SUM(T244:T255)</f>
        <v>0.94089</v>
      </c>
      <c r="AR243" s="125" t="s">
        <v>84</v>
      </c>
      <c r="AT243" s="132" t="s">
        <v>74</v>
      </c>
      <c r="AU243" s="132" t="s">
        <v>82</v>
      </c>
      <c r="AY243" s="125" t="s">
        <v>163</v>
      </c>
      <c r="BK243" s="133">
        <f>SUM(BK244:BK255)</f>
        <v>0</v>
      </c>
    </row>
    <row r="244" spans="2:65" s="1" customFormat="1" ht="16.5" customHeight="1">
      <c r="B244" s="136"/>
      <c r="C244" s="137" t="s">
        <v>349</v>
      </c>
      <c r="D244" s="137" t="s">
        <v>165</v>
      </c>
      <c r="E244" s="138" t="s">
        <v>350</v>
      </c>
      <c r="F244" s="139" t="s">
        <v>351</v>
      </c>
      <c r="G244" s="140" t="s">
        <v>168</v>
      </c>
      <c r="H244" s="141">
        <v>82.89</v>
      </c>
      <c r="I244" s="142"/>
      <c r="J244" s="143">
        <f>ROUND(I244*H244,2)</f>
        <v>0</v>
      </c>
      <c r="K244" s="144"/>
      <c r="L244" s="31"/>
      <c r="M244" s="145" t="s">
        <v>1</v>
      </c>
      <c r="N244" s="146" t="s">
        <v>40</v>
      </c>
      <c r="P244" s="147">
        <f>O244*H244</f>
        <v>0</v>
      </c>
      <c r="Q244" s="147">
        <v>0</v>
      </c>
      <c r="R244" s="147">
        <f>Q244*H244</f>
        <v>0</v>
      </c>
      <c r="S244" s="147">
        <v>3.0000000000000001E-3</v>
      </c>
      <c r="T244" s="148">
        <f>S244*H244</f>
        <v>0.24867</v>
      </c>
      <c r="AR244" s="149" t="s">
        <v>258</v>
      </c>
      <c r="AT244" s="149" t="s">
        <v>165</v>
      </c>
      <c r="AU244" s="149" t="s">
        <v>84</v>
      </c>
      <c r="AY244" s="16" t="s">
        <v>163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6" t="s">
        <v>82</v>
      </c>
      <c r="BK244" s="150">
        <f>ROUND(I244*H244,2)</f>
        <v>0</v>
      </c>
      <c r="BL244" s="16" t="s">
        <v>258</v>
      </c>
      <c r="BM244" s="149" t="s">
        <v>352</v>
      </c>
    </row>
    <row r="245" spans="2:65" s="12" customFormat="1" ht="10">
      <c r="B245" s="151"/>
      <c r="D245" s="152" t="s">
        <v>171</v>
      </c>
      <c r="E245" s="153" t="s">
        <v>1</v>
      </c>
      <c r="F245" s="154" t="s">
        <v>353</v>
      </c>
      <c r="H245" s="155">
        <v>6.6</v>
      </c>
      <c r="I245" s="156"/>
      <c r="L245" s="151"/>
      <c r="M245" s="157"/>
      <c r="T245" s="158"/>
      <c r="AT245" s="153" t="s">
        <v>171</v>
      </c>
      <c r="AU245" s="153" t="s">
        <v>84</v>
      </c>
      <c r="AV245" s="12" t="s">
        <v>84</v>
      </c>
      <c r="AW245" s="12" t="s">
        <v>32</v>
      </c>
      <c r="AX245" s="12" t="s">
        <v>75</v>
      </c>
      <c r="AY245" s="153" t="s">
        <v>163</v>
      </c>
    </row>
    <row r="246" spans="2:65" s="12" customFormat="1" ht="10">
      <c r="B246" s="151"/>
      <c r="D246" s="152" t="s">
        <v>171</v>
      </c>
      <c r="E246" s="153" t="s">
        <v>1</v>
      </c>
      <c r="F246" s="154" t="s">
        <v>354</v>
      </c>
      <c r="H246" s="155">
        <v>71.290000000000006</v>
      </c>
      <c r="I246" s="156"/>
      <c r="L246" s="151"/>
      <c r="M246" s="157"/>
      <c r="T246" s="158"/>
      <c r="AT246" s="153" t="s">
        <v>171</v>
      </c>
      <c r="AU246" s="153" t="s">
        <v>84</v>
      </c>
      <c r="AV246" s="12" t="s">
        <v>84</v>
      </c>
      <c r="AW246" s="12" t="s">
        <v>32</v>
      </c>
      <c r="AX246" s="12" t="s">
        <v>75</v>
      </c>
      <c r="AY246" s="153" t="s">
        <v>163</v>
      </c>
    </row>
    <row r="247" spans="2:65" s="12" customFormat="1" ht="10">
      <c r="B247" s="151"/>
      <c r="D247" s="152" t="s">
        <v>171</v>
      </c>
      <c r="E247" s="153" t="s">
        <v>1</v>
      </c>
      <c r="F247" s="154" t="s">
        <v>355</v>
      </c>
      <c r="H247" s="155">
        <v>5</v>
      </c>
      <c r="I247" s="156"/>
      <c r="L247" s="151"/>
      <c r="M247" s="157"/>
      <c r="T247" s="158"/>
      <c r="AT247" s="153" t="s">
        <v>171</v>
      </c>
      <c r="AU247" s="153" t="s">
        <v>84</v>
      </c>
      <c r="AV247" s="12" t="s">
        <v>84</v>
      </c>
      <c r="AW247" s="12" t="s">
        <v>32</v>
      </c>
      <c r="AX247" s="12" t="s">
        <v>75</v>
      </c>
      <c r="AY247" s="153" t="s">
        <v>163</v>
      </c>
    </row>
    <row r="248" spans="2:65" s="13" customFormat="1" ht="10">
      <c r="B248" s="159"/>
      <c r="D248" s="152" t="s">
        <v>171</v>
      </c>
      <c r="E248" s="160" t="s">
        <v>1</v>
      </c>
      <c r="F248" s="161" t="s">
        <v>173</v>
      </c>
      <c r="H248" s="162">
        <v>82.89</v>
      </c>
      <c r="I248" s="163"/>
      <c r="L248" s="159"/>
      <c r="M248" s="164"/>
      <c r="T248" s="165"/>
      <c r="AT248" s="160" t="s">
        <v>171</v>
      </c>
      <c r="AU248" s="160" t="s">
        <v>84</v>
      </c>
      <c r="AV248" s="13" t="s">
        <v>169</v>
      </c>
      <c r="AW248" s="13" t="s">
        <v>32</v>
      </c>
      <c r="AX248" s="13" t="s">
        <v>82</v>
      </c>
      <c r="AY248" s="160" t="s">
        <v>163</v>
      </c>
    </row>
    <row r="249" spans="2:65" s="1" customFormat="1" ht="16.5" customHeight="1">
      <c r="B249" s="136"/>
      <c r="C249" s="137" t="s">
        <v>356</v>
      </c>
      <c r="D249" s="137" t="s">
        <v>165</v>
      </c>
      <c r="E249" s="138" t="s">
        <v>357</v>
      </c>
      <c r="F249" s="139" t="s">
        <v>358</v>
      </c>
      <c r="G249" s="140" t="s">
        <v>168</v>
      </c>
      <c r="H249" s="141">
        <v>207.24</v>
      </c>
      <c r="I249" s="142"/>
      <c r="J249" s="143">
        <f>ROUND(I249*H249,2)</f>
        <v>0</v>
      </c>
      <c r="K249" s="144"/>
      <c r="L249" s="31"/>
      <c r="M249" s="145" t="s">
        <v>1</v>
      </c>
      <c r="N249" s="146" t="s">
        <v>40</v>
      </c>
      <c r="P249" s="147">
        <f>O249*H249</f>
        <v>0</v>
      </c>
      <c r="Q249" s="147">
        <v>0</v>
      </c>
      <c r="R249" s="147">
        <f>Q249*H249</f>
        <v>0</v>
      </c>
      <c r="S249" s="147">
        <v>3.0000000000000001E-3</v>
      </c>
      <c r="T249" s="148">
        <f>S249*H249</f>
        <v>0.62172000000000005</v>
      </c>
      <c r="AR249" s="149" t="s">
        <v>258</v>
      </c>
      <c r="AT249" s="149" t="s">
        <v>165</v>
      </c>
      <c r="AU249" s="149" t="s">
        <v>84</v>
      </c>
      <c r="AY249" s="16" t="s">
        <v>163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6" t="s">
        <v>82</v>
      </c>
      <c r="BK249" s="150">
        <f>ROUND(I249*H249,2)</f>
        <v>0</v>
      </c>
      <c r="BL249" s="16" t="s">
        <v>258</v>
      </c>
      <c r="BM249" s="149" t="s">
        <v>359</v>
      </c>
    </row>
    <row r="250" spans="2:65" s="12" customFormat="1" ht="10">
      <c r="B250" s="151"/>
      <c r="D250" s="152" t="s">
        <v>171</v>
      </c>
      <c r="E250" s="153" t="s">
        <v>1</v>
      </c>
      <c r="F250" s="154" t="s">
        <v>360</v>
      </c>
      <c r="H250" s="155">
        <v>207.24</v>
      </c>
      <c r="I250" s="156"/>
      <c r="L250" s="151"/>
      <c r="M250" s="157"/>
      <c r="T250" s="158"/>
      <c r="AT250" s="153" t="s">
        <v>171</v>
      </c>
      <c r="AU250" s="153" t="s">
        <v>84</v>
      </c>
      <c r="AV250" s="12" t="s">
        <v>84</v>
      </c>
      <c r="AW250" s="12" t="s">
        <v>32</v>
      </c>
      <c r="AX250" s="12" t="s">
        <v>75</v>
      </c>
      <c r="AY250" s="153" t="s">
        <v>163</v>
      </c>
    </row>
    <row r="251" spans="2:65" s="13" customFormat="1" ht="10">
      <c r="B251" s="159"/>
      <c r="D251" s="152" t="s">
        <v>171</v>
      </c>
      <c r="E251" s="160" t="s">
        <v>1</v>
      </c>
      <c r="F251" s="161" t="s">
        <v>173</v>
      </c>
      <c r="H251" s="162">
        <v>207.24</v>
      </c>
      <c r="I251" s="163"/>
      <c r="L251" s="159"/>
      <c r="M251" s="164"/>
      <c r="T251" s="165"/>
      <c r="AT251" s="160" t="s">
        <v>171</v>
      </c>
      <c r="AU251" s="160" t="s">
        <v>84</v>
      </c>
      <c r="AV251" s="13" t="s">
        <v>169</v>
      </c>
      <c r="AW251" s="13" t="s">
        <v>32</v>
      </c>
      <c r="AX251" s="13" t="s">
        <v>82</v>
      </c>
      <c r="AY251" s="160" t="s">
        <v>163</v>
      </c>
    </row>
    <row r="252" spans="2:65" s="1" customFormat="1" ht="16.5" customHeight="1">
      <c r="B252" s="136"/>
      <c r="C252" s="137" t="s">
        <v>361</v>
      </c>
      <c r="D252" s="137" t="s">
        <v>165</v>
      </c>
      <c r="E252" s="138" t="s">
        <v>362</v>
      </c>
      <c r="F252" s="139" t="s">
        <v>363</v>
      </c>
      <c r="G252" s="140" t="s">
        <v>248</v>
      </c>
      <c r="H252" s="141">
        <v>235</v>
      </c>
      <c r="I252" s="142"/>
      <c r="J252" s="143">
        <f>ROUND(I252*H252,2)</f>
        <v>0</v>
      </c>
      <c r="K252" s="144"/>
      <c r="L252" s="31"/>
      <c r="M252" s="145" t="s">
        <v>1</v>
      </c>
      <c r="N252" s="146" t="s">
        <v>40</v>
      </c>
      <c r="P252" s="147">
        <f>O252*H252</f>
        <v>0</v>
      </c>
      <c r="Q252" s="147">
        <v>0</v>
      </c>
      <c r="R252" s="147">
        <f>Q252*H252</f>
        <v>0</v>
      </c>
      <c r="S252" s="147">
        <v>2.9999999999999997E-4</v>
      </c>
      <c r="T252" s="148">
        <f>S252*H252</f>
        <v>7.0499999999999993E-2</v>
      </c>
      <c r="AR252" s="149" t="s">
        <v>258</v>
      </c>
      <c r="AT252" s="149" t="s">
        <v>165</v>
      </c>
      <c r="AU252" s="149" t="s">
        <v>84</v>
      </c>
      <c r="AY252" s="16" t="s">
        <v>163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6" t="s">
        <v>82</v>
      </c>
      <c r="BK252" s="150">
        <f>ROUND(I252*H252,2)</f>
        <v>0</v>
      </c>
      <c r="BL252" s="16" t="s">
        <v>258</v>
      </c>
      <c r="BM252" s="149" t="s">
        <v>364</v>
      </c>
    </row>
    <row r="253" spans="2:65" s="12" customFormat="1" ht="10">
      <c r="B253" s="151"/>
      <c r="D253" s="152" t="s">
        <v>171</v>
      </c>
      <c r="E253" s="153" t="s">
        <v>1</v>
      </c>
      <c r="F253" s="154" t="s">
        <v>365</v>
      </c>
      <c r="H253" s="155">
        <v>35</v>
      </c>
      <c r="I253" s="156"/>
      <c r="L253" s="151"/>
      <c r="M253" s="157"/>
      <c r="T253" s="158"/>
      <c r="AT253" s="153" t="s">
        <v>171</v>
      </c>
      <c r="AU253" s="153" t="s">
        <v>84</v>
      </c>
      <c r="AV253" s="12" t="s">
        <v>84</v>
      </c>
      <c r="AW253" s="12" t="s">
        <v>32</v>
      </c>
      <c r="AX253" s="12" t="s">
        <v>75</v>
      </c>
      <c r="AY253" s="153" t="s">
        <v>163</v>
      </c>
    </row>
    <row r="254" spans="2:65" s="12" customFormat="1" ht="10">
      <c r="B254" s="151"/>
      <c r="D254" s="152" t="s">
        <v>171</v>
      </c>
      <c r="E254" s="153" t="s">
        <v>1</v>
      </c>
      <c r="F254" s="154" t="s">
        <v>366</v>
      </c>
      <c r="H254" s="155">
        <v>200</v>
      </c>
      <c r="I254" s="156"/>
      <c r="L254" s="151"/>
      <c r="M254" s="157"/>
      <c r="T254" s="158"/>
      <c r="AT254" s="153" t="s">
        <v>171</v>
      </c>
      <c r="AU254" s="153" t="s">
        <v>84</v>
      </c>
      <c r="AV254" s="12" t="s">
        <v>84</v>
      </c>
      <c r="AW254" s="12" t="s">
        <v>32</v>
      </c>
      <c r="AX254" s="12" t="s">
        <v>75</v>
      </c>
      <c r="AY254" s="153" t="s">
        <v>163</v>
      </c>
    </row>
    <row r="255" spans="2:65" s="13" customFormat="1" ht="10">
      <c r="B255" s="159"/>
      <c r="D255" s="152" t="s">
        <v>171</v>
      </c>
      <c r="E255" s="160" t="s">
        <v>1</v>
      </c>
      <c r="F255" s="161" t="s">
        <v>173</v>
      </c>
      <c r="H255" s="162">
        <v>235</v>
      </c>
      <c r="I255" s="163"/>
      <c r="L255" s="159"/>
      <c r="M255" s="164"/>
      <c r="T255" s="165"/>
      <c r="AT255" s="160" t="s">
        <v>171</v>
      </c>
      <c r="AU255" s="160" t="s">
        <v>84</v>
      </c>
      <c r="AV255" s="13" t="s">
        <v>169</v>
      </c>
      <c r="AW255" s="13" t="s">
        <v>32</v>
      </c>
      <c r="AX255" s="13" t="s">
        <v>82</v>
      </c>
      <c r="AY255" s="160" t="s">
        <v>163</v>
      </c>
    </row>
    <row r="256" spans="2:65" s="11" customFormat="1" ht="22.75" customHeight="1">
      <c r="B256" s="124"/>
      <c r="D256" s="125" t="s">
        <v>74</v>
      </c>
      <c r="E256" s="134" t="s">
        <v>367</v>
      </c>
      <c r="F256" s="134" t="s">
        <v>368</v>
      </c>
      <c r="I256" s="127"/>
      <c r="J256" s="135">
        <f>BK256</f>
        <v>0</v>
      </c>
      <c r="L256" s="124"/>
      <c r="M256" s="129"/>
      <c r="P256" s="130">
        <f>SUM(P257:P263)</f>
        <v>0</v>
      </c>
      <c r="R256" s="130">
        <f>SUM(R257:R263)</f>
        <v>0.151697</v>
      </c>
      <c r="T256" s="131">
        <f>SUM(T257:T263)</f>
        <v>4.7026070000000003E-2</v>
      </c>
      <c r="AR256" s="125" t="s">
        <v>84</v>
      </c>
      <c r="AT256" s="132" t="s">
        <v>74</v>
      </c>
      <c r="AU256" s="132" t="s">
        <v>82</v>
      </c>
      <c r="AY256" s="125" t="s">
        <v>163</v>
      </c>
      <c r="BK256" s="133">
        <f>SUM(BK257:BK263)</f>
        <v>0</v>
      </c>
    </row>
    <row r="257" spans="2:65" s="1" customFormat="1" ht="16.5" customHeight="1">
      <c r="B257" s="136"/>
      <c r="C257" s="137" t="s">
        <v>369</v>
      </c>
      <c r="D257" s="137" t="s">
        <v>165</v>
      </c>
      <c r="E257" s="138" t="s">
        <v>370</v>
      </c>
      <c r="F257" s="139" t="s">
        <v>371</v>
      </c>
      <c r="G257" s="140" t="s">
        <v>168</v>
      </c>
      <c r="H257" s="141">
        <v>151.697</v>
      </c>
      <c r="I257" s="142"/>
      <c r="J257" s="143">
        <f>ROUND(I257*H257,2)</f>
        <v>0</v>
      </c>
      <c r="K257" s="144"/>
      <c r="L257" s="31"/>
      <c r="M257" s="145" t="s">
        <v>1</v>
      </c>
      <c r="N257" s="146" t="s">
        <v>40</v>
      </c>
      <c r="P257" s="147">
        <f>O257*H257</f>
        <v>0</v>
      </c>
      <c r="Q257" s="147">
        <v>1E-3</v>
      </c>
      <c r="R257" s="147">
        <f>Q257*H257</f>
        <v>0.151697</v>
      </c>
      <c r="S257" s="147">
        <v>3.1E-4</v>
      </c>
      <c r="T257" s="148">
        <f>S257*H257</f>
        <v>4.7026070000000003E-2</v>
      </c>
      <c r="AR257" s="149" t="s">
        <v>258</v>
      </c>
      <c r="AT257" s="149" t="s">
        <v>165</v>
      </c>
      <c r="AU257" s="149" t="s">
        <v>84</v>
      </c>
      <c r="AY257" s="16" t="s">
        <v>163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6" t="s">
        <v>82</v>
      </c>
      <c r="BK257" s="150">
        <f>ROUND(I257*H257,2)</f>
        <v>0</v>
      </c>
      <c r="BL257" s="16" t="s">
        <v>258</v>
      </c>
      <c r="BM257" s="149" t="s">
        <v>372</v>
      </c>
    </row>
    <row r="258" spans="2:65" s="14" customFormat="1" ht="10">
      <c r="B258" s="166"/>
      <c r="D258" s="152" t="s">
        <v>171</v>
      </c>
      <c r="E258" s="167" t="s">
        <v>1</v>
      </c>
      <c r="F258" s="168" t="s">
        <v>373</v>
      </c>
      <c r="H258" s="167" t="s">
        <v>1</v>
      </c>
      <c r="I258" s="169"/>
      <c r="L258" s="166"/>
      <c r="M258" s="170"/>
      <c r="T258" s="171"/>
      <c r="AT258" s="167" t="s">
        <v>171</v>
      </c>
      <c r="AU258" s="167" t="s">
        <v>84</v>
      </c>
      <c r="AV258" s="14" t="s">
        <v>82</v>
      </c>
      <c r="AW258" s="14" t="s">
        <v>32</v>
      </c>
      <c r="AX258" s="14" t="s">
        <v>75</v>
      </c>
      <c r="AY258" s="167" t="s">
        <v>163</v>
      </c>
    </row>
    <row r="259" spans="2:65" s="12" customFormat="1" ht="10">
      <c r="B259" s="151"/>
      <c r="D259" s="152" t="s">
        <v>171</v>
      </c>
      <c r="E259" s="153" t="s">
        <v>1</v>
      </c>
      <c r="F259" s="154" t="s">
        <v>374</v>
      </c>
      <c r="H259" s="155">
        <v>71.290000000000006</v>
      </c>
      <c r="I259" s="156"/>
      <c r="L259" s="151"/>
      <c r="M259" s="157"/>
      <c r="T259" s="158"/>
      <c r="AT259" s="153" t="s">
        <v>171</v>
      </c>
      <c r="AU259" s="153" t="s">
        <v>84</v>
      </c>
      <c r="AV259" s="12" t="s">
        <v>84</v>
      </c>
      <c r="AW259" s="12" t="s">
        <v>32</v>
      </c>
      <c r="AX259" s="12" t="s">
        <v>75</v>
      </c>
      <c r="AY259" s="153" t="s">
        <v>163</v>
      </c>
    </row>
    <row r="260" spans="2:65" s="14" customFormat="1" ht="10">
      <c r="B260" s="166"/>
      <c r="D260" s="152" t="s">
        <v>171</v>
      </c>
      <c r="E260" s="167" t="s">
        <v>1</v>
      </c>
      <c r="F260" s="168" t="s">
        <v>375</v>
      </c>
      <c r="H260" s="167" t="s">
        <v>1</v>
      </c>
      <c r="I260" s="169"/>
      <c r="L260" s="166"/>
      <c r="M260" s="170"/>
      <c r="T260" s="171"/>
      <c r="AT260" s="167" t="s">
        <v>171</v>
      </c>
      <c r="AU260" s="167" t="s">
        <v>84</v>
      </c>
      <c r="AV260" s="14" t="s">
        <v>82</v>
      </c>
      <c r="AW260" s="14" t="s">
        <v>32</v>
      </c>
      <c r="AX260" s="14" t="s">
        <v>75</v>
      </c>
      <c r="AY260" s="167" t="s">
        <v>163</v>
      </c>
    </row>
    <row r="261" spans="2:65" s="12" customFormat="1" ht="10">
      <c r="B261" s="151"/>
      <c r="D261" s="152" t="s">
        <v>171</v>
      </c>
      <c r="E261" s="153" t="s">
        <v>1</v>
      </c>
      <c r="F261" s="154" t="s">
        <v>376</v>
      </c>
      <c r="H261" s="155">
        <v>104.7</v>
      </c>
      <c r="I261" s="156"/>
      <c r="L261" s="151"/>
      <c r="M261" s="157"/>
      <c r="T261" s="158"/>
      <c r="AT261" s="153" t="s">
        <v>171</v>
      </c>
      <c r="AU261" s="153" t="s">
        <v>84</v>
      </c>
      <c r="AV261" s="12" t="s">
        <v>84</v>
      </c>
      <c r="AW261" s="12" t="s">
        <v>32</v>
      </c>
      <c r="AX261" s="12" t="s">
        <v>75</v>
      </c>
      <c r="AY261" s="153" t="s">
        <v>163</v>
      </c>
    </row>
    <row r="262" spans="2:65" s="12" customFormat="1" ht="10">
      <c r="B262" s="151"/>
      <c r="D262" s="152" t="s">
        <v>171</v>
      </c>
      <c r="E262" s="153" t="s">
        <v>1</v>
      </c>
      <c r="F262" s="154" t="s">
        <v>377</v>
      </c>
      <c r="H262" s="155">
        <v>-24.292999999999999</v>
      </c>
      <c r="I262" s="156"/>
      <c r="L262" s="151"/>
      <c r="M262" s="157"/>
      <c r="T262" s="158"/>
      <c r="AT262" s="153" t="s">
        <v>171</v>
      </c>
      <c r="AU262" s="153" t="s">
        <v>84</v>
      </c>
      <c r="AV262" s="12" t="s">
        <v>84</v>
      </c>
      <c r="AW262" s="12" t="s">
        <v>32</v>
      </c>
      <c r="AX262" s="12" t="s">
        <v>75</v>
      </c>
      <c r="AY262" s="153" t="s">
        <v>163</v>
      </c>
    </row>
    <row r="263" spans="2:65" s="13" customFormat="1" ht="10">
      <c r="B263" s="159"/>
      <c r="D263" s="152" t="s">
        <v>171</v>
      </c>
      <c r="E263" s="160" t="s">
        <v>1</v>
      </c>
      <c r="F263" s="161" t="s">
        <v>173</v>
      </c>
      <c r="H263" s="162">
        <v>151.697</v>
      </c>
      <c r="I263" s="163"/>
      <c r="L263" s="159"/>
      <c r="M263" s="164"/>
      <c r="T263" s="165"/>
      <c r="AT263" s="160" t="s">
        <v>171</v>
      </c>
      <c r="AU263" s="160" t="s">
        <v>84</v>
      </c>
      <c r="AV263" s="13" t="s">
        <v>169</v>
      </c>
      <c r="AW263" s="13" t="s">
        <v>32</v>
      </c>
      <c r="AX263" s="13" t="s">
        <v>82</v>
      </c>
      <c r="AY263" s="160" t="s">
        <v>163</v>
      </c>
    </row>
    <row r="264" spans="2:65" s="11" customFormat="1" ht="25.9" customHeight="1">
      <c r="B264" s="124"/>
      <c r="D264" s="125" t="s">
        <v>74</v>
      </c>
      <c r="E264" s="126" t="s">
        <v>378</v>
      </c>
      <c r="F264" s="126" t="s">
        <v>379</v>
      </c>
      <c r="I264" s="127"/>
      <c r="J264" s="128">
        <f>BK264</f>
        <v>0</v>
      </c>
      <c r="L264" s="124"/>
      <c r="M264" s="129"/>
      <c r="P264" s="130">
        <f>P265</f>
        <v>0</v>
      </c>
      <c r="R264" s="130">
        <f>R265</f>
        <v>0</v>
      </c>
      <c r="T264" s="131">
        <f>T265</f>
        <v>9.1849999999999987E-2</v>
      </c>
      <c r="AR264" s="125" t="s">
        <v>181</v>
      </c>
      <c r="AT264" s="132" t="s">
        <v>74</v>
      </c>
      <c r="AU264" s="132" t="s">
        <v>75</v>
      </c>
      <c r="AY264" s="125" t="s">
        <v>163</v>
      </c>
      <c r="BK264" s="133">
        <f>BK265</f>
        <v>0</v>
      </c>
    </row>
    <row r="265" spans="2:65" s="11" customFormat="1" ht="22.75" customHeight="1">
      <c r="B265" s="124"/>
      <c r="D265" s="125" t="s">
        <v>74</v>
      </c>
      <c r="E265" s="134" t="s">
        <v>380</v>
      </c>
      <c r="F265" s="134" t="s">
        <v>381</v>
      </c>
      <c r="I265" s="127"/>
      <c r="J265" s="135">
        <f>BK265</f>
        <v>0</v>
      </c>
      <c r="L265" s="124"/>
      <c r="M265" s="129"/>
      <c r="P265" s="130">
        <f>SUM(P266:P268)</f>
        <v>0</v>
      </c>
      <c r="R265" s="130">
        <f>SUM(R266:R268)</f>
        <v>0</v>
      </c>
      <c r="T265" s="131">
        <f>SUM(T266:T268)</f>
        <v>9.1849999999999987E-2</v>
      </c>
      <c r="AR265" s="125" t="s">
        <v>181</v>
      </c>
      <c r="AT265" s="132" t="s">
        <v>74</v>
      </c>
      <c r="AU265" s="132" t="s">
        <v>82</v>
      </c>
      <c r="AY265" s="125" t="s">
        <v>163</v>
      </c>
      <c r="BK265" s="133">
        <f>SUM(BK266:BK268)</f>
        <v>0</v>
      </c>
    </row>
    <row r="266" spans="2:65" s="1" customFormat="1" ht="24.15" customHeight="1">
      <c r="B266" s="136"/>
      <c r="C266" s="137" t="s">
        <v>382</v>
      </c>
      <c r="D266" s="137" t="s">
        <v>165</v>
      </c>
      <c r="E266" s="138" t="s">
        <v>383</v>
      </c>
      <c r="F266" s="139" t="s">
        <v>384</v>
      </c>
      <c r="G266" s="140" t="s">
        <v>248</v>
      </c>
      <c r="H266" s="141">
        <v>8.35</v>
      </c>
      <c r="I266" s="142"/>
      <c r="J266" s="143">
        <f>ROUND(I266*H266,2)</f>
        <v>0</v>
      </c>
      <c r="K266" s="144"/>
      <c r="L266" s="31"/>
      <c r="M266" s="145" t="s">
        <v>1</v>
      </c>
      <c r="N266" s="146" t="s">
        <v>40</v>
      </c>
      <c r="P266" s="147">
        <f>O266*H266</f>
        <v>0</v>
      </c>
      <c r="Q266" s="147">
        <v>0</v>
      </c>
      <c r="R266" s="147">
        <f>Q266*H266</f>
        <v>0</v>
      </c>
      <c r="S266" s="147">
        <v>1.0999999999999999E-2</v>
      </c>
      <c r="T266" s="148">
        <f>S266*H266</f>
        <v>9.1849999999999987E-2</v>
      </c>
      <c r="AR266" s="149" t="s">
        <v>385</v>
      </c>
      <c r="AT266" s="149" t="s">
        <v>165</v>
      </c>
      <c r="AU266" s="149" t="s">
        <v>84</v>
      </c>
      <c r="AY266" s="16" t="s">
        <v>163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6" t="s">
        <v>82</v>
      </c>
      <c r="BK266" s="150">
        <f>ROUND(I266*H266,2)</f>
        <v>0</v>
      </c>
      <c r="BL266" s="16" t="s">
        <v>385</v>
      </c>
      <c r="BM266" s="149" t="s">
        <v>386</v>
      </c>
    </row>
    <row r="267" spans="2:65" s="12" customFormat="1" ht="10">
      <c r="B267" s="151"/>
      <c r="D267" s="152" t="s">
        <v>171</v>
      </c>
      <c r="E267" s="153" t="s">
        <v>1</v>
      </c>
      <c r="F267" s="154" t="s">
        <v>387</v>
      </c>
      <c r="H267" s="155">
        <v>8.35</v>
      </c>
      <c r="I267" s="156"/>
      <c r="L267" s="151"/>
      <c r="M267" s="157"/>
      <c r="T267" s="158"/>
      <c r="AT267" s="153" t="s">
        <v>171</v>
      </c>
      <c r="AU267" s="153" t="s">
        <v>84</v>
      </c>
      <c r="AV267" s="12" t="s">
        <v>84</v>
      </c>
      <c r="AW267" s="12" t="s">
        <v>32</v>
      </c>
      <c r="AX267" s="12" t="s">
        <v>75</v>
      </c>
      <c r="AY267" s="153" t="s">
        <v>163</v>
      </c>
    </row>
    <row r="268" spans="2:65" s="13" customFormat="1" ht="10">
      <c r="B268" s="159"/>
      <c r="D268" s="152" t="s">
        <v>171</v>
      </c>
      <c r="E268" s="160" t="s">
        <v>1</v>
      </c>
      <c r="F268" s="161" t="s">
        <v>173</v>
      </c>
      <c r="H268" s="162">
        <v>8.35</v>
      </c>
      <c r="I268" s="163"/>
      <c r="L268" s="159"/>
      <c r="M268" s="164"/>
      <c r="T268" s="165"/>
      <c r="AT268" s="160" t="s">
        <v>171</v>
      </c>
      <c r="AU268" s="160" t="s">
        <v>84</v>
      </c>
      <c r="AV268" s="13" t="s">
        <v>169</v>
      </c>
      <c r="AW268" s="13" t="s">
        <v>32</v>
      </c>
      <c r="AX268" s="13" t="s">
        <v>82</v>
      </c>
      <c r="AY268" s="160" t="s">
        <v>163</v>
      </c>
    </row>
    <row r="269" spans="2:65" s="11" customFormat="1" ht="25.9" customHeight="1">
      <c r="B269" s="124"/>
      <c r="D269" s="125" t="s">
        <v>74</v>
      </c>
      <c r="E269" s="126" t="s">
        <v>388</v>
      </c>
      <c r="F269" s="126" t="s">
        <v>389</v>
      </c>
      <c r="I269" s="127"/>
      <c r="J269" s="128">
        <f>BK269</f>
        <v>0</v>
      </c>
      <c r="L269" s="124"/>
      <c r="M269" s="129"/>
      <c r="P269" s="130">
        <f>SUM(P270:P277)</f>
        <v>0</v>
      </c>
      <c r="R269" s="130">
        <f>SUM(R270:R277)</f>
        <v>0</v>
      </c>
      <c r="T269" s="131">
        <f>SUM(T270:T277)</f>
        <v>0</v>
      </c>
      <c r="AR269" s="125" t="s">
        <v>169</v>
      </c>
      <c r="AT269" s="132" t="s">
        <v>74</v>
      </c>
      <c r="AU269" s="132" t="s">
        <v>75</v>
      </c>
      <c r="AY269" s="125" t="s">
        <v>163</v>
      </c>
      <c r="BK269" s="133">
        <f>SUM(BK270:BK277)</f>
        <v>0</v>
      </c>
    </row>
    <row r="270" spans="2:65" s="1" customFormat="1" ht="16.5" customHeight="1">
      <c r="B270" s="136"/>
      <c r="C270" s="137" t="s">
        <v>390</v>
      </c>
      <c r="D270" s="137" t="s">
        <v>165</v>
      </c>
      <c r="E270" s="138" t="s">
        <v>391</v>
      </c>
      <c r="F270" s="139" t="s">
        <v>392</v>
      </c>
      <c r="G270" s="140" t="s">
        <v>393</v>
      </c>
      <c r="H270" s="141">
        <v>64</v>
      </c>
      <c r="I270" s="142"/>
      <c r="J270" s="143">
        <f>ROUND(I270*H270,2)</f>
        <v>0</v>
      </c>
      <c r="K270" s="144"/>
      <c r="L270" s="31"/>
      <c r="M270" s="145" t="s">
        <v>1</v>
      </c>
      <c r="N270" s="146" t="s">
        <v>40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AR270" s="149" t="s">
        <v>394</v>
      </c>
      <c r="AT270" s="149" t="s">
        <v>165</v>
      </c>
      <c r="AU270" s="149" t="s">
        <v>82</v>
      </c>
      <c r="AY270" s="16" t="s">
        <v>163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6" t="s">
        <v>82</v>
      </c>
      <c r="BK270" s="150">
        <f>ROUND(I270*H270,2)</f>
        <v>0</v>
      </c>
      <c r="BL270" s="16" t="s">
        <v>394</v>
      </c>
      <c r="BM270" s="149" t="s">
        <v>395</v>
      </c>
    </row>
    <row r="271" spans="2:65" s="12" customFormat="1" ht="10">
      <c r="B271" s="151"/>
      <c r="D271" s="152" t="s">
        <v>171</v>
      </c>
      <c r="E271" s="153" t="s">
        <v>1</v>
      </c>
      <c r="F271" s="154" t="s">
        <v>396</v>
      </c>
      <c r="H271" s="155">
        <v>16</v>
      </c>
      <c r="I271" s="156"/>
      <c r="L271" s="151"/>
      <c r="M271" s="157"/>
      <c r="T271" s="158"/>
      <c r="AT271" s="153" t="s">
        <v>171</v>
      </c>
      <c r="AU271" s="153" t="s">
        <v>82</v>
      </c>
      <c r="AV271" s="12" t="s">
        <v>84</v>
      </c>
      <c r="AW271" s="12" t="s">
        <v>32</v>
      </c>
      <c r="AX271" s="12" t="s">
        <v>75</v>
      </c>
      <c r="AY271" s="153" t="s">
        <v>163</v>
      </c>
    </row>
    <row r="272" spans="2:65" s="12" customFormat="1" ht="10">
      <c r="B272" s="151"/>
      <c r="D272" s="152" t="s">
        <v>171</v>
      </c>
      <c r="E272" s="153" t="s">
        <v>1</v>
      </c>
      <c r="F272" s="154" t="s">
        <v>397</v>
      </c>
      <c r="H272" s="155">
        <v>48</v>
      </c>
      <c r="I272" s="156"/>
      <c r="L272" s="151"/>
      <c r="M272" s="157"/>
      <c r="T272" s="158"/>
      <c r="AT272" s="153" t="s">
        <v>171</v>
      </c>
      <c r="AU272" s="153" t="s">
        <v>82</v>
      </c>
      <c r="AV272" s="12" t="s">
        <v>84</v>
      </c>
      <c r="AW272" s="12" t="s">
        <v>32</v>
      </c>
      <c r="AX272" s="12" t="s">
        <v>75</v>
      </c>
      <c r="AY272" s="153" t="s">
        <v>163</v>
      </c>
    </row>
    <row r="273" spans="2:65" s="13" customFormat="1" ht="10">
      <c r="B273" s="159"/>
      <c r="D273" s="152" t="s">
        <v>171</v>
      </c>
      <c r="E273" s="160" t="s">
        <v>1</v>
      </c>
      <c r="F273" s="161" t="s">
        <v>173</v>
      </c>
      <c r="H273" s="162">
        <v>64</v>
      </c>
      <c r="I273" s="163"/>
      <c r="L273" s="159"/>
      <c r="M273" s="164"/>
      <c r="T273" s="165"/>
      <c r="AT273" s="160" t="s">
        <v>171</v>
      </c>
      <c r="AU273" s="160" t="s">
        <v>82</v>
      </c>
      <c r="AV273" s="13" t="s">
        <v>169</v>
      </c>
      <c r="AW273" s="13" t="s">
        <v>32</v>
      </c>
      <c r="AX273" s="13" t="s">
        <v>82</v>
      </c>
      <c r="AY273" s="160" t="s">
        <v>163</v>
      </c>
    </row>
    <row r="274" spans="2:65" s="1" customFormat="1" ht="21.75" customHeight="1">
      <c r="B274" s="136"/>
      <c r="C274" s="137" t="s">
        <v>398</v>
      </c>
      <c r="D274" s="137" t="s">
        <v>165</v>
      </c>
      <c r="E274" s="138" t="s">
        <v>399</v>
      </c>
      <c r="F274" s="139" t="s">
        <v>400</v>
      </c>
      <c r="G274" s="140" t="s">
        <v>393</v>
      </c>
      <c r="H274" s="141">
        <v>96</v>
      </c>
      <c r="I274" s="142"/>
      <c r="J274" s="143">
        <f>ROUND(I274*H274,2)</f>
        <v>0</v>
      </c>
      <c r="K274" s="144"/>
      <c r="L274" s="31"/>
      <c r="M274" s="145" t="s">
        <v>1</v>
      </c>
      <c r="N274" s="146" t="s">
        <v>40</v>
      </c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8">
        <f>S274*H274</f>
        <v>0</v>
      </c>
      <c r="AR274" s="149" t="s">
        <v>394</v>
      </c>
      <c r="AT274" s="149" t="s">
        <v>165</v>
      </c>
      <c r="AU274" s="149" t="s">
        <v>82</v>
      </c>
      <c r="AY274" s="16" t="s">
        <v>163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6" t="s">
        <v>82</v>
      </c>
      <c r="BK274" s="150">
        <f>ROUND(I274*H274,2)</f>
        <v>0</v>
      </c>
      <c r="BL274" s="16" t="s">
        <v>394</v>
      </c>
      <c r="BM274" s="149" t="s">
        <v>401</v>
      </c>
    </row>
    <row r="275" spans="2:65" s="12" customFormat="1" ht="10">
      <c r="B275" s="151"/>
      <c r="D275" s="152" t="s">
        <v>171</v>
      </c>
      <c r="E275" s="153" t="s">
        <v>1</v>
      </c>
      <c r="F275" s="154" t="s">
        <v>402</v>
      </c>
      <c r="H275" s="155">
        <v>32</v>
      </c>
      <c r="I275" s="156"/>
      <c r="L275" s="151"/>
      <c r="M275" s="157"/>
      <c r="T275" s="158"/>
      <c r="AT275" s="153" t="s">
        <v>171</v>
      </c>
      <c r="AU275" s="153" t="s">
        <v>82</v>
      </c>
      <c r="AV275" s="12" t="s">
        <v>84</v>
      </c>
      <c r="AW275" s="12" t="s">
        <v>32</v>
      </c>
      <c r="AX275" s="12" t="s">
        <v>75</v>
      </c>
      <c r="AY275" s="153" t="s">
        <v>163</v>
      </c>
    </row>
    <row r="276" spans="2:65" s="12" customFormat="1" ht="10">
      <c r="B276" s="151"/>
      <c r="D276" s="152" t="s">
        <v>171</v>
      </c>
      <c r="E276" s="153" t="s">
        <v>1</v>
      </c>
      <c r="F276" s="154" t="s">
        <v>403</v>
      </c>
      <c r="H276" s="155">
        <v>64</v>
      </c>
      <c r="I276" s="156"/>
      <c r="L276" s="151"/>
      <c r="M276" s="157"/>
      <c r="T276" s="158"/>
      <c r="AT276" s="153" t="s">
        <v>171</v>
      </c>
      <c r="AU276" s="153" t="s">
        <v>82</v>
      </c>
      <c r="AV276" s="12" t="s">
        <v>84</v>
      </c>
      <c r="AW276" s="12" t="s">
        <v>32</v>
      </c>
      <c r="AX276" s="12" t="s">
        <v>75</v>
      </c>
      <c r="AY276" s="153" t="s">
        <v>163</v>
      </c>
    </row>
    <row r="277" spans="2:65" s="13" customFormat="1" ht="10">
      <c r="B277" s="159"/>
      <c r="D277" s="152" t="s">
        <v>171</v>
      </c>
      <c r="E277" s="160" t="s">
        <v>1</v>
      </c>
      <c r="F277" s="161" t="s">
        <v>173</v>
      </c>
      <c r="H277" s="162">
        <v>96</v>
      </c>
      <c r="I277" s="163"/>
      <c r="L277" s="159"/>
      <c r="M277" s="172"/>
      <c r="N277" s="173"/>
      <c r="O277" s="173"/>
      <c r="P277" s="173"/>
      <c r="Q277" s="173"/>
      <c r="R277" s="173"/>
      <c r="S277" s="173"/>
      <c r="T277" s="174"/>
      <c r="AT277" s="160" t="s">
        <v>171</v>
      </c>
      <c r="AU277" s="160" t="s">
        <v>82</v>
      </c>
      <c r="AV277" s="13" t="s">
        <v>169</v>
      </c>
      <c r="AW277" s="13" t="s">
        <v>32</v>
      </c>
      <c r="AX277" s="13" t="s">
        <v>82</v>
      </c>
      <c r="AY277" s="160" t="s">
        <v>163</v>
      </c>
    </row>
    <row r="278" spans="2:65" s="1" customFormat="1" ht="7" customHeight="1">
      <c r="B278" s="43"/>
      <c r="C278" s="44"/>
      <c r="D278" s="44"/>
      <c r="E278" s="44"/>
      <c r="F278" s="44"/>
      <c r="G278" s="44"/>
      <c r="H278" s="44"/>
      <c r="I278" s="44"/>
      <c r="J278" s="44"/>
      <c r="K278" s="44"/>
      <c r="L278" s="31"/>
    </row>
  </sheetData>
  <sheetProtection algorithmName="SHA-512" hashValue="/TjEJcDM2Nb2KE/Krto6ypwjqop43RRS7WOr41F3j3WAErj1s9ZFA9gU0f8GefihjKXJyytA0PKiJ7ggMBg5EA==" saltValue="85tbf4vkUeXojYBnIB97QQ==" spinCount="100000" sheet="1" objects="1" scenarios="1"/>
  <autoFilter ref="C134:K277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11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92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125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404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ROUND(J134,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ROUND((SUM(BE134:BE510)),  2)</f>
        <v>0</v>
      </c>
      <c r="I35" s="95">
        <v>0.21</v>
      </c>
      <c r="J35" s="85">
        <f>ROUND(((SUM(BE134:BE510))*I35),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ROUND((SUM(BF134:BF510)),  2)</f>
        <v>0</v>
      </c>
      <c r="I36" s="95">
        <v>0.12</v>
      </c>
      <c r="J36" s="85">
        <f>ROUND(((SUM(BF134:BF510))*I36),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ROUND((SUM(BG134:BG510)),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ROUND((SUM(BH134:BH510)),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ROUND((SUM(BI134:BI510)),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125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D.1.1.2 - Stavební úpravy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J134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133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47" s="9" customFormat="1" ht="19.899999999999999" customHeight="1">
      <c r="B100" s="111"/>
      <c r="D100" s="112" t="s">
        <v>405</v>
      </c>
      <c r="E100" s="113"/>
      <c r="F100" s="113"/>
      <c r="G100" s="113"/>
      <c r="H100" s="113"/>
      <c r="I100" s="113"/>
      <c r="J100" s="114">
        <f>J136</f>
        <v>0</v>
      </c>
      <c r="L100" s="111"/>
    </row>
    <row r="101" spans="2:47" s="9" customFormat="1" ht="19.899999999999999" customHeight="1">
      <c r="B101" s="111"/>
      <c r="D101" s="112" t="s">
        <v>406</v>
      </c>
      <c r="E101" s="113"/>
      <c r="F101" s="113"/>
      <c r="G101" s="113"/>
      <c r="H101" s="113"/>
      <c r="I101" s="113"/>
      <c r="J101" s="114">
        <f>J159</f>
        <v>0</v>
      </c>
      <c r="L101" s="111"/>
    </row>
    <row r="102" spans="2:47" s="9" customFormat="1" ht="19.899999999999999" customHeight="1">
      <c r="B102" s="111"/>
      <c r="D102" s="112" t="s">
        <v>407</v>
      </c>
      <c r="E102" s="113"/>
      <c r="F102" s="113"/>
      <c r="G102" s="113"/>
      <c r="H102" s="113"/>
      <c r="I102" s="113"/>
      <c r="J102" s="114">
        <f>J163</f>
        <v>0</v>
      </c>
      <c r="L102" s="111"/>
    </row>
    <row r="103" spans="2:47" s="9" customFormat="1" ht="19.899999999999999" customHeight="1">
      <c r="B103" s="111"/>
      <c r="D103" s="112" t="s">
        <v>135</v>
      </c>
      <c r="E103" s="113"/>
      <c r="F103" s="113"/>
      <c r="G103" s="113"/>
      <c r="H103" s="113"/>
      <c r="I103" s="113"/>
      <c r="J103" s="114">
        <f>J231</f>
        <v>0</v>
      </c>
      <c r="L103" s="111"/>
    </row>
    <row r="104" spans="2:47" s="9" customFormat="1" ht="19.899999999999999" customHeight="1">
      <c r="B104" s="111"/>
      <c r="D104" s="112" t="s">
        <v>408</v>
      </c>
      <c r="E104" s="113"/>
      <c r="F104" s="113"/>
      <c r="G104" s="113"/>
      <c r="H104" s="113"/>
      <c r="I104" s="113"/>
      <c r="J104" s="114">
        <f>J238</f>
        <v>0</v>
      </c>
      <c r="L104" s="111"/>
    </row>
    <row r="105" spans="2:47" s="8" customFormat="1" ht="25" customHeight="1">
      <c r="B105" s="107"/>
      <c r="D105" s="108" t="s">
        <v>137</v>
      </c>
      <c r="E105" s="109"/>
      <c r="F105" s="109"/>
      <c r="G105" s="109"/>
      <c r="H105" s="109"/>
      <c r="I105" s="109"/>
      <c r="J105" s="110">
        <f>J240</f>
        <v>0</v>
      </c>
      <c r="L105" s="107"/>
    </row>
    <row r="106" spans="2:47" s="9" customFormat="1" ht="19.899999999999999" customHeight="1">
      <c r="B106" s="111"/>
      <c r="D106" s="112" t="s">
        <v>139</v>
      </c>
      <c r="E106" s="113"/>
      <c r="F106" s="113"/>
      <c r="G106" s="113"/>
      <c r="H106" s="113"/>
      <c r="I106" s="113"/>
      <c r="J106" s="114">
        <f>J241</f>
        <v>0</v>
      </c>
      <c r="L106" s="111"/>
    </row>
    <row r="107" spans="2:47" s="9" customFormat="1" ht="19.899999999999999" customHeight="1">
      <c r="B107" s="111"/>
      <c r="D107" s="112" t="s">
        <v>141</v>
      </c>
      <c r="E107" s="113"/>
      <c r="F107" s="113"/>
      <c r="G107" s="113"/>
      <c r="H107" s="113"/>
      <c r="I107" s="113"/>
      <c r="J107" s="114">
        <f>J309</f>
        <v>0</v>
      </c>
      <c r="L107" s="111"/>
    </row>
    <row r="108" spans="2:47" s="9" customFormat="1" ht="19.899999999999999" customHeight="1">
      <c r="B108" s="111"/>
      <c r="D108" s="112" t="s">
        <v>409</v>
      </c>
      <c r="E108" s="113"/>
      <c r="F108" s="113"/>
      <c r="G108" s="113"/>
      <c r="H108" s="113"/>
      <c r="I108" s="113"/>
      <c r="J108" s="114">
        <f>J340</f>
        <v>0</v>
      </c>
      <c r="L108" s="111"/>
    </row>
    <row r="109" spans="2:47" s="9" customFormat="1" ht="19.899999999999999" customHeight="1">
      <c r="B109" s="111"/>
      <c r="D109" s="112" t="s">
        <v>142</v>
      </c>
      <c r="E109" s="113"/>
      <c r="F109" s="113"/>
      <c r="G109" s="113"/>
      <c r="H109" s="113"/>
      <c r="I109" s="113"/>
      <c r="J109" s="114">
        <f>J347</f>
        <v>0</v>
      </c>
      <c r="L109" s="111"/>
    </row>
    <row r="110" spans="2:47" s="9" customFormat="1" ht="19.899999999999999" customHeight="1">
      <c r="B110" s="111"/>
      <c r="D110" s="112" t="s">
        <v>143</v>
      </c>
      <c r="E110" s="113"/>
      <c r="F110" s="113"/>
      <c r="G110" s="113"/>
      <c r="H110" s="113"/>
      <c r="I110" s="113"/>
      <c r="J110" s="114">
        <f>J437</f>
        <v>0</v>
      </c>
      <c r="L110" s="111"/>
    </row>
    <row r="111" spans="2:47" s="9" customFormat="1" ht="19.899999999999999" customHeight="1">
      <c r="B111" s="111"/>
      <c r="D111" s="112" t="s">
        <v>144</v>
      </c>
      <c r="E111" s="113"/>
      <c r="F111" s="113"/>
      <c r="G111" s="113"/>
      <c r="H111" s="113"/>
      <c r="I111" s="113"/>
      <c r="J111" s="114">
        <f>J491</f>
        <v>0</v>
      </c>
      <c r="L111" s="111"/>
    </row>
    <row r="112" spans="2:47" s="8" customFormat="1" ht="25" customHeight="1">
      <c r="B112" s="107"/>
      <c r="D112" s="108" t="s">
        <v>147</v>
      </c>
      <c r="E112" s="109"/>
      <c r="F112" s="109"/>
      <c r="G112" s="109"/>
      <c r="H112" s="109"/>
      <c r="I112" s="109"/>
      <c r="J112" s="110">
        <f>J501</f>
        <v>0</v>
      </c>
      <c r="L112" s="107"/>
    </row>
    <row r="113" spans="2:12" s="1" customFormat="1" ht="21.75" customHeight="1">
      <c r="B113" s="31"/>
      <c r="L113" s="31"/>
    </row>
    <row r="114" spans="2:12" s="1" customFormat="1" ht="7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7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5" customHeight="1">
      <c r="B119" s="31"/>
      <c r="C119" s="20" t="s">
        <v>148</v>
      </c>
      <c r="L119" s="31"/>
    </row>
    <row r="120" spans="2:12" s="1" customFormat="1" ht="7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16.5" customHeight="1">
      <c r="B122" s="31"/>
      <c r="E122" s="239" t="str">
        <f>E7</f>
        <v>PF UPOL, Změna užívání vnitřních prostor budovy B, fáze 2</v>
      </c>
      <c r="F122" s="240"/>
      <c r="G122" s="240"/>
      <c r="H122" s="240"/>
      <c r="L122" s="31"/>
    </row>
    <row r="123" spans="2:12" ht="12" customHeight="1">
      <c r="B123" s="19"/>
      <c r="C123" s="26" t="s">
        <v>124</v>
      </c>
      <c r="L123" s="19"/>
    </row>
    <row r="124" spans="2:12" s="1" customFormat="1" ht="16.5" customHeight="1">
      <c r="B124" s="31"/>
      <c r="E124" s="239" t="s">
        <v>125</v>
      </c>
      <c r="F124" s="241"/>
      <c r="G124" s="241"/>
      <c r="H124" s="241"/>
      <c r="L124" s="31"/>
    </row>
    <row r="125" spans="2:12" s="1" customFormat="1" ht="12" customHeight="1">
      <c r="B125" s="31"/>
      <c r="C125" s="26" t="s">
        <v>126</v>
      </c>
      <c r="L125" s="31"/>
    </row>
    <row r="126" spans="2:12" s="1" customFormat="1" ht="16.5" customHeight="1">
      <c r="B126" s="31"/>
      <c r="E126" s="201" t="str">
        <f>E11</f>
        <v>D.1.1.2 - Stavební úpravy</v>
      </c>
      <c r="F126" s="241"/>
      <c r="G126" s="241"/>
      <c r="H126" s="241"/>
      <c r="L126" s="31"/>
    </row>
    <row r="127" spans="2:12" s="1" customFormat="1" ht="7" customHeight="1">
      <c r="B127" s="31"/>
      <c r="L127" s="31"/>
    </row>
    <row r="128" spans="2:12" s="1" customFormat="1" ht="12" customHeight="1">
      <c r="B128" s="31"/>
      <c r="C128" s="26" t="s">
        <v>20</v>
      </c>
      <c r="F128" s="24" t="str">
        <f>F14</f>
        <v xml:space="preserve"> </v>
      </c>
      <c r="I128" s="26" t="s">
        <v>22</v>
      </c>
      <c r="J128" s="51" t="str">
        <f>IF(J14="","",J14)</f>
        <v>8. 3. 2026</v>
      </c>
      <c r="L128" s="31"/>
    </row>
    <row r="129" spans="2:65" s="1" customFormat="1" ht="7" customHeight="1">
      <c r="B129" s="31"/>
      <c r="L129" s="31"/>
    </row>
    <row r="130" spans="2:65" s="1" customFormat="1" ht="40" customHeight="1">
      <c r="B130" s="31"/>
      <c r="C130" s="26" t="s">
        <v>24</v>
      </c>
      <c r="F130" s="24" t="str">
        <f>E17</f>
        <v>UP v Olomouci, Křižkovského 511/8, Olomouc</v>
      </c>
      <c r="I130" s="26" t="s">
        <v>30</v>
      </c>
      <c r="J130" s="29" t="str">
        <f>E23</f>
        <v>RV projekt s.r.o., Poláškova 1535, Val. Meziříčí</v>
      </c>
      <c r="L130" s="31"/>
    </row>
    <row r="131" spans="2:65" s="1" customFormat="1" ht="40" customHeight="1">
      <c r="B131" s="31"/>
      <c r="C131" s="26" t="s">
        <v>28</v>
      </c>
      <c r="F131" s="24" t="str">
        <f>IF(E20="","",E20)</f>
        <v>Vyplň údaj</v>
      </c>
      <c r="I131" s="26" t="s">
        <v>33</v>
      </c>
      <c r="J131" s="29" t="str">
        <f>E26</f>
        <v>RV projekt s.r.o., Poláškova 1535, Val. Meziříčí</v>
      </c>
      <c r="L131" s="31"/>
    </row>
    <row r="132" spans="2:65" s="1" customFormat="1" ht="10.25" customHeight="1">
      <c r="B132" s="31"/>
      <c r="L132" s="31"/>
    </row>
    <row r="133" spans="2:65" s="10" customFormat="1" ht="29.25" customHeight="1">
      <c r="B133" s="115"/>
      <c r="C133" s="116" t="s">
        <v>149</v>
      </c>
      <c r="D133" s="117" t="s">
        <v>60</v>
      </c>
      <c r="E133" s="117" t="s">
        <v>56</v>
      </c>
      <c r="F133" s="117" t="s">
        <v>57</v>
      </c>
      <c r="G133" s="117" t="s">
        <v>150</v>
      </c>
      <c r="H133" s="117" t="s">
        <v>151</v>
      </c>
      <c r="I133" s="117" t="s">
        <v>152</v>
      </c>
      <c r="J133" s="118" t="s">
        <v>130</v>
      </c>
      <c r="K133" s="119" t="s">
        <v>153</v>
      </c>
      <c r="L133" s="115"/>
      <c r="M133" s="58" t="s">
        <v>1</v>
      </c>
      <c r="N133" s="59" t="s">
        <v>39</v>
      </c>
      <c r="O133" s="59" t="s">
        <v>154</v>
      </c>
      <c r="P133" s="59" t="s">
        <v>155</v>
      </c>
      <c r="Q133" s="59" t="s">
        <v>156</v>
      </c>
      <c r="R133" s="59" t="s">
        <v>157</v>
      </c>
      <c r="S133" s="59" t="s">
        <v>158</v>
      </c>
      <c r="T133" s="60" t="s">
        <v>159</v>
      </c>
    </row>
    <row r="134" spans="2:65" s="1" customFormat="1" ht="22.75" customHeight="1">
      <c r="B134" s="31"/>
      <c r="C134" s="63" t="s">
        <v>160</v>
      </c>
      <c r="J134" s="120">
        <f>BK134</f>
        <v>0</v>
      </c>
      <c r="L134" s="31"/>
      <c r="M134" s="61"/>
      <c r="N134" s="52"/>
      <c r="O134" s="52"/>
      <c r="P134" s="121">
        <f>P135+P240+P501</f>
        <v>0</v>
      </c>
      <c r="Q134" s="52"/>
      <c r="R134" s="121">
        <f>R135+R240+R501</f>
        <v>50.342116970000006</v>
      </c>
      <c r="S134" s="52"/>
      <c r="T134" s="122">
        <f>T135+T240+T501</f>
        <v>2.7336800000000001</v>
      </c>
      <c r="AT134" s="16" t="s">
        <v>74</v>
      </c>
      <c r="AU134" s="16" t="s">
        <v>132</v>
      </c>
      <c r="BK134" s="123">
        <f>BK135+BK240+BK501</f>
        <v>0</v>
      </c>
    </row>
    <row r="135" spans="2:65" s="11" customFormat="1" ht="25.9" customHeight="1">
      <c r="B135" s="124"/>
      <c r="D135" s="125" t="s">
        <v>74</v>
      </c>
      <c r="E135" s="126" t="s">
        <v>161</v>
      </c>
      <c r="F135" s="126" t="s">
        <v>162</v>
      </c>
      <c r="I135" s="127"/>
      <c r="J135" s="128">
        <f>BK135</f>
        <v>0</v>
      </c>
      <c r="L135" s="124"/>
      <c r="M135" s="129"/>
      <c r="P135" s="130">
        <f>P136+P159+P163+P231+P238</f>
        <v>0</v>
      </c>
      <c r="R135" s="130">
        <f>R136+R159+R163+R231+R238</f>
        <v>35.377322370000009</v>
      </c>
      <c r="T135" s="131">
        <f>T136+T159+T163+T231+T238</f>
        <v>0</v>
      </c>
      <c r="AR135" s="125" t="s">
        <v>82</v>
      </c>
      <c r="AT135" s="132" t="s">
        <v>74</v>
      </c>
      <c r="AU135" s="132" t="s">
        <v>75</v>
      </c>
      <c r="AY135" s="125" t="s">
        <v>163</v>
      </c>
      <c r="BK135" s="133">
        <f>BK136+BK159+BK163+BK231+BK238</f>
        <v>0</v>
      </c>
    </row>
    <row r="136" spans="2:65" s="11" customFormat="1" ht="22.75" customHeight="1">
      <c r="B136" s="124"/>
      <c r="D136" s="125" t="s">
        <v>74</v>
      </c>
      <c r="E136" s="134" t="s">
        <v>181</v>
      </c>
      <c r="F136" s="134" t="s">
        <v>410</v>
      </c>
      <c r="I136" s="127"/>
      <c r="J136" s="135">
        <f>BK136</f>
        <v>0</v>
      </c>
      <c r="L136" s="124"/>
      <c r="M136" s="129"/>
      <c r="P136" s="130">
        <f>SUM(P137:P158)</f>
        <v>0</v>
      </c>
      <c r="R136" s="130">
        <f>SUM(R137:R158)</f>
        <v>11.143226090000001</v>
      </c>
      <c r="T136" s="131">
        <f>SUM(T137:T158)</f>
        <v>0</v>
      </c>
      <c r="AR136" s="125" t="s">
        <v>82</v>
      </c>
      <c r="AT136" s="132" t="s">
        <v>74</v>
      </c>
      <c r="AU136" s="132" t="s">
        <v>82</v>
      </c>
      <c r="AY136" s="125" t="s">
        <v>163</v>
      </c>
      <c r="BK136" s="133">
        <f>SUM(BK137:BK158)</f>
        <v>0</v>
      </c>
    </row>
    <row r="137" spans="2:65" s="1" customFormat="1" ht="21.75" customHeight="1">
      <c r="B137" s="136"/>
      <c r="C137" s="137" t="s">
        <v>82</v>
      </c>
      <c r="D137" s="137" t="s">
        <v>165</v>
      </c>
      <c r="E137" s="138" t="s">
        <v>411</v>
      </c>
      <c r="F137" s="139" t="s">
        <v>412</v>
      </c>
      <c r="G137" s="140" t="s">
        <v>188</v>
      </c>
      <c r="H137" s="141">
        <v>2.5289999999999999</v>
      </c>
      <c r="I137" s="142"/>
      <c r="J137" s="143">
        <f>ROUND(I137*H137,2)</f>
        <v>0</v>
      </c>
      <c r="K137" s="144"/>
      <c r="L137" s="31"/>
      <c r="M137" s="145" t="s">
        <v>1</v>
      </c>
      <c r="N137" s="146" t="s">
        <v>40</v>
      </c>
      <c r="P137" s="147">
        <f>O137*H137</f>
        <v>0</v>
      </c>
      <c r="Q137" s="147">
        <v>1.7863599999999999</v>
      </c>
      <c r="R137" s="147">
        <f>Q137*H137</f>
        <v>4.5177044400000002</v>
      </c>
      <c r="S137" s="147">
        <v>0</v>
      </c>
      <c r="T137" s="148">
        <f>S137*H137</f>
        <v>0</v>
      </c>
      <c r="AR137" s="149" t="s">
        <v>169</v>
      </c>
      <c r="AT137" s="149" t="s">
        <v>165</v>
      </c>
      <c r="AU137" s="149" t="s">
        <v>84</v>
      </c>
      <c r="AY137" s="16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6" t="s">
        <v>82</v>
      </c>
      <c r="BK137" s="150">
        <f>ROUND(I137*H137,2)</f>
        <v>0</v>
      </c>
      <c r="BL137" s="16" t="s">
        <v>169</v>
      </c>
      <c r="BM137" s="149" t="s">
        <v>413</v>
      </c>
    </row>
    <row r="138" spans="2:65" s="12" customFormat="1" ht="10">
      <c r="B138" s="151"/>
      <c r="D138" s="152" t="s">
        <v>171</v>
      </c>
      <c r="E138" s="153" t="s">
        <v>1</v>
      </c>
      <c r="F138" s="154" t="s">
        <v>414</v>
      </c>
      <c r="H138" s="155">
        <v>0.72699999999999998</v>
      </c>
      <c r="I138" s="156"/>
      <c r="L138" s="151"/>
      <c r="M138" s="157"/>
      <c r="T138" s="158"/>
      <c r="AT138" s="153" t="s">
        <v>171</v>
      </c>
      <c r="AU138" s="153" t="s">
        <v>84</v>
      </c>
      <c r="AV138" s="12" t="s">
        <v>84</v>
      </c>
      <c r="AW138" s="12" t="s">
        <v>32</v>
      </c>
      <c r="AX138" s="12" t="s">
        <v>75</v>
      </c>
      <c r="AY138" s="153" t="s">
        <v>163</v>
      </c>
    </row>
    <row r="139" spans="2:65" s="12" customFormat="1" ht="10">
      <c r="B139" s="151"/>
      <c r="D139" s="152" t="s">
        <v>171</v>
      </c>
      <c r="E139" s="153" t="s">
        <v>1</v>
      </c>
      <c r="F139" s="154" t="s">
        <v>415</v>
      </c>
      <c r="H139" s="155">
        <v>1.3169999999999999</v>
      </c>
      <c r="I139" s="156"/>
      <c r="L139" s="151"/>
      <c r="M139" s="157"/>
      <c r="T139" s="158"/>
      <c r="AT139" s="153" t="s">
        <v>171</v>
      </c>
      <c r="AU139" s="153" t="s">
        <v>84</v>
      </c>
      <c r="AV139" s="12" t="s">
        <v>84</v>
      </c>
      <c r="AW139" s="12" t="s">
        <v>32</v>
      </c>
      <c r="AX139" s="12" t="s">
        <v>75</v>
      </c>
      <c r="AY139" s="153" t="s">
        <v>163</v>
      </c>
    </row>
    <row r="140" spans="2:65" s="12" customFormat="1" ht="10">
      <c r="B140" s="151"/>
      <c r="D140" s="152" t="s">
        <v>171</v>
      </c>
      <c r="E140" s="153" t="s">
        <v>1</v>
      </c>
      <c r="F140" s="154" t="s">
        <v>416</v>
      </c>
      <c r="H140" s="155">
        <v>0.48499999999999999</v>
      </c>
      <c r="I140" s="156"/>
      <c r="L140" s="151"/>
      <c r="M140" s="157"/>
      <c r="T140" s="158"/>
      <c r="AT140" s="153" t="s">
        <v>171</v>
      </c>
      <c r="AU140" s="153" t="s">
        <v>84</v>
      </c>
      <c r="AV140" s="12" t="s">
        <v>84</v>
      </c>
      <c r="AW140" s="12" t="s">
        <v>32</v>
      </c>
      <c r="AX140" s="12" t="s">
        <v>75</v>
      </c>
      <c r="AY140" s="153" t="s">
        <v>163</v>
      </c>
    </row>
    <row r="141" spans="2:65" s="13" customFormat="1" ht="10">
      <c r="B141" s="159"/>
      <c r="D141" s="152" t="s">
        <v>171</v>
      </c>
      <c r="E141" s="160" t="s">
        <v>1</v>
      </c>
      <c r="F141" s="161" t="s">
        <v>173</v>
      </c>
      <c r="H141" s="162">
        <v>2.5289999999999999</v>
      </c>
      <c r="I141" s="163"/>
      <c r="L141" s="159"/>
      <c r="M141" s="164"/>
      <c r="T141" s="165"/>
      <c r="AT141" s="160" t="s">
        <v>171</v>
      </c>
      <c r="AU141" s="160" t="s">
        <v>84</v>
      </c>
      <c r="AV141" s="13" t="s">
        <v>169</v>
      </c>
      <c r="AW141" s="13" t="s">
        <v>32</v>
      </c>
      <c r="AX141" s="13" t="s">
        <v>82</v>
      </c>
      <c r="AY141" s="160" t="s">
        <v>163</v>
      </c>
    </row>
    <row r="142" spans="2:65" s="1" customFormat="1" ht="24.15" customHeight="1">
      <c r="B142" s="136"/>
      <c r="C142" s="137" t="s">
        <v>84</v>
      </c>
      <c r="D142" s="137" t="s">
        <v>165</v>
      </c>
      <c r="E142" s="138" t="s">
        <v>417</v>
      </c>
      <c r="F142" s="139" t="s">
        <v>418</v>
      </c>
      <c r="G142" s="140" t="s">
        <v>326</v>
      </c>
      <c r="H142" s="141">
        <v>3</v>
      </c>
      <c r="I142" s="142"/>
      <c r="J142" s="143">
        <f>ROUND(I142*H142,2)</f>
        <v>0</v>
      </c>
      <c r="K142" s="144"/>
      <c r="L142" s="31"/>
      <c r="M142" s="145" t="s">
        <v>1</v>
      </c>
      <c r="N142" s="146" t="s">
        <v>40</v>
      </c>
      <c r="P142" s="147">
        <f>O142*H142</f>
        <v>0</v>
      </c>
      <c r="Q142" s="147">
        <v>3.193E-2</v>
      </c>
      <c r="R142" s="147">
        <f>Q142*H142</f>
        <v>9.579E-2</v>
      </c>
      <c r="S142" s="147">
        <v>0</v>
      </c>
      <c r="T142" s="148">
        <f>S142*H142</f>
        <v>0</v>
      </c>
      <c r="AR142" s="149" t="s">
        <v>169</v>
      </c>
      <c r="AT142" s="149" t="s">
        <v>165</v>
      </c>
      <c r="AU142" s="149" t="s">
        <v>84</v>
      </c>
      <c r="AY142" s="16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6" t="s">
        <v>82</v>
      </c>
      <c r="BK142" s="150">
        <f>ROUND(I142*H142,2)</f>
        <v>0</v>
      </c>
      <c r="BL142" s="16" t="s">
        <v>169</v>
      </c>
      <c r="BM142" s="149" t="s">
        <v>419</v>
      </c>
    </row>
    <row r="143" spans="2:65" s="12" customFormat="1" ht="10">
      <c r="B143" s="151"/>
      <c r="D143" s="152" t="s">
        <v>171</v>
      </c>
      <c r="E143" s="153" t="s">
        <v>1</v>
      </c>
      <c r="F143" s="154" t="s">
        <v>291</v>
      </c>
      <c r="H143" s="155">
        <v>1</v>
      </c>
      <c r="I143" s="156"/>
      <c r="L143" s="151"/>
      <c r="M143" s="157"/>
      <c r="T143" s="158"/>
      <c r="AT143" s="153" t="s">
        <v>171</v>
      </c>
      <c r="AU143" s="153" t="s">
        <v>84</v>
      </c>
      <c r="AV143" s="12" t="s">
        <v>84</v>
      </c>
      <c r="AW143" s="12" t="s">
        <v>32</v>
      </c>
      <c r="AX143" s="12" t="s">
        <v>75</v>
      </c>
      <c r="AY143" s="153" t="s">
        <v>163</v>
      </c>
    </row>
    <row r="144" spans="2:65" s="12" customFormat="1" ht="10">
      <c r="B144" s="151"/>
      <c r="D144" s="152" t="s">
        <v>171</v>
      </c>
      <c r="E144" s="153" t="s">
        <v>1</v>
      </c>
      <c r="F144" s="154" t="s">
        <v>420</v>
      </c>
      <c r="H144" s="155">
        <v>2</v>
      </c>
      <c r="I144" s="156"/>
      <c r="L144" s="151"/>
      <c r="M144" s="157"/>
      <c r="T144" s="158"/>
      <c r="AT144" s="153" t="s">
        <v>171</v>
      </c>
      <c r="AU144" s="153" t="s">
        <v>84</v>
      </c>
      <c r="AV144" s="12" t="s">
        <v>84</v>
      </c>
      <c r="AW144" s="12" t="s">
        <v>32</v>
      </c>
      <c r="AX144" s="12" t="s">
        <v>75</v>
      </c>
      <c r="AY144" s="153" t="s">
        <v>163</v>
      </c>
    </row>
    <row r="145" spans="2:65" s="13" customFormat="1" ht="10">
      <c r="B145" s="159"/>
      <c r="D145" s="152" t="s">
        <v>171</v>
      </c>
      <c r="E145" s="160" t="s">
        <v>1</v>
      </c>
      <c r="F145" s="161" t="s">
        <v>173</v>
      </c>
      <c r="H145" s="162">
        <v>3</v>
      </c>
      <c r="I145" s="163"/>
      <c r="L145" s="159"/>
      <c r="M145" s="164"/>
      <c r="T145" s="165"/>
      <c r="AT145" s="160" t="s">
        <v>171</v>
      </c>
      <c r="AU145" s="160" t="s">
        <v>84</v>
      </c>
      <c r="AV145" s="13" t="s">
        <v>169</v>
      </c>
      <c r="AW145" s="13" t="s">
        <v>32</v>
      </c>
      <c r="AX145" s="13" t="s">
        <v>82</v>
      </c>
      <c r="AY145" s="160" t="s">
        <v>163</v>
      </c>
    </row>
    <row r="146" spans="2:65" s="1" customFormat="1" ht="24.15" customHeight="1">
      <c r="B146" s="136"/>
      <c r="C146" s="137" t="s">
        <v>181</v>
      </c>
      <c r="D146" s="137" t="s">
        <v>165</v>
      </c>
      <c r="E146" s="138" t="s">
        <v>421</v>
      </c>
      <c r="F146" s="139" t="s">
        <v>422</v>
      </c>
      <c r="G146" s="140" t="s">
        <v>168</v>
      </c>
      <c r="H146" s="141">
        <v>82.364999999999995</v>
      </c>
      <c r="I146" s="142"/>
      <c r="J146" s="143">
        <f>ROUND(I146*H146,2)</f>
        <v>0</v>
      </c>
      <c r="K146" s="144"/>
      <c r="L146" s="31"/>
      <c r="M146" s="145" t="s">
        <v>1</v>
      </c>
      <c r="N146" s="146" t="s">
        <v>40</v>
      </c>
      <c r="P146" s="147">
        <f>O146*H146</f>
        <v>0</v>
      </c>
      <c r="Q146" s="147">
        <v>7.9210000000000003E-2</v>
      </c>
      <c r="R146" s="147">
        <f>Q146*H146</f>
        <v>6.5241316500000002</v>
      </c>
      <c r="S146" s="147">
        <v>0</v>
      </c>
      <c r="T146" s="148">
        <f>S146*H146</f>
        <v>0</v>
      </c>
      <c r="AR146" s="149" t="s">
        <v>169</v>
      </c>
      <c r="AT146" s="149" t="s">
        <v>165</v>
      </c>
      <c r="AU146" s="149" t="s">
        <v>84</v>
      </c>
      <c r="AY146" s="16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6" t="s">
        <v>82</v>
      </c>
      <c r="BK146" s="150">
        <f>ROUND(I146*H146,2)</f>
        <v>0</v>
      </c>
      <c r="BL146" s="16" t="s">
        <v>169</v>
      </c>
      <c r="BM146" s="149" t="s">
        <v>423</v>
      </c>
    </row>
    <row r="147" spans="2:65" s="14" customFormat="1" ht="10">
      <c r="B147" s="166"/>
      <c r="D147" s="152" t="s">
        <v>171</v>
      </c>
      <c r="E147" s="167" t="s">
        <v>1</v>
      </c>
      <c r="F147" s="168" t="s">
        <v>424</v>
      </c>
      <c r="H147" s="167" t="s">
        <v>1</v>
      </c>
      <c r="I147" s="169"/>
      <c r="L147" s="166"/>
      <c r="M147" s="170"/>
      <c r="T147" s="171"/>
      <c r="AT147" s="167" t="s">
        <v>171</v>
      </c>
      <c r="AU147" s="167" t="s">
        <v>84</v>
      </c>
      <c r="AV147" s="14" t="s">
        <v>82</v>
      </c>
      <c r="AW147" s="14" t="s">
        <v>32</v>
      </c>
      <c r="AX147" s="14" t="s">
        <v>75</v>
      </c>
      <c r="AY147" s="167" t="s">
        <v>163</v>
      </c>
    </row>
    <row r="148" spans="2:65" s="12" customFormat="1" ht="10">
      <c r="B148" s="151"/>
      <c r="D148" s="152" t="s">
        <v>171</v>
      </c>
      <c r="E148" s="153" t="s">
        <v>1</v>
      </c>
      <c r="F148" s="154" t="s">
        <v>425</v>
      </c>
      <c r="H148" s="155">
        <v>19.600000000000001</v>
      </c>
      <c r="I148" s="156"/>
      <c r="L148" s="151"/>
      <c r="M148" s="157"/>
      <c r="T148" s="158"/>
      <c r="AT148" s="153" t="s">
        <v>171</v>
      </c>
      <c r="AU148" s="153" t="s">
        <v>84</v>
      </c>
      <c r="AV148" s="12" t="s">
        <v>84</v>
      </c>
      <c r="AW148" s="12" t="s">
        <v>32</v>
      </c>
      <c r="AX148" s="12" t="s">
        <v>75</v>
      </c>
      <c r="AY148" s="153" t="s">
        <v>163</v>
      </c>
    </row>
    <row r="149" spans="2:65" s="14" customFormat="1" ht="10">
      <c r="B149" s="166"/>
      <c r="D149" s="152" t="s">
        <v>171</v>
      </c>
      <c r="E149" s="167" t="s">
        <v>1</v>
      </c>
      <c r="F149" s="168" t="s">
        <v>179</v>
      </c>
      <c r="H149" s="167" t="s">
        <v>1</v>
      </c>
      <c r="I149" s="169"/>
      <c r="L149" s="166"/>
      <c r="M149" s="170"/>
      <c r="T149" s="171"/>
      <c r="AT149" s="167" t="s">
        <v>171</v>
      </c>
      <c r="AU149" s="167" t="s">
        <v>84</v>
      </c>
      <c r="AV149" s="14" t="s">
        <v>82</v>
      </c>
      <c r="AW149" s="14" t="s">
        <v>32</v>
      </c>
      <c r="AX149" s="14" t="s">
        <v>75</v>
      </c>
      <c r="AY149" s="167" t="s">
        <v>163</v>
      </c>
    </row>
    <row r="150" spans="2:65" s="12" customFormat="1" ht="10">
      <c r="B150" s="151"/>
      <c r="D150" s="152" t="s">
        <v>171</v>
      </c>
      <c r="E150" s="153" t="s">
        <v>1</v>
      </c>
      <c r="F150" s="154" t="s">
        <v>426</v>
      </c>
      <c r="H150" s="155">
        <v>55.475000000000001</v>
      </c>
      <c r="I150" s="156"/>
      <c r="L150" s="151"/>
      <c r="M150" s="157"/>
      <c r="T150" s="158"/>
      <c r="AT150" s="153" t="s">
        <v>171</v>
      </c>
      <c r="AU150" s="153" t="s">
        <v>84</v>
      </c>
      <c r="AV150" s="12" t="s">
        <v>84</v>
      </c>
      <c r="AW150" s="12" t="s">
        <v>32</v>
      </c>
      <c r="AX150" s="12" t="s">
        <v>75</v>
      </c>
      <c r="AY150" s="153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427</v>
      </c>
      <c r="H151" s="155">
        <v>-1.8</v>
      </c>
      <c r="I151" s="156"/>
      <c r="L151" s="151"/>
      <c r="M151" s="157"/>
      <c r="T151" s="158"/>
      <c r="AT151" s="153" t="s">
        <v>171</v>
      </c>
      <c r="AU151" s="153" t="s">
        <v>84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4" customFormat="1" ht="10">
      <c r="B152" s="166"/>
      <c r="D152" s="152" t="s">
        <v>171</v>
      </c>
      <c r="E152" s="167" t="s">
        <v>1</v>
      </c>
      <c r="F152" s="168" t="s">
        <v>428</v>
      </c>
      <c r="H152" s="167" t="s">
        <v>1</v>
      </c>
      <c r="I152" s="169"/>
      <c r="L152" s="166"/>
      <c r="M152" s="170"/>
      <c r="T152" s="171"/>
      <c r="AT152" s="167" t="s">
        <v>171</v>
      </c>
      <c r="AU152" s="167" t="s">
        <v>84</v>
      </c>
      <c r="AV152" s="14" t="s">
        <v>82</v>
      </c>
      <c r="AW152" s="14" t="s">
        <v>32</v>
      </c>
      <c r="AX152" s="14" t="s">
        <v>75</v>
      </c>
      <c r="AY152" s="167" t="s">
        <v>163</v>
      </c>
    </row>
    <row r="153" spans="2:65" s="12" customFormat="1" ht="10">
      <c r="B153" s="151"/>
      <c r="D153" s="152" t="s">
        <v>171</v>
      </c>
      <c r="E153" s="153" t="s">
        <v>1</v>
      </c>
      <c r="F153" s="154" t="s">
        <v>429</v>
      </c>
      <c r="H153" s="155">
        <v>9.09</v>
      </c>
      <c r="I153" s="156"/>
      <c r="L153" s="151"/>
      <c r="M153" s="157"/>
      <c r="T153" s="158"/>
      <c r="AT153" s="153" t="s">
        <v>171</v>
      </c>
      <c r="AU153" s="153" t="s">
        <v>84</v>
      </c>
      <c r="AV153" s="12" t="s">
        <v>84</v>
      </c>
      <c r="AW153" s="12" t="s">
        <v>32</v>
      </c>
      <c r="AX153" s="12" t="s">
        <v>75</v>
      </c>
      <c r="AY153" s="153" t="s">
        <v>163</v>
      </c>
    </row>
    <row r="154" spans="2:65" s="13" customFormat="1" ht="10">
      <c r="B154" s="159"/>
      <c r="D154" s="152" t="s">
        <v>171</v>
      </c>
      <c r="E154" s="160" t="s">
        <v>1</v>
      </c>
      <c r="F154" s="161" t="s">
        <v>173</v>
      </c>
      <c r="H154" s="162">
        <v>82.365000000000009</v>
      </c>
      <c r="I154" s="163"/>
      <c r="L154" s="159"/>
      <c r="M154" s="164"/>
      <c r="T154" s="165"/>
      <c r="AT154" s="160" t="s">
        <v>171</v>
      </c>
      <c r="AU154" s="160" t="s">
        <v>84</v>
      </c>
      <c r="AV154" s="13" t="s">
        <v>169</v>
      </c>
      <c r="AW154" s="13" t="s">
        <v>32</v>
      </c>
      <c r="AX154" s="13" t="s">
        <v>82</v>
      </c>
      <c r="AY154" s="160" t="s">
        <v>163</v>
      </c>
    </row>
    <row r="155" spans="2:65" s="1" customFormat="1" ht="16.5" customHeight="1">
      <c r="B155" s="136"/>
      <c r="C155" s="137" t="s">
        <v>169</v>
      </c>
      <c r="D155" s="137" t="s">
        <v>165</v>
      </c>
      <c r="E155" s="138" t="s">
        <v>430</v>
      </c>
      <c r="F155" s="139" t="s">
        <v>431</v>
      </c>
      <c r="G155" s="140" t="s">
        <v>248</v>
      </c>
      <c r="H155" s="141">
        <v>28</v>
      </c>
      <c r="I155" s="142"/>
      <c r="J155" s="143">
        <f>ROUND(I155*H155,2)</f>
        <v>0</v>
      </c>
      <c r="K155" s="144"/>
      <c r="L155" s="31"/>
      <c r="M155" s="145" t="s">
        <v>1</v>
      </c>
      <c r="N155" s="146" t="s">
        <v>40</v>
      </c>
      <c r="P155" s="147">
        <f>O155*H155</f>
        <v>0</v>
      </c>
      <c r="Q155" s="147">
        <v>2.0000000000000001E-4</v>
      </c>
      <c r="R155" s="147">
        <f>Q155*H155</f>
        <v>5.5999999999999999E-3</v>
      </c>
      <c r="S155" s="147">
        <v>0</v>
      </c>
      <c r="T155" s="148">
        <f>S155*H155</f>
        <v>0</v>
      </c>
      <c r="AR155" s="149" t="s">
        <v>169</v>
      </c>
      <c r="AT155" s="149" t="s">
        <v>165</v>
      </c>
      <c r="AU155" s="149" t="s">
        <v>84</v>
      </c>
      <c r="AY155" s="16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6" t="s">
        <v>82</v>
      </c>
      <c r="BK155" s="150">
        <f>ROUND(I155*H155,2)</f>
        <v>0</v>
      </c>
      <c r="BL155" s="16" t="s">
        <v>169</v>
      </c>
      <c r="BM155" s="149" t="s">
        <v>432</v>
      </c>
    </row>
    <row r="156" spans="2:65" s="12" customFormat="1" ht="10">
      <c r="B156" s="151"/>
      <c r="D156" s="152" t="s">
        <v>171</v>
      </c>
      <c r="E156" s="153" t="s">
        <v>1</v>
      </c>
      <c r="F156" s="154" t="s">
        <v>433</v>
      </c>
      <c r="H156" s="155">
        <v>7</v>
      </c>
      <c r="I156" s="156"/>
      <c r="L156" s="151"/>
      <c r="M156" s="157"/>
      <c r="T156" s="158"/>
      <c r="AT156" s="153" t="s">
        <v>171</v>
      </c>
      <c r="AU156" s="153" t="s">
        <v>84</v>
      </c>
      <c r="AV156" s="12" t="s">
        <v>84</v>
      </c>
      <c r="AW156" s="12" t="s">
        <v>32</v>
      </c>
      <c r="AX156" s="12" t="s">
        <v>75</v>
      </c>
      <c r="AY156" s="153" t="s">
        <v>163</v>
      </c>
    </row>
    <row r="157" spans="2:65" s="12" customFormat="1" ht="10">
      <c r="B157" s="151"/>
      <c r="D157" s="152" t="s">
        <v>171</v>
      </c>
      <c r="E157" s="153" t="s">
        <v>1</v>
      </c>
      <c r="F157" s="154" t="s">
        <v>434</v>
      </c>
      <c r="H157" s="155">
        <v>21</v>
      </c>
      <c r="I157" s="156"/>
      <c r="L157" s="151"/>
      <c r="M157" s="157"/>
      <c r="T157" s="158"/>
      <c r="AT157" s="153" t="s">
        <v>171</v>
      </c>
      <c r="AU157" s="153" t="s">
        <v>84</v>
      </c>
      <c r="AV157" s="12" t="s">
        <v>84</v>
      </c>
      <c r="AW157" s="12" t="s">
        <v>32</v>
      </c>
      <c r="AX157" s="12" t="s">
        <v>75</v>
      </c>
      <c r="AY157" s="153" t="s">
        <v>163</v>
      </c>
    </row>
    <row r="158" spans="2:65" s="13" customFormat="1" ht="10">
      <c r="B158" s="159"/>
      <c r="D158" s="152" t="s">
        <v>171</v>
      </c>
      <c r="E158" s="160" t="s">
        <v>1</v>
      </c>
      <c r="F158" s="161" t="s">
        <v>173</v>
      </c>
      <c r="H158" s="162">
        <v>28</v>
      </c>
      <c r="I158" s="163"/>
      <c r="L158" s="159"/>
      <c r="M158" s="164"/>
      <c r="T158" s="165"/>
      <c r="AT158" s="160" t="s">
        <v>171</v>
      </c>
      <c r="AU158" s="160" t="s">
        <v>84</v>
      </c>
      <c r="AV158" s="13" t="s">
        <v>169</v>
      </c>
      <c r="AW158" s="13" t="s">
        <v>32</v>
      </c>
      <c r="AX158" s="13" t="s">
        <v>82</v>
      </c>
      <c r="AY158" s="160" t="s">
        <v>163</v>
      </c>
    </row>
    <row r="159" spans="2:65" s="11" customFormat="1" ht="22.75" customHeight="1">
      <c r="B159" s="124"/>
      <c r="D159" s="125" t="s">
        <v>74</v>
      </c>
      <c r="E159" s="134" t="s">
        <v>196</v>
      </c>
      <c r="F159" s="134" t="s">
        <v>435</v>
      </c>
      <c r="I159" s="127"/>
      <c r="J159" s="135">
        <f>BK159</f>
        <v>0</v>
      </c>
      <c r="L159" s="124"/>
      <c r="M159" s="129"/>
      <c r="P159" s="130">
        <f>SUM(P160:P162)</f>
        <v>0</v>
      </c>
      <c r="R159" s="130">
        <f>SUM(R160:R162)</f>
        <v>0.17308679999999999</v>
      </c>
      <c r="T159" s="131">
        <f>SUM(T160:T162)</f>
        <v>0</v>
      </c>
      <c r="AR159" s="125" t="s">
        <v>82</v>
      </c>
      <c r="AT159" s="132" t="s">
        <v>74</v>
      </c>
      <c r="AU159" s="132" t="s">
        <v>82</v>
      </c>
      <c r="AY159" s="125" t="s">
        <v>163</v>
      </c>
      <c r="BK159" s="133">
        <f>SUM(BK160:BK162)</f>
        <v>0</v>
      </c>
    </row>
    <row r="160" spans="2:65" s="1" customFormat="1" ht="37.75" customHeight="1">
      <c r="B160" s="136"/>
      <c r="C160" s="137" t="s">
        <v>196</v>
      </c>
      <c r="D160" s="137" t="s">
        <v>165</v>
      </c>
      <c r="E160" s="138" t="s">
        <v>436</v>
      </c>
      <c r="F160" s="139" t="s">
        <v>437</v>
      </c>
      <c r="G160" s="140" t="s">
        <v>168</v>
      </c>
      <c r="H160" s="141">
        <v>1.94</v>
      </c>
      <c r="I160" s="142"/>
      <c r="J160" s="143">
        <f>ROUND(I160*H160,2)</f>
        <v>0</v>
      </c>
      <c r="K160" s="144"/>
      <c r="L160" s="31"/>
      <c r="M160" s="145" t="s">
        <v>1</v>
      </c>
      <c r="N160" s="146" t="s">
        <v>40</v>
      </c>
      <c r="P160" s="147">
        <f>O160*H160</f>
        <v>0</v>
      </c>
      <c r="Q160" s="147">
        <v>8.9219999999999994E-2</v>
      </c>
      <c r="R160" s="147">
        <f>Q160*H160</f>
        <v>0.17308679999999999</v>
      </c>
      <c r="S160" s="147">
        <v>0</v>
      </c>
      <c r="T160" s="148">
        <f>S160*H160</f>
        <v>0</v>
      </c>
      <c r="AR160" s="149" t="s">
        <v>169</v>
      </c>
      <c r="AT160" s="149" t="s">
        <v>165</v>
      </c>
      <c r="AU160" s="149" t="s">
        <v>84</v>
      </c>
      <c r="AY160" s="16" t="s">
        <v>163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6" t="s">
        <v>82</v>
      </c>
      <c r="BK160" s="150">
        <f>ROUND(I160*H160,2)</f>
        <v>0</v>
      </c>
      <c r="BL160" s="16" t="s">
        <v>169</v>
      </c>
      <c r="BM160" s="149" t="s">
        <v>438</v>
      </c>
    </row>
    <row r="161" spans="2:65" s="12" customFormat="1" ht="10">
      <c r="B161" s="151"/>
      <c r="D161" s="152" t="s">
        <v>171</v>
      </c>
      <c r="E161" s="153" t="s">
        <v>1</v>
      </c>
      <c r="F161" s="154" t="s">
        <v>439</v>
      </c>
      <c r="H161" s="155">
        <v>1.94</v>
      </c>
      <c r="I161" s="156"/>
      <c r="L161" s="151"/>
      <c r="M161" s="157"/>
      <c r="T161" s="158"/>
      <c r="AT161" s="153" t="s">
        <v>171</v>
      </c>
      <c r="AU161" s="153" t="s">
        <v>84</v>
      </c>
      <c r="AV161" s="12" t="s">
        <v>84</v>
      </c>
      <c r="AW161" s="12" t="s">
        <v>32</v>
      </c>
      <c r="AX161" s="12" t="s">
        <v>75</v>
      </c>
      <c r="AY161" s="153" t="s">
        <v>163</v>
      </c>
    </row>
    <row r="162" spans="2:65" s="13" customFormat="1" ht="10">
      <c r="B162" s="159"/>
      <c r="D162" s="152" t="s">
        <v>171</v>
      </c>
      <c r="E162" s="160" t="s">
        <v>1</v>
      </c>
      <c r="F162" s="161" t="s">
        <v>173</v>
      </c>
      <c r="H162" s="162">
        <v>1.94</v>
      </c>
      <c r="I162" s="163"/>
      <c r="L162" s="159"/>
      <c r="M162" s="164"/>
      <c r="T162" s="165"/>
      <c r="AT162" s="160" t="s">
        <v>171</v>
      </c>
      <c r="AU162" s="160" t="s">
        <v>84</v>
      </c>
      <c r="AV162" s="13" t="s">
        <v>169</v>
      </c>
      <c r="AW162" s="13" t="s">
        <v>32</v>
      </c>
      <c r="AX162" s="13" t="s">
        <v>82</v>
      </c>
      <c r="AY162" s="160" t="s">
        <v>163</v>
      </c>
    </row>
    <row r="163" spans="2:65" s="11" customFormat="1" ht="22.75" customHeight="1">
      <c r="B163" s="124"/>
      <c r="D163" s="125" t="s">
        <v>74</v>
      </c>
      <c r="E163" s="134" t="s">
        <v>203</v>
      </c>
      <c r="F163" s="134" t="s">
        <v>440</v>
      </c>
      <c r="I163" s="127"/>
      <c r="J163" s="135">
        <f>BK163</f>
        <v>0</v>
      </c>
      <c r="L163" s="124"/>
      <c r="M163" s="129"/>
      <c r="P163" s="130">
        <f>SUM(P164:P230)</f>
        <v>0</v>
      </c>
      <c r="R163" s="130">
        <f>SUM(R164:R230)</f>
        <v>24.049809480000004</v>
      </c>
      <c r="T163" s="131">
        <f>SUM(T164:T230)</f>
        <v>0</v>
      </c>
      <c r="AR163" s="125" t="s">
        <v>82</v>
      </c>
      <c r="AT163" s="132" t="s">
        <v>74</v>
      </c>
      <c r="AU163" s="132" t="s">
        <v>82</v>
      </c>
      <c r="AY163" s="125" t="s">
        <v>163</v>
      </c>
      <c r="BK163" s="133">
        <f>SUM(BK164:BK230)</f>
        <v>0</v>
      </c>
    </row>
    <row r="164" spans="2:65" s="1" customFormat="1" ht="24.15" customHeight="1">
      <c r="B164" s="136"/>
      <c r="C164" s="137" t="s">
        <v>203</v>
      </c>
      <c r="D164" s="137" t="s">
        <v>165</v>
      </c>
      <c r="E164" s="138" t="s">
        <v>441</v>
      </c>
      <c r="F164" s="139" t="s">
        <v>442</v>
      </c>
      <c r="G164" s="140" t="s">
        <v>168</v>
      </c>
      <c r="H164" s="141">
        <v>70</v>
      </c>
      <c r="I164" s="142"/>
      <c r="J164" s="143">
        <f>ROUND(I164*H164,2)</f>
        <v>0</v>
      </c>
      <c r="K164" s="144"/>
      <c r="L164" s="31"/>
      <c r="M164" s="145" t="s">
        <v>1</v>
      </c>
      <c r="N164" s="146" t="s">
        <v>40</v>
      </c>
      <c r="P164" s="147">
        <f>O164*H164</f>
        <v>0</v>
      </c>
      <c r="Q164" s="147">
        <v>2.1899999999999999E-2</v>
      </c>
      <c r="R164" s="147">
        <f>Q164*H164</f>
        <v>1.5329999999999999</v>
      </c>
      <c r="S164" s="147">
        <v>0</v>
      </c>
      <c r="T164" s="148">
        <f>S164*H164</f>
        <v>0</v>
      </c>
      <c r="AR164" s="149" t="s">
        <v>169</v>
      </c>
      <c r="AT164" s="149" t="s">
        <v>165</v>
      </c>
      <c r="AU164" s="149" t="s">
        <v>84</v>
      </c>
      <c r="AY164" s="16" t="s">
        <v>163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6" t="s">
        <v>82</v>
      </c>
      <c r="BK164" s="150">
        <f>ROUND(I164*H164,2)</f>
        <v>0</v>
      </c>
      <c r="BL164" s="16" t="s">
        <v>169</v>
      </c>
      <c r="BM164" s="149" t="s">
        <v>443</v>
      </c>
    </row>
    <row r="165" spans="2:65" s="12" customFormat="1" ht="10">
      <c r="B165" s="151"/>
      <c r="D165" s="152" t="s">
        <v>171</v>
      </c>
      <c r="E165" s="153" t="s">
        <v>1</v>
      </c>
      <c r="F165" s="154" t="s">
        <v>444</v>
      </c>
      <c r="H165" s="155">
        <v>70</v>
      </c>
      <c r="I165" s="156"/>
      <c r="L165" s="151"/>
      <c r="M165" s="157"/>
      <c r="T165" s="158"/>
      <c r="AT165" s="153" t="s">
        <v>171</v>
      </c>
      <c r="AU165" s="153" t="s">
        <v>84</v>
      </c>
      <c r="AV165" s="12" t="s">
        <v>84</v>
      </c>
      <c r="AW165" s="12" t="s">
        <v>32</v>
      </c>
      <c r="AX165" s="12" t="s">
        <v>75</v>
      </c>
      <c r="AY165" s="153" t="s">
        <v>163</v>
      </c>
    </row>
    <row r="166" spans="2:65" s="13" customFormat="1" ht="10">
      <c r="B166" s="159"/>
      <c r="D166" s="152" t="s">
        <v>171</v>
      </c>
      <c r="E166" s="160" t="s">
        <v>1</v>
      </c>
      <c r="F166" s="161" t="s">
        <v>173</v>
      </c>
      <c r="H166" s="162">
        <v>70</v>
      </c>
      <c r="I166" s="163"/>
      <c r="L166" s="159"/>
      <c r="M166" s="164"/>
      <c r="T166" s="165"/>
      <c r="AT166" s="160" t="s">
        <v>171</v>
      </c>
      <c r="AU166" s="160" t="s">
        <v>84</v>
      </c>
      <c r="AV166" s="13" t="s">
        <v>169</v>
      </c>
      <c r="AW166" s="13" t="s">
        <v>32</v>
      </c>
      <c r="AX166" s="13" t="s">
        <v>82</v>
      </c>
      <c r="AY166" s="160" t="s">
        <v>163</v>
      </c>
    </row>
    <row r="167" spans="2:65" s="1" customFormat="1" ht="16.5" customHeight="1">
      <c r="B167" s="136"/>
      <c r="C167" s="137" t="s">
        <v>210</v>
      </c>
      <c r="D167" s="137" t="s">
        <v>165</v>
      </c>
      <c r="E167" s="138" t="s">
        <v>445</v>
      </c>
      <c r="F167" s="139" t="s">
        <v>446</v>
      </c>
      <c r="G167" s="140" t="s">
        <v>168</v>
      </c>
      <c r="H167" s="141">
        <v>150.15</v>
      </c>
      <c r="I167" s="142"/>
      <c r="J167" s="143">
        <f>ROUND(I167*H167,2)</f>
        <v>0</v>
      </c>
      <c r="K167" s="144"/>
      <c r="L167" s="31"/>
      <c r="M167" s="145" t="s">
        <v>1</v>
      </c>
      <c r="N167" s="146" t="s">
        <v>40</v>
      </c>
      <c r="P167" s="147">
        <f>O167*H167</f>
        <v>0</v>
      </c>
      <c r="Q167" s="147">
        <v>2.5999999999999998E-4</v>
      </c>
      <c r="R167" s="147">
        <f>Q167*H167</f>
        <v>3.9038999999999997E-2</v>
      </c>
      <c r="S167" s="147">
        <v>0</v>
      </c>
      <c r="T167" s="148">
        <f>S167*H167</f>
        <v>0</v>
      </c>
      <c r="AR167" s="149" t="s">
        <v>169</v>
      </c>
      <c r="AT167" s="149" t="s">
        <v>165</v>
      </c>
      <c r="AU167" s="149" t="s">
        <v>84</v>
      </c>
      <c r="AY167" s="16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6" t="s">
        <v>82</v>
      </c>
      <c r="BK167" s="150">
        <f>ROUND(I167*H167,2)</f>
        <v>0</v>
      </c>
      <c r="BL167" s="16" t="s">
        <v>169</v>
      </c>
      <c r="BM167" s="149" t="s">
        <v>447</v>
      </c>
    </row>
    <row r="168" spans="2:65" s="12" customFormat="1" ht="10">
      <c r="B168" s="151"/>
      <c r="D168" s="152" t="s">
        <v>171</v>
      </c>
      <c r="E168" s="153" t="s">
        <v>1</v>
      </c>
      <c r="F168" s="154" t="s">
        <v>448</v>
      </c>
      <c r="H168" s="155">
        <v>39.200000000000003</v>
      </c>
      <c r="I168" s="156"/>
      <c r="L168" s="151"/>
      <c r="M168" s="157"/>
      <c r="T168" s="158"/>
      <c r="AT168" s="153" t="s">
        <v>171</v>
      </c>
      <c r="AU168" s="153" t="s">
        <v>84</v>
      </c>
      <c r="AV168" s="12" t="s">
        <v>84</v>
      </c>
      <c r="AW168" s="12" t="s">
        <v>32</v>
      </c>
      <c r="AX168" s="12" t="s">
        <v>75</v>
      </c>
      <c r="AY168" s="153" t="s">
        <v>163</v>
      </c>
    </row>
    <row r="169" spans="2:65" s="12" customFormat="1" ht="10">
      <c r="B169" s="151"/>
      <c r="D169" s="152" t="s">
        <v>171</v>
      </c>
      <c r="E169" s="153" t="s">
        <v>1</v>
      </c>
      <c r="F169" s="154" t="s">
        <v>449</v>
      </c>
      <c r="H169" s="155">
        <v>110.95</v>
      </c>
      <c r="I169" s="156"/>
      <c r="L169" s="151"/>
      <c r="M169" s="157"/>
      <c r="T169" s="158"/>
      <c r="AT169" s="153" t="s">
        <v>171</v>
      </c>
      <c r="AU169" s="153" t="s">
        <v>84</v>
      </c>
      <c r="AV169" s="12" t="s">
        <v>84</v>
      </c>
      <c r="AW169" s="12" t="s">
        <v>32</v>
      </c>
      <c r="AX169" s="12" t="s">
        <v>75</v>
      </c>
      <c r="AY169" s="153" t="s">
        <v>163</v>
      </c>
    </row>
    <row r="170" spans="2:65" s="13" customFormat="1" ht="10">
      <c r="B170" s="159"/>
      <c r="D170" s="152" t="s">
        <v>171</v>
      </c>
      <c r="E170" s="160" t="s">
        <v>1</v>
      </c>
      <c r="F170" s="161" t="s">
        <v>173</v>
      </c>
      <c r="H170" s="162">
        <v>150.15</v>
      </c>
      <c r="I170" s="163"/>
      <c r="L170" s="159"/>
      <c r="M170" s="164"/>
      <c r="T170" s="165"/>
      <c r="AT170" s="160" t="s">
        <v>171</v>
      </c>
      <c r="AU170" s="160" t="s">
        <v>84</v>
      </c>
      <c r="AV170" s="13" t="s">
        <v>169</v>
      </c>
      <c r="AW170" s="13" t="s">
        <v>32</v>
      </c>
      <c r="AX170" s="13" t="s">
        <v>82</v>
      </c>
      <c r="AY170" s="160" t="s">
        <v>163</v>
      </c>
    </row>
    <row r="171" spans="2:65" s="1" customFormat="1" ht="24.15" customHeight="1">
      <c r="B171" s="136"/>
      <c r="C171" s="137" t="s">
        <v>216</v>
      </c>
      <c r="D171" s="137" t="s">
        <v>165</v>
      </c>
      <c r="E171" s="138" t="s">
        <v>450</v>
      </c>
      <c r="F171" s="139" t="s">
        <v>451</v>
      </c>
      <c r="G171" s="140" t="s">
        <v>168</v>
      </c>
      <c r="H171" s="141">
        <v>150.15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40</v>
      </c>
      <c r="P171" s="147">
        <f>O171*H171</f>
        <v>0</v>
      </c>
      <c r="Q171" s="147">
        <v>4.3800000000000002E-3</v>
      </c>
      <c r="R171" s="147">
        <f>Q171*H171</f>
        <v>0.65765700000000005</v>
      </c>
      <c r="S171" s="147">
        <v>0</v>
      </c>
      <c r="T171" s="148">
        <f>S171*H171</f>
        <v>0</v>
      </c>
      <c r="AR171" s="149" t="s">
        <v>169</v>
      </c>
      <c r="AT171" s="149" t="s">
        <v>165</v>
      </c>
      <c r="AU171" s="149" t="s">
        <v>84</v>
      </c>
      <c r="AY171" s="16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6" t="s">
        <v>82</v>
      </c>
      <c r="BK171" s="150">
        <f>ROUND(I171*H171,2)</f>
        <v>0</v>
      </c>
      <c r="BL171" s="16" t="s">
        <v>169</v>
      </c>
      <c r="BM171" s="149" t="s">
        <v>452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448</v>
      </c>
      <c r="H172" s="155">
        <v>39.200000000000003</v>
      </c>
      <c r="I172" s="156"/>
      <c r="L172" s="151"/>
      <c r="M172" s="157"/>
      <c r="T172" s="158"/>
      <c r="AT172" s="153" t="s">
        <v>171</v>
      </c>
      <c r="AU172" s="153" t="s">
        <v>84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2" customFormat="1" ht="10">
      <c r="B173" s="151"/>
      <c r="D173" s="152" t="s">
        <v>171</v>
      </c>
      <c r="E173" s="153" t="s">
        <v>1</v>
      </c>
      <c r="F173" s="154" t="s">
        <v>449</v>
      </c>
      <c r="H173" s="155">
        <v>110.95</v>
      </c>
      <c r="I173" s="156"/>
      <c r="L173" s="151"/>
      <c r="M173" s="157"/>
      <c r="T173" s="158"/>
      <c r="AT173" s="153" t="s">
        <v>171</v>
      </c>
      <c r="AU173" s="153" t="s">
        <v>84</v>
      </c>
      <c r="AV173" s="12" t="s">
        <v>84</v>
      </c>
      <c r="AW173" s="12" t="s">
        <v>32</v>
      </c>
      <c r="AX173" s="12" t="s">
        <v>75</v>
      </c>
      <c r="AY173" s="153" t="s">
        <v>163</v>
      </c>
    </row>
    <row r="174" spans="2:65" s="13" customFormat="1" ht="10">
      <c r="B174" s="159"/>
      <c r="D174" s="152" t="s">
        <v>171</v>
      </c>
      <c r="E174" s="160" t="s">
        <v>1</v>
      </c>
      <c r="F174" s="161" t="s">
        <v>173</v>
      </c>
      <c r="H174" s="162">
        <v>150.15</v>
      </c>
      <c r="I174" s="163"/>
      <c r="L174" s="159"/>
      <c r="M174" s="164"/>
      <c r="T174" s="165"/>
      <c r="AT174" s="160" t="s">
        <v>171</v>
      </c>
      <c r="AU174" s="160" t="s">
        <v>84</v>
      </c>
      <c r="AV174" s="13" t="s">
        <v>169</v>
      </c>
      <c r="AW174" s="13" t="s">
        <v>32</v>
      </c>
      <c r="AX174" s="13" t="s">
        <v>82</v>
      </c>
      <c r="AY174" s="160" t="s">
        <v>163</v>
      </c>
    </row>
    <row r="175" spans="2:65" s="1" customFormat="1" ht="24.15" customHeight="1">
      <c r="B175" s="136"/>
      <c r="C175" s="137" t="s">
        <v>174</v>
      </c>
      <c r="D175" s="137" t="s">
        <v>165</v>
      </c>
      <c r="E175" s="138" t="s">
        <v>453</v>
      </c>
      <c r="F175" s="139" t="s">
        <v>454</v>
      </c>
      <c r="G175" s="140" t="s">
        <v>168</v>
      </c>
      <c r="H175" s="141">
        <v>31.35</v>
      </c>
      <c r="I175" s="142"/>
      <c r="J175" s="143">
        <f>ROUND(I175*H175,2)</f>
        <v>0</v>
      </c>
      <c r="K175" s="144"/>
      <c r="L175" s="31"/>
      <c r="M175" s="145" t="s">
        <v>1</v>
      </c>
      <c r="N175" s="146" t="s">
        <v>40</v>
      </c>
      <c r="P175" s="147">
        <f>O175*H175</f>
        <v>0</v>
      </c>
      <c r="Q175" s="147">
        <v>1.575E-2</v>
      </c>
      <c r="R175" s="147">
        <f>Q175*H175</f>
        <v>0.49376250000000005</v>
      </c>
      <c r="S175" s="147">
        <v>0</v>
      </c>
      <c r="T175" s="148">
        <f>S175*H175</f>
        <v>0</v>
      </c>
      <c r="AR175" s="149" t="s">
        <v>169</v>
      </c>
      <c r="AT175" s="149" t="s">
        <v>165</v>
      </c>
      <c r="AU175" s="149" t="s">
        <v>84</v>
      </c>
      <c r="AY175" s="16" t="s">
        <v>163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6" t="s">
        <v>82</v>
      </c>
      <c r="BK175" s="150">
        <f>ROUND(I175*H175,2)</f>
        <v>0</v>
      </c>
      <c r="BL175" s="16" t="s">
        <v>169</v>
      </c>
      <c r="BM175" s="149" t="s">
        <v>455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456</v>
      </c>
      <c r="H176" s="155">
        <v>21.815999999999999</v>
      </c>
      <c r="I176" s="156"/>
      <c r="L176" s="151"/>
      <c r="M176" s="157"/>
      <c r="T176" s="158"/>
      <c r="AT176" s="153" t="s">
        <v>171</v>
      </c>
      <c r="AU176" s="153" t="s">
        <v>84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65" s="12" customFormat="1" ht="10">
      <c r="B177" s="151"/>
      <c r="D177" s="152" t="s">
        <v>171</v>
      </c>
      <c r="E177" s="153" t="s">
        <v>1</v>
      </c>
      <c r="F177" s="154" t="s">
        <v>457</v>
      </c>
      <c r="H177" s="155">
        <v>6.585</v>
      </c>
      <c r="I177" s="156"/>
      <c r="L177" s="151"/>
      <c r="M177" s="157"/>
      <c r="T177" s="158"/>
      <c r="AT177" s="153" t="s">
        <v>171</v>
      </c>
      <c r="AU177" s="153" t="s">
        <v>84</v>
      </c>
      <c r="AV177" s="12" t="s">
        <v>84</v>
      </c>
      <c r="AW177" s="12" t="s">
        <v>32</v>
      </c>
      <c r="AX177" s="12" t="s">
        <v>75</v>
      </c>
      <c r="AY177" s="153" t="s">
        <v>163</v>
      </c>
    </row>
    <row r="178" spans="2:65" s="12" customFormat="1" ht="10">
      <c r="B178" s="151"/>
      <c r="D178" s="152" t="s">
        <v>171</v>
      </c>
      <c r="E178" s="153" t="s">
        <v>1</v>
      </c>
      <c r="F178" s="154" t="s">
        <v>458</v>
      </c>
      <c r="H178" s="155">
        <v>2.9489999999999998</v>
      </c>
      <c r="I178" s="156"/>
      <c r="L178" s="151"/>
      <c r="M178" s="157"/>
      <c r="T178" s="158"/>
      <c r="AT178" s="153" t="s">
        <v>171</v>
      </c>
      <c r="AU178" s="153" t="s">
        <v>84</v>
      </c>
      <c r="AV178" s="12" t="s">
        <v>84</v>
      </c>
      <c r="AW178" s="12" t="s">
        <v>32</v>
      </c>
      <c r="AX178" s="12" t="s">
        <v>75</v>
      </c>
      <c r="AY178" s="153" t="s">
        <v>163</v>
      </c>
    </row>
    <row r="179" spans="2:65" s="13" customFormat="1" ht="10">
      <c r="B179" s="159"/>
      <c r="D179" s="152" t="s">
        <v>171</v>
      </c>
      <c r="E179" s="160" t="s">
        <v>1</v>
      </c>
      <c r="F179" s="161" t="s">
        <v>173</v>
      </c>
      <c r="H179" s="162">
        <v>31.35</v>
      </c>
      <c r="I179" s="163"/>
      <c r="L179" s="159"/>
      <c r="M179" s="164"/>
      <c r="T179" s="165"/>
      <c r="AT179" s="160" t="s">
        <v>171</v>
      </c>
      <c r="AU179" s="160" t="s">
        <v>84</v>
      </c>
      <c r="AV179" s="13" t="s">
        <v>169</v>
      </c>
      <c r="AW179" s="13" t="s">
        <v>32</v>
      </c>
      <c r="AX179" s="13" t="s">
        <v>82</v>
      </c>
      <c r="AY179" s="160" t="s">
        <v>163</v>
      </c>
    </row>
    <row r="180" spans="2:65" s="1" customFormat="1" ht="16.5" customHeight="1">
      <c r="B180" s="136"/>
      <c r="C180" s="137" t="s">
        <v>226</v>
      </c>
      <c r="D180" s="137" t="s">
        <v>165</v>
      </c>
      <c r="E180" s="138" t="s">
        <v>459</v>
      </c>
      <c r="F180" s="139" t="s">
        <v>460</v>
      </c>
      <c r="G180" s="140" t="s">
        <v>168</v>
      </c>
      <c r="H180" s="141">
        <v>150.15</v>
      </c>
      <c r="I180" s="142"/>
      <c r="J180" s="143">
        <f>ROUND(I180*H180,2)</f>
        <v>0</v>
      </c>
      <c r="K180" s="144"/>
      <c r="L180" s="31"/>
      <c r="M180" s="145" t="s">
        <v>1</v>
      </c>
      <c r="N180" s="146" t="s">
        <v>40</v>
      </c>
      <c r="P180" s="147">
        <f>O180*H180</f>
        <v>0</v>
      </c>
      <c r="Q180" s="147">
        <v>3.0000000000000001E-3</v>
      </c>
      <c r="R180" s="147">
        <f>Q180*H180</f>
        <v>0.45045000000000002</v>
      </c>
      <c r="S180" s="147">
        <v>0</v>
      </c>
      <c r="T180" s="148">
        <f>S180*H180</f>
        <v>0</v>
      </c>
      <c r="AR180" s="149" t="s">
        <v>169</v>
      </c>
      <c r="AT180" s="149" t="s">
        <v>165</v>
      </c>
      <c r="AU180" s="149" t="s">
        <v>84</v>
      </c>
      <c r="AY180" s="16" t="s">
        <v>163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6" t="s">
        <v>82</v>
      </c>
      <c r="BK180" s="150">
        <f>ROUND(I180*H180,2)</f>
        <v>0</v>
      </c>
      <c r="BL180" s="16" t="s">
        <v>169</v>
      </c>
      <c r="BM180" s="149" t="s">
        <v>461</v>
      </c>
    </row>
    <row r="181" spans="2:65" s="12" customFormat="1" ht="10">
      <c r="B181" s="151"/>
      <c r="D181" s="152" t="s">
        <v>171</v>
      </c>
      <c r="E181" s="153" t="s">
        <v>1</v>
      </c>
      <c r="F181" s="154" t="s">
        <v>448</v>
      </c>
      <c r="H181" s="155">
        <v>39.200000000000003</v>
      </c>
      <c r="I181" s="156"/>
      <c r="L181" s="151"/>
      <c r="M181" s="157"/>
      <c r="T181" s="158"/>
      <c r="AT181" s="153" t="s">
        <v>171</v>
      </c>
      <c r="AU181" s="153" t="s">
        <v>84</v>
      </c>
      <c r="AV181" s="12" t="s">
        <v>84</v>
      </c>
      <c r="AW181" s="12" t="s">
        <v>32</v>
      </c>
      <c r="AX181" s="12" t="s">
        <v>75</v>
      </c>
      <c r="AY181" s="153" t="s">
        <v>163</v>
      </c>
    </row>
    <row r="182" spans="2:65" s="12" customFormat="1" ht="10">
      <c r="B182" s="151"/>
      <c r="D182" s="152" t="s">
        <v>171</v>
      </c>
      <c r="E182" s="153" t="s">
        <v>1</v>
      </c>
      <c r="F182" s="154" t="s">
        <v>449</v>
      </c>
      <c r="H182" s="155">
        <v>110.95</v>
      </c>
      <c r="I182" s="156"/>
      <c r="L182" s="151"/>
      <c r="M182" s="157"/>
      <c r="T182" s="158"/>
      <c r="AT182" s="153" t="s">
        <v>171</v>
      </c>
      <c r="AU182" s="153" t="s">
        <v>84</v>
      </c>
      <c r="AV182" s="12" t="s">
        <v>84</v>
      </c>
      <c r="AW182" s="12" t="s">
        <v>32</v>
      </c>
      <c r="AX182" s="12" t="s">
        <v>75</v>
      </c>
      <c r="AY182" s="153" t="s">
        <v>163</v>
      </c>
    </row>
    <row r="183" spans="2:65" s="13" customFormat="1" ht="10">
      <c r="B183" s="159"/>
      <c r="D183" s="152" t="s">
        <v>171</v>
      </c>
      <c r="E183" s="160" t="s">
        <v>1</v>
      </c>
      <c r="F183" s="161" t="s">
        <v>173</v>
      </c>
      <c r="H183" s="162">
        <v>150.15</v>
      </c>
      <c r="I183" s="163"/>
      <c r="L183" s="159"/>
      <c r="M183" s="164"/>
      <c r="T183" s="165"/>
      <c r="AT183" s="160" t="s">
        <v>171</v>
      </c>
      <c r="AU183" s="160" t="s">
        <v>84</v>
      </c>
      <c r="AV183" s="13" t="s">
        <v>169</v>
      </c>
      <c r="AW183" s="13" t="s">
        <v>32</v>
      </c>
      <c r="AX183" s="13" t="s">
        <v>82</v>
      </c>
      <c r="AY183" s="160" t="s">
        <v>163</v>
      </c>
    </row>
    <row r="184" spans="2:65" s="1" customFormat="1" ht="24.15" customHeight="1">
      <c r="B184" s="136"/>
      <c r="C184" s="137" t="s">
        <v>231</v>
      </c>
      <c r="D184" s="137" t="s">
        <v>165</v>
      </c>
      <c r="E184" s="138" t="s">
        <v>462</v>
      </c>
      <c r="F184" s="139" t="s">
        <v>463</v>
      </c>
      <c r="G184" s="140" t="s">
        <v>168</v>
      </c>
      <c r="H184" s="141">
        <v>473.15699999999998</v>
      </c>
      <c r="I184" s="142"/>
      <c r="J184" s="143">
        <f>ROUND(I184*H184,2)</f>
        <v>0</v>
      </c>
      <c r="K184" s="144"/>
      <c r="L184" s="31"/>
      <c r="M184" s="145" t="s">
        <v>1</v>
      </c>
      <c r="N184" s="146" t="s">
        <v>40</v>
      </c>
      <c r="P184" s="147">
        <f>O184*H184</f>
        <v>0</v>
      </c>
      <c r="Q184" s="147">
        <v>2.06E-2</v>
      </c>
      <c r="R184" s="147">
        <f>Q184*H184</f>
        <v>9.7470341999999999</v>
      </c>
      <c r="S184" s="147">
        <v>0</v>
      </c>
      <c r="T184" s="148">
        <f>S184*H184</f>
        <v>0</v>
      </c>
      <c r="AR184" s="149" t="s">
        <v>169</v>
      </c>
      <c r="AT184" s="149" t="s">
        <v>165</v>
      </c>
      <c r="AU184" s="149" t="s">
        <v>84</v>
      </c>
      <c r="AY184" s="16" t="s">
        <v>163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6" t="s">
        <v>82</v>
      </c>
      <c r="BK184" s="150">
        <f>ROUND(I184*H184,2)</f>
        <v>0</v>
      </c>
      <c r="BL184" s="16" t="s">
        <v>169</v>
      </c>
      <c r="BM184" s="149" t="s">
        <v>464</v>
      </c>
    </row>
    <row r="185" spans="2:65" s="14" customFormat="1" ht="10">
      <c r="B185" s="166"/>
      <c r="D185" s="152" t="s">
        <v>171</v>
      </c>
      <c r="E185" s="167" t="s">
        <v>1</v>
      </c>
      <c r="F185" s="168" t="s">
        <v>235</v>
      </c>
      <c r="H185" s="167" t="s">
        <v>1</v>
      </c>
      <c r="I185" s="169"/>
      <c r="L185" s="166"/>
      <c r="M185" s="170"/>
      <c r="T185" s="171"/>
      <c r="AT185" s="167" t="s">
        <v>171</v>
      </c>
      <c r="AU185" s="167" t="s">
        <v>84</v>
      </c>
      <c r="AV185" s="14" t="s">
        <v>82</v>
      </c>
      <c r="AW185" s="14" t="s">
        <v>32</v>
      </c>
      <c r="AX185" s="14" t="s">
        <v>75</v>
      </c>
      <c r="AY185" s="167" t="s">
        <v>163</v>
      </c>
    </row>
    <row r="186" spans="2:65" s="12" customFormat="1" ht="10">
      <c r="B186" s="151"/>
      <c r="D186" s="152" t="s">
        <v>171</v>
      </c>
      <c r="E186" s="153" t="s">
        <v>1</v>
      </c>
      <c r="F186" s="154" t="s">
        <v>465</v>
      </c>
      <c r="H186" s="155">
        <v>121.1</v>
      </c>
      <c r="I186" s="156"/>
      <c r="L186" s="151"/>
      <c r="M186" s="157"/>
      <c r="T186" s="158"/>
      <c r="AT186" s="153" t="s">
        <v>171</v>
      </c>
      <c r="AU186" s="153" t="s">
        <v>84</v>
      </c>
      <c r="AV186" s="12" t="s">
        <v>84</v>
      </c>
      <c r="AW186" s="12" t="s">
        <v>32</v>
      </c>
      <c r="AX186" s="12" t="s">
        <v>75</v>
      </c>
      <c r="AY186" s="153" t="s">
        <v>163</v>
      </c>
    </row>
    <row r="187" spans="2:65" s="12" customFormat="1" ht="10">
      <c r="B187" s="151"/>
      <c r="D187" s="152" t="s">
        <v>171</v>
      </c>
      <c r="E187" s="153" t="s">
        <v>1</v>
      </c>
      <c r="F187" s="154" t="s">
        <v>466</v>
      </c>
      <c r="H187" s="155">
        <v>-9.2050000000000001</v>
      </c>
      <c r="I187" s="156"/>
      <c r="L187" s="151"/>
      <c r="M187" s="157"/>
      <c r="T187" s="158"/>
      <c r="AT187" s="153" t="s">
        <v>171</v>
      </c>
      <c r="AU187" s="153" t="s">
        <v>84</v>
      </c>
      <c r="AV187" s="12" t="s">
        <v>84</v>
      </c>
      <c r="AW187" s="12" t="s">
        <v>32</v>
      </c>
      <c r="AX187" s="12" t="s">
        <v>75</v>
      </c>
      <c r="AY187" s="153" t="s">
        <v>163</v>
      </c>
    </row>
    <row r="188" spans="2:65" s="12" customFormat="1" ht="10">
      <c r="B188" s="151"/>
      <c r="D188" s="152" t="s">
        <v>171</v>
      </c>
      <c r="E188" s="153" t="s">
        <v>1</v>
      </c>
      <c r="F188" s="154" t="s">
        <v>467</v>
      </c>
      <c r="H188" s="155">
        <v>-3.6</v>
      </c>
      <c r="I188" s="156"/>
      <c r="L188" s="151"/>
      <c r="M188" s="157"/>
      <c r="T188" s="158"/>
      <c r="AT188" s="153" t="s">
        <v>171</v>
      </c>
      <c r="AU188" s="153" t="s">
        <v>84</v>
      </c>
      <c r="AV188" s="12" t="s">
        <v>84</v>
      </c>
      <c r="AW188" s="12" t="s">
        <v>32</v>
      </c>
      <c r="AX188" s="12" t="s">
        <v>75</v>
      </c>
      <c r="AY188" s="153" t="s">
        <v>163</v>
      </c>
    </row>
    <row r="189" spans="2:65" s="12" customFormat="1" ht="10">
      <c r="B189" s="151"/>
      <c r="D189" s="152" t="s">
        <v>171</v>
      </c>
      <c r="E189" s="153" t="s">
        <v>1</v>
      </c>
      <c r="F189" s="154" t="s">
        <v>468</v>
      </c>
      <c r="H189" s="155">
        <v>-12.888</v>
      </c>
      <c r="I189" s="156"/>
      <c r="L189" s="151"/>
      <c r="M189" s="157"/>
      <c r="T189" s="158"/>
      <c r="AT189" s="153" t="s">
        <v>171</v>
      </c>
      <c r="AU189" s="153" t="s">
        <v>84</v>
      </c>
      <c r="AV189" s="12" t="s">
        <v>84</v>
      </c>
      <c r="AW189" s="12" t="s">
        <v>32</v>
      </c>
      <c r="AX189" s="12" t="s">
        <v>75</v>
      </c>
      <c r="AY189" s="153" t="s">
        <v>163</v>
      </c>
    </row>
    <row r="190" spans="2:65" s="12" customFormat="1" ht="10">
      <c r="B190" s="151"/>
      <c r="D190" s="152" t="s">
        <v>171</v>
      </c>
      <c r="E190" s="153" t="s">
        <v>1</v>
      </c>
      <c r="F190" s="154" t="s">
        <v>469</v>
      </c>
      <c r="H190" s="155">
        <v>-33.6</v>
      </c>
      <c r="I190" s="156"/>
      <c r="L190" s="151"/>
      <c r="M190" s="157"/>
      <c r="T190" s="158"/>
      <c r="AT190" s="153" t="s">
        <v>171</v>
      </c>
      <c r="AU190" s="153" t="s">
        <v>84</v>
      </c>
      <c r="AV190" s="12" t="s">
        <v>84</v>
      </c>
      <c r="AW190" s="12" t="s">
        <v>32</v>
      </c>
      <c r="AX190" s="12" t="s">
        <v>75</v>
      </c>
      <c r="AY190" s="153" t="s">
        <v>163</v>
      </c>
    </row>
    <row r="191" spans="2:65" s="14" customFormat="1" ht="10">
      <c r="B191" s="166"/>
      <c r="D191" s="152" t="s">
        <v>171</v>
      </c>
      <c r="E191" s="167" t="s">
        <v>1</v>
      </c>
      <c r="F191" s="168" t="s">
        <v>179</v>
      </c>
      <c r="H191" s="167" t="s">
        <v>1</v>
      </c>
      <c r="I191" s="169"/>
      <c r="L191" s="166"/>
      <c r="M191" s="170"/>
      <c r="T191" s="171"/>
      <c r="AT191" s="167" t="s">
        <v>171</v>
      </c>
      <c r="AU191" s="167" t="s">
        <v>84</v>
      </c>
      <c r="AV191" s="14" t="s">
        <v>82</v>
      </c>
      <c r="AW191" s="14" t="s">
        <v>32</v>
      </c>
      <c r="AX191" s="14" t="s">
        <v>75</v>
      </c>
      <c r="AY191" s="167" t="s">
        <v>163</v>
      </c>
    </row>
    <row r="192" spans="2:65" s="12" customFormat="1" ht="10">
      <c r="B192" s="151"/>
      <c r="D192" s="152" t="s">
        <v>171</v>
      </c>
      <c r="E192" s="153" t="s">
        <v>1</v>
      </c>
      <c r="F192" s="154" t="s">
        <v>470</v>
      </c>
      <c r="H192" s="155">
        <v>500.85</v>
      </c>
      <c r="I192" s="156"/>
      <c r="L192" s="151"/>
      <c r="M192" s="157"/>
      <c r="T192" s="158"/>
      <c r="AT192" s="153" t="s">
        <v>171</v>
      </c>
      <c r="AU192" s="153" t="s">
        <v>84</v>
      </c>
      <c r="AV192" s="12" t="s">
        <v>84</v>
      </c>
      <c r="AW192" s="12" t="s">
        <v>32</v>
      </c>
      <c r="AX192" s="12" t="s">
        <v>75</v>
      </c>
      <c r="AY192" s="153" t="s">
        <v>163</v>
      </c>
    </row>
    <row r="193" spans="2:65" s="12" customFormat="1" ht="10">
      <c r="B193" s="151"/>
      <c r="D193" s="152" t="s">
        <v>171</v>
      </c>
      <c r="E193" s="153" t="s">
        <v>1</v>
      </c>
      <c r="F193" s="154" t="s">
        <v>471</v>
      </c>
      <c r="H193" s="155">
        <v>-24.5</v>
      </c>
      <c r="I193" s="156"/>
      <c r="L193" s="151"/>
      <c r="M193" s="157"/>
      <c r="T193" s="158"/>
      <c r="AT193" s="153" t="s">
        <v>171</v>
      </c>
      <c r="AU193" s="153" t="s">
        <v>84</v>
      </c>
      <c r="AV193" s="12" t="s">
        <v>84</v>
      </c>
      <c r="AW193" s="12" t="s">
        <v>32</v>
      </c>
      <c r="AX193" s="12" t="s">
        <v>75</v>
      </c>
      <c r="AY193" s="153" t="s">
        <v>163</v>
      </c>
    </row>
    <row r="194" spans="2:65" s="12" customFormat="1" ht="10">
      <c r="B194" s="151"/>
      <c r="D194" s="152" t="s">
        <v>171</v>
      </c>
      <c r="E194" s="153" t="s">
        <v>1</v>
      </c>
      <c r="F194" s="154" t="s">
        <v>472</v>
      </c>
      <c r="H194" s="155">
        <v>-12.5</v>
      </c>
      <c r="I194" s="156"/>
      <c r="L194" s="151"/>
      <c r="M194" s="157"/>
      <c r="T194" s="158"/>
      <c r="AT194" s="153" t="s">
        <v>171</v>
      </c>
      <c r="AU194" s="153" t="s">
        <v>84</v>
      </c>
      <c r="AV194" s="12" t="s">
        <v>84</v>
      </c>
      <c r="AW194" s="12" t="s">
        <v>32</v>
      </c>
      <c r="AX194" s="12" t="s">
        <v>75</v>
      </c>
      <c r="AY194" s="153" t="s">
        <v>163</v>
      </c>
    </row>
    <row r="195" spans="2:65" s="12" customFormat="1" ht="10">
      <c r="B195" s="151"/>
      <c r="D195" s="152" t="s">
        <v>171</v>
      </c>
      <c r="E195" s="153" t="s">
        <v>1</v>
      </c>
      <c r="F195" s="154" t="s">
        <v>473</v>
      </c>
      <c r="H195" s="155">
        <v>-15</v>
      </c>
      <c r="I195" s="156"/>
      <c r="L195" s="151"/>
      <c r="M195" s="157"/>
      <c r="T195" s="158"/>
      <c r="AT195" s="153" t="s">
        <v>171</v>
      </c>
      <c r="AU195" s="153" t="s">
        <v>84</v>
      </c>
      <c r="AV195" s="12" t="s">
        <v>84</v>
      </c>
      <c r="AW195" s="12" t="s">
        <v>32</v>
      </c>
      <c r="AX195" s="12" t="s">
        <v>75</v>
      </c>
      <c r="AY195" s="153" t="s">
        <v>163</v>
      </c>
    </row>
    <row r="196" spans="2:65" s="12" customFormat="1" ht="10">
      <c r="B196" s="151"/>
      <c r="D196" s="152" t="s">
        <v>171</v>
      </c>
      <c r="E196" s="153" t="s">
        <v>1</v>
      </c>
      <c r="F196" s="154" t="s">
        <v>474</v>
      </c>
      <c r="H196" s="155">
        <v>-37.5</v>
      </c>
      <c r="I196" s="156"/>
      <c r="L196" s="151"/>
      <c r="M196" s="157"/>
      <c r="T196" s="158"/>
      <c r="AT196" s="153" t="s">
        <v>171</v>
      </c>
      <c r="AU196" s="153" t="s">
        <v>84</v>
      </c>
      <c r="AV196" s="12" t="s">
        <v>84</v>
      </c>
      <c r="AW196" s="12" t="s">
        <v>32</v>
      </c>
      <c r="AX196" s="12" t="s">
        <v>75</v>
      </c>
      <c r="AY196" s="153" t="s">
        <v>163</v>
      </c>
    </row>
    <row r="197" spans="2:65" s="13" customFormat="1" ht="10">
      <c r="B197" s="159"/>
      <c r="D197" s="152" t="s">
        <v>171</v>
      </c>
      <c r="E197" s="160" t="s">
        <v>1</v>
      </c>
      <c r="F197" s="161" t="s">
        <v>173</v>
      </c>
      <c r="H197" s="162">
        <v>473.15700000000004</v>
      </c>
      <c r="I197" s="163"/>
      <c r="L197" s="159"/>
      <c r="M197" s="164"/>
      <c r="T197" s="165"/>
      <c r="AT197" s="160" t="s">
        <v>171</v>
      </c>
      <c r="AU197" s="160" t="s">
        <v>84</v>
      </c>
      <c r="AV197" s="13" t="s">
        <v>169</v>
      </c>
      <c r="AW197" s="13" t="s">
        <v>32</v>
      </c>
      <c r="AX197" s="13" t="s">
        <v>82</v>
      </c>
      <c r="AY197" s="160" t="s">
        <v>163</v>
      </c>
    </row>
    <row r="198" spans="2:65" s="1" customFormat="1" ht="21.75" customHeight="1">
      <c r="B198" s="136"/>
      <c r="C198" s="137" t="s">
        <v>8</v>
      </c>
      <c r="D198" s="137" t="s">
        <v>165</v>
      </c>
      <c r="E198" s="138" t="s">
        <v>475</v>
      </c>
      <c r="F198" s="139" t="s">
        <v>476</v>
      </c>
      <c r="G198" s="140" t="s">
        <v>188</v>
      </c>
      <c r="H198" s="141">
        <v>2.637</v>
      </c>
      <c r="I198" s="142"/>
      <c r="J198" s="143">
        <f>ROUND(I198*H198,2)</f>
        <v>0</v>
      </c>
      <c r="K198" s="144"/>
      <c r="L198" s="31"/>
      <c r="M198" s="145" t="s">
        <v>1</v>
      </c>
      <c r="N198" s="146" t="s">
        <v>40</v>
      </c>
      <c r="P198" s="147">
        <f>O198*H198</f>
        <v>0</v>
      </c>
      <c r="Q198" s="147">
        <v>2.5018699999999998</v>
      </c>
      <c r="R198" s="147">
        <f>Q198*H198</f>
        <v>6.5974311899999991</v>
      </c>
      <c r="S198" s="147">
        <v>0</v>
      </c>
      <c r="T198" s="148">
        <f>S198*H198</f>
        <v>0</v>
      </c>
      <c r="AR198" s="149" t="s">
        <v>169</v>
      </c>
      <c r="AT198" s="149" t="s">
        <v>165</v>
      </c>
      <c r="AU198" s="149" t="s">
        <v>84</v>
      </c>
      <c r="AY198" s="16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6" t="s">
        <v>82</v>
      </c>
      <c r="BK198" s="150">
        <f>ROUND(I198*H198,2)</f>
        <v>0</v>
      </c>
      <c r="BL198" s="16" t="s">
        <v>169</v>
      </c>
      <c r="BM198" s="149" t="s">
        <v>477</v>
      </c>
    </row>
    <row r="199" spans="2:65" s="12" customFormat="1" ht="10">
      <c r="B199" s="151"/>
      <c r="D199" s="152" t="s">
        <v>171</v>
      </c>
      <c r="E199" s="153" t="s">
        <v>1</v>
      </c>
      <c r="F199" s="154" t="s">
        <v>478</v>
      </c>
      <c r="H199" s="155">
        <v>2.637</v>
      </c>
      <c r="I199" s="156"/>
      <c r="L199" s="151"/>
      <c r="M199" s="157"/>
      <c r="T199" s="158"/>
      <c r="AT199" s="153" t="s">
        <v>171</v>
      </c>
      <c r="AU199" s="153" t="s">
        <v>84</v>
      </c>
      <c r="AV199" s="12" t="s">
        <v>84</v>
      </c>
      <c r="AW199" s="12" t="s">
        <v>32</v>
      </c>
      <c r="AX199" s="12" t="s">
        <v>75</v>
      </c>
      <c r="AY199" s="153" t="s">
        <v>163</v>
      </c>
    </row>
    <row r="200" spans="2:65" s="13" customFormat="1" ht="10">
      <c r="B200" s="159"/>
      <c r="D200" s="152" t="s">
        <v>171</v>
      </c>
      <c r="E200" s="160" t="s">
        <v>1</v>
      </c>
      <c r="F200" s="161" t="s">
        <v>173</v>
      </c>
      <c r="H200" s="162">
        <v>2.637</v>
      </c>
      <c r="I200" s="163"/>
      <c r="L200" s="159"/>
      <c r="M200" s="164"/>
      <c r="T200" s="165"/>
      <c r="AT200" s="160" t="s">
        <v>171</v>
      </c>
      <c r="AU200" s="160" t="s">
        <v>84</v>
      </c>
      <c r="AV200" s="13" t="s">
        <v>169</v>
      </c>
      <c r="AW200" s="13" t="s">
        <v>32</v>
      </c>
      <c r="AX200" s="13" t="s">
        <v>82</v>
      </c>
      <c r="AY200" s="160" t="s">
        <v>163</v>
      </c>
    </row>
    <row r="201" spans="2:65" s="1" customFormat="1" ht="24.15" customHeight="1">
      <c r="B201" s="136"/>
      <c r="C201" s="137" t="s">
        <v>241</v>
      </c>
      <c r="D201" s="137" t="s">
        <v>165</v>
      </c>
      <c r="E201" s="138" t="s">
        <v>479</v>
      </c>
      <c r="F201" s="139" t="s">
        <v>480</v>
      </c>
      <c r="G201" s="140" t="s">
        <v>188</v>
      </c>
      <c r="H201" s="141">
        <v>1.7170000000000001</v>
      </c>
      <c r="I201" s="142"/>
      <c r="J201" s="143">
        <f>ROUND(I201*H201,2)</f>
        <v>0</v>
      </c>
      <c r="K201" s="144"/>
      <c r="L201" s="31"/>
      <c r="M201" s="145" t="s">
        <v>1</v>
      </c>
      <c r="N201" s="146" t="s">
        <v>40</v>
      </c>
      <c r="P201" s="147">
        <f>O201*H201</f>
        <v>0</v>
      </c>
      <c r="Q201" s="147">
        <v>2.5018699999999998</v>
      </c>
      <c r="R201" s="147">
        <f>Q201*H201</f>
        <v>4.2957107900000002</v>
      </c>
      <c r="S201" s="147">
        <v>0</v>
      </c>
      <c r="T201" s="148">
        <f>S201*H201</f>
        <v>0</v>
      </c>
      <c r="AR201" s="149" t="s">
        <v>169</v>
      </c>
      <c r="AT201" s="149" t="s">
        <v>165</v>
      </c>
      <c r="AU201" s="149" t="s">
        <v>84</v>
      </c>
      <c r="AY201" s="16" t="s">
        <v>163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6" t="s">
        <v>82</v>
      </c>
      <c r="BK201" s="150">
        <f>ROUND(I201*H201,2)</f>
        <v>0</v>
      </c>
      <c r="BL201" s="16" t="s">
        <v>169</v>
      </c>
      <c r="BM201" s="149" t="s">
        <v>481</v>
      </c>
    </row>
    <row r="202" spans="2:65" s="12" customFormat="1" ht="10">
      <c r="B202" s="151"/>
      <c r="D202" s="152" t="s">
        <v>171</v>
      </c>
      <c r="E202" s="153" t="s">
        <v>1</v>
      </c>
      <c r="F202" s="154" t="s">
        <v>482</v>
      </c>
      <c r="H202" s="155">
        <v>0.126</v>
      </c>
      <c r="I202" s="156"/>
      <c r="L202" s="151"/>
      <c r="M202" s="157"/>
      <c r="T202" s="158"/>
      <c r="AT202" s="153" t="s">
        <v>171</v>
      </c>
      <c r="AU202" s="153" t="s">
        <v>84</v>
      </c>
      <c r="AV202" s="12" t="s">
        <v>84</v>
      </c>
      <c r="AW202" s="12" t="s">
        <v>32</v>
      </c>
      <c r="AX202" s="12" t="s">
        <v>75</v>
      </c>
      <c r="AY202" s="153" t="s">
        <v>163</v>
      </c>
    </row>
    <row r="203" spans="2:65" s="12" customFormat="1" ht="10">
      <c r="B203" s="151"/>
      <c r="D203" s="152" t="s">
        <v>171</v>
      </c>
      <c r="E203" s="153" t="s">
        <v>1</v>
      </c>
      <c r="F203" s="154" t="s">
        <v>483</v>
      </c>
      <c r="H203" s="155">
        <v>8.6999999999999994E-2</v>
      </c>
      <c r="I203" s="156"/>
      <c r="L203" s="151"/>
      <c r="M203" s="157"/>
      <c r="T203" s="158"/>
      <c r="AT203" s="153" t="s">
        <v>171</v>
      </c>
      <c r="AU203" s="153" t="s">
        <v>84</v>
      </c>
      <c r="AV203" s="12" t="s">
        <v>84</v>
      </c>
      <c r="AW203" s="12" t="s">
        <v>32</v>
      </c>
      <c r="AX203" s="12" t="s">
        <v>75</v>
      </c>
      <c r="AY203" s="153" t="s">
        <v>163</v>
      </c>
    </row>
    <row r="204" spans="2:65" s="12" customFormat="1" ht="10">
      <c r="B204" s="151"/>
      <c r="D204" s="152" t="s">
        <v>171</v>
      </c>
      <c r="E204" s="153" t="s">
        <v>1</v>
      </c>
      <c r="F204" s="154" t="s">
        <v>484</v>
      </c>
      <c r="H204" s="155">
        <v>1.4999999999999999E-2</v>
      </c>
      <c r="I204" s="156"/>
      <c r="L204" s="151"/>
      <c r="M204" s="157"/>
      <c r="T204" s="158"/>
      <c r="AT204" s="153" t="s">
        <v>171</v>
      </c>
      <c r="AU204" s="153" t="s">
        <v>84</v>
      </c>
      <c r="AV204" s="12" t="s">
        <v>84</v>
      </c>
      <c r="AW204" s="12" t="s">
        <v>32</v>
      </c>
      <c r="AX204" s="12" t="s">
        <v>75</v>
      </c>
      <c r="AY204" s="153" t="s">
        <v>163</v>
      </c>
    </row>
    <row r="205" spans="2:65" s="12" customFormat="1" ht="10">
      <c r="B205" s="151"/>
      <c r="D205" s="152" t="s">
        <v>171</v>
      </c>
      <c r="E205" s="153" t="s">
        <v>1</v>
      </c>
      <c r="F205" s="154" t="s">
        <v>485</v>
      </c>
      <c r="H205" s="155">
        <v>2.5999999999999999E-2</v>
      </c>
      <c r="I205" s="156"/>
      <c r="L205" s="151"/>
      <c r="M205" s="157"/>
      <c r="T205" s="158"/>
      <c r="AT205" s="153" t="s">
        <v>171</v>
      </c>
      <c r="AU205" s="153" t="s">
        <v>84</v>
      </c>
      <c r="AV205" s="12" t="s">
        <v>84</v>
      </c>
      <c r="AW205" s="12" t="s">
        <v>32</v>
      </c>
      <c r="AX205" s="12" t="s">
        <v>75</v>
      </c>
      <c r="AY205" s="153" t="s">
        <v>163</v>
      </c>
    </row>
    <row r="206" spans="2:65" s="12" customFormat="1" ht="10">
      <c r="B206" s="151"/>
      <c r="D206" s="152" t="s">
        <v>171</v>
      </c>
      <c r="E206" s="153" t="s">
        <v>1</v>
      </c>
      <c r="F206" s="154" t="s">
        <v>486</v>
      </c>
      <c r="H206" s="155">
        <v>1.4630000000000001</v>
      </c>
      <c r="I206" s="156"/>
      <c r="L206" s="151"/>
      <c r="M206" s="157"/>
      <c r="T206" s="158"/>
      <c r="AT206" s="153" t="s">
        <v>171</v>
      </c>
      <c r="AU206" s="153" t="s">
        <v>84</v>
      </c>
      <c r="AV206" s="12" t="s">
        <v>84</v>
      </c>
      <c r="AW206" s="12" t="s">
        <v>32</v>
      </c>
      <c r="AX206" s="12" t="s">
        <v>75</v>
      </c>
      <c r="AY206" s="153" t="s">
        <v>163</v>
      </c>
    </row>
    <row r="207" spans="2:65" s="13" customFormat="1" ht="10">
      <c r="B207" s="159"/>
      <c r="D207" s="152" t="s">
        <v>171</v>
      </c>
      <c r="E207" s="160" t="s">
        <v>1</v>
      </c>
      <c r="F207" s="161" t="s">
        <v>173</v>
      </c>
      <c r="H207" s="162">
        <v>1.7170000000000001</v>
      </c>
      <c r="I207" s="163"/>
      <c r="L207" s="159"/>
      <c r="M207" s="164"/>
      <c r="T207" s="165"/>
      <c r="AT207" s="160" t="s">
        <v>171</v>
      </c>
      <c r="AU207" s="160" t="s">
        <v>84</v>
      </c>
      <c r="AV207" s="13" t="s">
        <v>169</v>
      </c>
      <c r="AW207" s="13" t="s">
        <v>32</v>
      </c>
      <c r="AX207" s="13" t="s">
        <v>82</v>
      </c>
      <c r="AY207" s="160" t="s">
        <v>163</v>
      </c>
    </row>
    <row r="208" spans="2:65" s="1" customFormat="1" ht="16.5" customHeight="1">
      <c r="B208" s="136"/>
      <c r="C208" s="137" t="s">
        <v>245</v>
      </c>
      <c r="D208" s="137" t="s">
        <v>165</v>
      </c>
      <c r="E208" s="138" t="s">
        <v>487</v>
      </c>
      <c r="F208" s="139" t="s">
        <v>488</v>
      </c>
      <c r="G208" s="140" t="s">
        <v>168</v>
      </c>
      <c r="H208" s="141">
        <v>32.96</v>
      </c>
      <c r="I208" s="142"/>
      <c r="J208" s="143">
        <f>ROUND(I208*H208,2)</f>
        <v>0</v>
      </c>
      <c r="K208" s="144"/>
      <c r="L208" s="31"/>
      <c r="M208" s="145" t="s">
        <v>1</v>
      </c>
      <c r="N208" s="146" t="s">
        <v>40</v>
      </c>
      <c r="P208" s="147">
        <f>O208*H208</f>
        <v>0</v>
      </c>
      <c r="Q208" s="147">
        <v>1.2999999999999999E-4</v>
      </c>
      <c r="R208" s="147">
        <f>Q208*H208</f>
        <v>4.2848000000000001E-3</v>
      </c>
      <c r="S208" s="147">
        <v>0</v>
      </c>
      <c r="T208" s="148">
        <f>S208*H208</f>
        <v>0</v>
      </c>
      <c r="AR208" s="149" t="s">
        <v>169</v>
      </c>
      <c r="AT208" s="149" t="s">
        <v>165</v>
      </c>
      <c r="AU208" s="149" t="s">
        <v>84</v>
      </c>
      <c r="AY208" s="16" t="s">
        <v>163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6" t="s">
        <v>82</v>
      </c>
      <c r="BK208" s="150">
        <f>ROUND(I208*H208,2)</f>
        <v>0</v>
      </c>
      <c r="BL208" s="16" t="s">
        <v>169</v>
      </c>
      <c r="BM208" s="149" t="s">
        <v>489</v>
      </c>
    </row>
    <row r="209" spans="2:65" s="12" customFormat="1" ht="10">
      <c r="B209" s="151"/>
      <c r="D209" s="152" t="s">
        <v>171</v>
      </c>
      <c r="E209" s="153" t="s">
        <v>1</v>
      </c>
      <c r="F209" s="154" t="s">
        <v>490</v>
      </c>
      <c r="H209" s="155">
        <v>32.96</v>
      </c>
      <c r="I209" s="156"/>
      <c r="L209" s="151"/>
      <c r="M209" s="157"/>
      <c r="T209" s="158"/>
      <c r="AT209" s="153" t="s">
        <v>171</v>
      </c>
      <c r="AU209" s="153" t="s">
        <v>84</v>
      </c>
      <c r="AV209" s="12" t="s">
        <v>84</v>
      </c>
      <c r="AW209" s="12" t="s">
        <v>32</v>
      </c>
      <c r="AX209" s="12" t="s">
        <v>75</v>
      </c>
      <c r="AY209" s="153" t="s">
        <v>163</v>
      </c>
    </row>
    <row r="210" spans="2:65" s="13" customFormat="1" ht="10">
      <c r="B210" s="159"/>
      <c r="D210" s="152" t="s">
        <v>171</v>
      </c>
      <c r="E210" s="160" t="s">
        <v>1</v>
      </c>
      <c r="F210" s="161" t="s">
        <v>173</v>
      </c>
      <c r="H210" s="162">
        <v>32.96</v>
      </c>
      <c r="I210" s="163"/>
      <c r="L210" s="159"/>
      <c r="M210" s="164"/>
      <c r="T210" s="165"/>
      <c r="AT210" s="160" t="s">
        <v>171</v>
      </c>
      <c r="AU210" s="160" t="s">
        <v>84</v>
      </c>
      <c r="AV210" s="13" t="s">
        <v>169</v>
      </c>
      <c r="AW210" s="13" t="s">
        <v>32</v>
      </c>
      <c r="AX210" s="13" t="s">
        <v>82</v>
      </c>
      <c r="AY210" s="160" t="s">
        <v>163</v>
      </c>
    </row>
    <row r="211" spans="2:65" s="1" customFormat="1" ht="21.75" customHeight="1">
      <c r="B211" s="136"/>
      <c r="C211" s="137" t="s">
        <v>253</v>
      </c>
      <c r="D211" s="137" t="s">
        <v>165</v>
      </c>
      <c r="E211" s="138" t="s">
        <v>491</v>
      </c>
      <c r="F211" s="139" t="s">
        <v>492</v>
      </c>
      <c r="G211" s="140" t="s">
        <v>248</v>
      </c>
      <c r="H211" s="141">
        <v>164.6</v>
      </c>
      <c r="I211" s="142"/>
      <c r="J211" s="143">
        <f>ROUND(I211*H211,2)</f>
        <v>0</v>
      </c>
      <c r="K211" s="144"/>
      <c r="L211" s="31"/>
      <c r="M211" s="145" t="s">
        <v>1</v>
      </c>
      <c r="N211" s="146" t="s">
        <v>40</v>
      </c>
      <c r="P211" s="147">
        <f>O211*H211</f>
        <v>0</v>
      </c>
      <c r="Q211" s="147">
        <v>1.4E-3</v>
      </c>
      <c r="R211" s="147">
        <f>Q211*H211</f>
        <v>0.23043999999999998</v>
      </c>
      <c r="S211" s="147">
        <v>0</v>
      </c>
      <c r="T211" s="148">
        <f>S211*H211</f>
        <v>0</v>
      </c>
      <c r="AR211" s="149" t="s">
        <v>169</v>
      </c>
      <c r="AT211" s="149" t="s">
        <v>165</v>
      </c>
      <c r="AU211" s="149" t="s">
        <v>84</v>
      </c>
      <c r="AY211" s="16" t="s">
        <v>163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6" t="s">
        <v>82</v>
      </c>
      <c r="BK211" s="150">
        <f>ROUND(I211*H211,2)</f>
        <v>0</v>
      </c>
      <c r="BL211" s="16" t="s">
        <v>169</v>
      </c>
      <c r="BM211" s="149" t="s">
        <v>493</v>
      </c>
    </row>
    <row r="212" spans="2:65" s="14" customFormat="1" ht="10">
      <c r="B212" s="166"/>
      <c r="D212" s="152" t="s">
        <v>171</v>
      </c>
      <c r="E212" s="167" t="s">
        <v>1</v>
      </c>
      <c r="F212" s="168" t="s">
        <v>494</v>
      </c>
      <c r="H212" s="167" t="s">
        <v>1</v>
      </c>
      <c r="I212" s="169"/>
      <c r="L212" s="166"/>
      <c r="M212" s="170"/>
      <c r="T212" s="171"/>
      <c r="AT212" s="167" t="s">
        <v>171</v>
      </c>
      <c r="AU212" s="167" t="s">
        <v>84</v>
      </c>
      <c r="AV212" s="14" t="s">
        <v>82</v>
      </c>
      <c r="AW212" s="14" t="s">
        <v>32</v>
      </c>
      <c r="AX212" s="14" t="s">
        <v>75</v>
      </c>
      <c r="AY212" s="167" t="s">
        <v>163</v>
      </c>
    </row>
    <row r="213" spans="2:65" s="12" customFormat="1" ht="10">
      <c r="B213" s="151"/>
      <c r="D213" s="152" t="s">
        <v>171</v>
      </c>
      <c r="E213" s="153" t="s">
        <v>1</v>
      </c>
      <c r="F213" s="154" t="s">
        <v>495</v>
      </c>
      <c r="H213" s="155">
        <v>34.6</v>
      </c>
      <c r="I213" s="156"/>
      <c r="L213" s="151"/>
      <c r="M213" s="157"/>
      <c r="T213" s="158"/>
      <c r="AT213" s="153" t="s">
        <v>171</v>
      </c>
      <c r="AU213" s="153" t="s">
        <v>84</v>
      </c>
      <c r="AV213" s="12" t="s">
        <v>84</v>
      </c>
      <c r="AW213" s="12" t="s">
        <v>32</v>
      </c>
      <c r="AX213" s="12" t="s">
        <v>75</v>
      </c>
      <c r="AY213" s="153" t="s">
        <v>163</v>
      </c>
    </row>
    <row r="214" spans="2:65" s="12" customFormat="1" ht="10">
      <c r="B214" s="151"/>
      <c r="D214" s="152" t="s">
        <v>171</v>
      </c>
      <c r="E214" s="153" t="s">
        <v>1</v>
      </c>
      <c r="F214" s="154" t="s">
        <v>496</v>
      </c>
      <c r="H214" s="155">
        <v>80</v>
      </c>
      <c r="I214" s="156"/>
      <c r="L214" s="151"/>
      <c r="M214" s="157"/>
      <c r="T214" s="158"/>
      <c r="AT214" s="153" t="s">
        <v>171</v>
      </c>
      <c r="AU214" s="153" t="s">
        <v>84</v>
      </c>
      <c r="AV214" s="12" t="s">
        <v>84</v>
      </c>
      <c r="AW214" s="12" t="s">
        <v>32</v>
      </c>
      <c r="AX214" s="12" t="s">
        <v>75</v>
      </c>
      <c r="AY214" s="153" t="s">
        <v>163</v>
      </c>
    </row>
    <row r="215" spans="2:65" s="12" customFormat="1" ht="10">
      <c r="B215" s="151"/>
      <c r="D215" s="152" t="s">
        <v>171</v>
      </c>
      <c r="E215" s="153" t="s">
        <v>1</v>
      </c>
      <c r="F215" s="154" t="s">
        <v>497</v>
      </c>
      <c r="H215" s="155">
        <v>50</v>
      </c>
      <c r="I215" s="156"/>
      <c r="L215" s="151"/>
      <c r="M215" s="157"/>
      <c r="T215" s="158"/>
      <c r="AT215" s="153" t="s">
        <v>171</v>
      </c>
      <c r="AU215" s="153" t="s">
        <v>84</v>
      </c>
      <c r="AV215" s="12" t="s">
        <v>84</v>
      </c>
      <c r="AW215" s="12" t="s">
        <v>32</v>
      </c>
      <c r="AX215" s="12" t="s">
        <v>75</v>
      </c>
      <c r="AY215" s="153" t="s">
        <v>163</v>
      </c>
    </row>
    <row r="216" spans="2:65" s="13" customFormat="1" ht="10">
      <c r="B216" s="159"/>
      <c r="D216" s="152" t="s">
        <v>171</v>
      </c>
      <c r="E216" s="160" t="s">
        <v>1</v>
      </c>
      <c r="F216" s="161" t="s">
        <v>173</v>
      </c>
      <c r="H216" s="162">
        <v>164.6</v>
      </c>
      <c r="I216" s="163"/>
      <c r="L216" s="159"/>
      <c r="M216" s="164"/>
      <c r="T216" s="165"/>
      <c r="AT216" s="160" t="s">
        <v>171</v>
      </c>
      <c r="AU216" s="160" t="s">
        <v>84</v>
      </c>
      <c r="AV216" s="13" t="s">
        <v>169</v>
      </c>
      <c r="AW216" s="13" t="s">
        <v>32</v>
      </c>
      <c r="AX216" s="13" t="s">
        <v>82</v>
      </c>
      <c r="AY216" s="160" t="s">
        <v>163</v>
      </c>
    </row>
    <row r="217" spans="2:65" s="1" customFormat="1" ht="16.5" customHeight="1">
      <c r="B217" s="136"/>
      <c r="C217" s="137" t="s">
        <v>258</v>
      </c>
      <c r="D217" s="137" t="s">
        <v>165</v>
      </c>
      <c r="E217" s="138" t="s">
        <v>498</v>
      </c>
      <c r="F217" s="139" t="s">
        <v>499</v>
      </c>
      <c r="G217" s="140" t="s">
        <v>248</v>
      </c>
      <c r="H217" s="141">
        <v>48.844999999999999</v>
      </c>
      <c r="I217" s="142"/>
      <c r="J217" s="143">
        <f>ROUND(I217*H217,2)</f>
        <v>0</v>
      </c>
      <c r="K217" s="144"/>
      <c r="L217" s="31"/>
      <c r="M217" s="145" t="s">
        <v>1</v>
      </c>
      <c r="N217" s="146" t="s">
        <v>40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169</v>
      </c>
      <c r="AT217" s="149" t="s">
        <v>165</v>
      </c>
      <c r="AU217" s="149" t="s">
        <v>84</v>
      </c>
      <c r="AY217" s="16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6" t="s">
        <v>82</v>
      </c>
      <c r="BK217" s="150">
        <f>ROUND(I217*H217,2)</f>
        <v>0</v>
      </c>
      <c r="BL217" s="16" t="s">
        <v>169</v>
      </c>
      <c r="BM217" s="149" t="s">
        <v>500</v>
      </c>
    </row>
    <row r="218" spans="2:65" s="14" customFormat="1" ht="10">
      <c r="B218" s="166"/>
      <c r="D218" s="152" t="s">
        <v>171</v>
      </c>
      <c r="E218" s="167" t="s">
        <v>1</v>
      </c>
      <c r="F218" s="168" t="s">
        <v>501</v>
      </c>
      <c r="H218" s="167" t="s">
        <v>1</v>
      </c>
      <c r="I218" s="169"/>
      <c r="L218" s="166"/>
      <c r="M218" s="170"/>
      <c r="T218" s="171"/>
      <c r="AT218" s="167" t="s">
        <v>171</v>
      </c>
      <c r="AU218" s="167" t="s">
        <v>84</v>
      </c>
      <c r="AV218" s="14" t="s">
        <v>82</v>
      </c>
      <c r="AW218" s="14" t="s">
        <v>32</v>
      </c>
      <c r="AX218" s="14" t="s">
        <v>75</v>
      </c>
      <c r="AY218" s="167" t="s">
        <v>163</v>
      </c>
    </row>
    <row r="219" spans="2:65" s="12" customFormat="1" ht="10">
      <c r="B219" s="151"/>
      <c r="D219" s="152" t="s">
        <v>171</v>
      </c>
      <c r="E219" s="153" t="s">
        <v>1</v>
      </c>
      <c r="F219" s="154" t="s">
        <v>502</v>
      </c>
      <c r="H219" s="155">
        <v>11.4</v>
      </c>
      <c r="I219" s="156"/>
      <c r="L219" s="151"/>
      <c r="M219" s="157"/>
      <c r="T219" s="158"/>
      <c r="AT219" s="153" t="s">
        <v>171</v>
      </c>
      <c r="AU219" s="153" t="s">
        <v>84</v>
      </c>
      <c r="AV219" s="12" t="s">
        <v>84</v>
      </c>
      <c r="AW219" s="12" t="s">
        <v>32</v>
      </c>
      <c r="AX219" s="12" t="s">
        <v>75</v>
      </c>
      <c r="AY219" s="153" t="s">
        <v>163</v>
      </c>
    </row>
    <row r="220" spans="2:65" s="12" customFormat="1" ht="10">
      <c r="B220" s="151"/>
      <c r="D220" s="152" t="s">
        <v>171</v>
      </c>
      <c r="E220" s="153" t="s">
        <v>1</v>
      </c>
      <c r="F220" s="154" t="s">
        <v>503</v>
      </c>
      <c r="H220" s="155">
        <v>14.105</v>
      </c>
      <c r="I220" s="156"/>
      <c r="L220" s="151"/>
      <c r="M220" s="157"/>
      <c r="T220" s="158"/>
      <c r="AT220" s="153" t="s">
        <v>171</v>
      </c>
      <c r="AU220" s="153" t="s">
        <v>84</v>
      </c>
      <c r="AV220" s="12" t="s">
        <v>84</v>
      </c>
      <c r="AW220" s="12" t="s">
        <v>32</v>
      </c>
      <c r="AX220" s="12" t="s">
        <v>75</v>
      </c>
      <c r="AY220" s="153" t="s">
        <v>163</v>
      </c>
    </row>
    <row r="221" spans="2:65" s="12" customFormat="1" ht="10">
      <c r="B221" s="151"/>
      <c r="D221" s="152" t="s">
        <v>171</v>
      </c>
      <c r="E221" s="153" t="s">
        <v>1</v>
      </c>
      <c r="F221" s="154" t="s">
        <v>504</v>
      </c>
      <c r="H221" s="155">
        <v>5.31</v>
      </c>
      <c r="I221" s="156"/>
      <c r="L221" s="151"/>
      <c r="M221" s="157"/>
      <c r="T221" s="158"/>
      <c r="AT221" s="153" t="s">
        <v>171</v>
      </c>
      <c r="AU221" s="153" t="s">
        <v>84</v>
      </c>
      <c r="AV221" s="12" t="s">
        <v>84</v>
      </c>
      <c r="AW221" s="12" t="s">
        <v>32</v>
      </c>
      <c r="AX221" s="12" t="s">
        <v>75</v>
      </c>
      <c r="AY221" s="153" t="s">
        <v>163</v>
      </c>
    </row>
    <row r="222" spans="2:65" s="12" customFormat="1" ht="10">
      <c r="B222" s="151"/>
      <c r="D222" s="152" t="s">
        <v>171</v>
      </c>
      <c r="E222" s="153" t="s">
        <v>1</v>
      </c>
      <c r="F222" s="154" t="s">
        <v>505</v>
      </c>
      <c r="H222" s="155">
        <v>11.05</v>
      </c>
      <c r="I222" s="156"/>
      <c r="L222" s="151"/>
      <c r="M222" s="157"/>
      <c r="T222" s="158"/>
      <c r="AT222" s="153" t="s">
        <v>171</v>
      </c>
      <c r="AU222" s="153" t="s">
        <v>84</v>
      </c>
      <c r="AV222" s="12" t="s">
        <v>84</v>
      </c>
      <c r="AW222" s="12" t="s">
        <v>32</v>
      </c>
      <c r="AX222" s="12" t="s">
        <v>75</v>
      </c>
      <c r="AY222" s="153" t="s">
        <v>163</v>
      </c>
    </row>
    <row r="223" spans="2:65" s="12" customFormat="1" ht="10">
      <c r="B223" s="151"/>
      <c r="D223" s="152" t="s">
        <v>171</v>
      </c>
      <c r="E223" s="153" t="s">
        <v>1</v>
      </c>
      <c r="F223" s="154" t="s">
        <v>506</v>
      </c>
      <c r="H223" s="155">
        <v>6.98</v>
      </c>
      <c r="I223" s="156"/>
      <c r="L223" s="151"/>
      <c r="M223" s="157"/>
      <c r="T223" s="158"/>
      <c r="AT223" s="153" t="s">
        <v>171</v>
      </c>
      <c r="AU223" s="153" t="s">
        <v>84</v>
      </c>
      <c r="AV223" s="12" t="s">
        <v>84</v>
      </c>
      <c r="AW223" s="12" t="s">
        <v>32</v>
      </c>
      <c r="AX223" s="12" t="s">
        <v>75</v>
      </c>
      <c r="AY223" s="153" t="s">
        <v>163</v>
      </c>
    </row>
    <row r="224" spans="2:65" s="13" customFormat="1" ht="10">
      <c r="B224" s="159"/>
      <c r="D224" s="152" t="s">
        <v>171</v>
      </c>
      <c r="E224" s="160" t="s">
        <v>1</v>
      </c>
      <c r="F224" s="161" t="s">
        <v>173</v>
      </c>
      <c r="H224" s="162">
        <v>48.844999999999999</v>
      </c>
      <c r="I224" s="163"/>
      <c r="L224" s="159"/>
      <c r="M224" s="164"/>
      <c r="T224" s="165"/>
      <c r="AT224" s="160" t="s">
        <v>171</v>
      </c>
      <c r="AU224" s="160" t="s">
        <v>84</v>
      </c>
      <c r="AV224" s="13" t="s">
        <v>169</v>
      </c>
      <c r="AW224" s="13" t="s">
        <v>32</v>
      </c>
      <c r="AX224" s="13" t="s">
        <v>82</v>
      </c>
      <c r="AY224" s="160" t="s">
        <v>163</v>
      </c>
    </row>
    <row r="225" spans="2:65" s="1" customFormat="1" ht="16.5" customHeight="1">
      <c r="B225" s="136"/>
      <c r="C225" s="137" t="s">
        <v>262</v>
      </c>
      <c r="D225" s="137" t="s">
        <v>165</v>
      </c>
      <c r="E225" s="138" t="s">
        <v>507</v>
      </c>
      <c r="F225" s="139" t="s">
        <v>508</v>
      </c>
      <c r="G225" s="140" t="s">
        <v>326</v>
      </c>
      <c r="H225" s="141">
        <v>2</v>
      </c>
      <c r="I225" s="142"/>
      <c r="J225" s="143">
        <f>ROUND(I225*H225,2)</f>
        <v>0</v>
      </c>
      <c r="K225" s="144"/>
      <c r="L225" s="31"/>
      <c r="M225" s="145" t="s">
        <v>1</v>
      </c>
      <c r="N225" s="146" t="s">
        <v>40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169</v>
      </c>
      <c r="AT225" s="149" t="s">
        <v>165</v>
      </c>
      <c r="AU225" s="149" t="s">
        <v>84</v>
      </c>
      <c r="AY225" s="16" t="s">
        <v>163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6" t="s">
        <v>82</v>
      </c>
      <c r="BK225" s="150">
        <f>ROUND(I225*H225,2)</f>
        <v>0</v>
      </c>
      <c r="BL225" s="16" t="s">
        <v>169</v>
      </c>
      <c r="BM225" s="149" t="s">
        <v>509</v>
      </c>
    </row>
    <row r="226" spans="2:65" s="12" customFormat="1" ht="10">
      <c r="B226" s="151"/>
      <c r="D226" s="152" t="s">
        <v>171</v>
      </c>
      <c r="E226" s="153" t="s">
        <v>1</v>
      </c>
      <c r="F226" s="154" t="s">
        <v>510</v>
      </c>
      <c r="H226" s="155">
        <v>2</v>
      </c>
      <c r="I226" s="156"/>
      <c r="L226" s="151"/>
      <c r="M226" s="157"/>
      <c r="T226" s="158"/>
      <c r="AT226" s="153" t="s">
        <v>171</v>
      </c>
      <c r="AU226" s="153" t="s">
        <v>84</v>
      </c>
      <c r="AV226" s="12" t="s">
        <v>84</v>
      </c>
      <c r="AW226" s="12" t="s">
        <v>32</v>
      </c>
      <c r="AX226" s="12" t="s">
        <v>75</v>
      </c>
      <c r="AY226" s="153" t="s">
        <v>163</v>
      </c>
    </row>
    <row r="227" spans="2:65" s="13" customFormat="1" ht="10">
      <c r="B227" s="159"/>
      <c r="D227" s="152" t="s">
        <v>171</v>
      </c>
      <c r="E227" s="160" t="s">
        <v>1</v>
      </c>
      <c r="F227" s="161" t="s">
        <v>173</v>
      </c>
      <c r="H227" s="162">
        <v>2</v>
      </c>
      <c r="I227" s="163"/>
      <c r="L227" s="159"/>
      <c r="M227" s="164"/>
      <c r="T227" s="165"/>
      <c r="AT227" s="160" t="s">
        <v>171</v>
      </c>
      <c r="AU227" s="160" t="s">
        <v>84</v>
      </c>
      <c r="AV227" s="13" t="s">
        <v>169</v>
      </c>
      <c r="AW227" s="13" t="s">
        <v>32</v>
      </c>
      <c r="AX227" s="13" t="s">
        <v>82</v>
      </c>
      <c r="AY227" s="160" t="s">
        <v>163</v>
      </c>
    </row>
    <row r="228" spans="2:65" s="1" customFormat="1" ht="24.15" customHeight="1">
      <c r="B228" s="136"/>
      <c r="C228" s="137" t="s">
        <v>267</v>
      </c>
      <c r="D228" s="137" t="s">
        <v>165</v>
      </c>
      <c r="E228" s="138" t="s">
        <v>511</v>
      </c>
      <c r="F228" s="139" t="s">
        <v>512</v>
      </c>
      <c r="G228" s="140" t="s">
        <v>248</v>
      </c>
      <c r="H228" s="141">
        <v>50</v>
      </c>
      <c r="I228" s="142"/>
      <c r="J228" s="143">
        <f>ROUND(I228*H228,2)</f>
        <v>0</v>
      </c>
      <c r="K228" s="144"/>
      <c r="L228" s="31"/>
      <c r="M228" s="145" t="s">
        <v>1</v>
      </c>
      <c r="N228" s="146" t="s">
        <v>40</v>
      </c>
      <c r="P228" s="147">
        <f>O228*H228</f>
        <v>0</v>
      </c>
      <c r="Q228" s="147">
        <v>2.0000000000000002E-5</v>
      </c>
      <c r="R228" s="147">
        <f>Q228*H228</f>
        <v>1E-3</v>
      </c>
      <c r="S228" s="147">
        <v>0</v>
      </c>
      <c r="T228" s="148">
        <f>S228*H228</f>
        <v>0</v>
      </c>
      <c r="AR228" s="149" t="s">
        <v>169</v>
      </c>
      <c r="AT228" s="149" t="s">
        <v>165</v>
      </c>
      <c r="AU228" s="149" t="s">
        <v>84</v>
      </c>
      <c r="AY228" s="16" t="s">
        <v>163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6" t="s">
        <v>82</v>
      </c>
      <c r="BK228" s="150">
        <f>ROUND(I228*H228,2)</f>
        <v>0</v>
      </c>
      <c r="BL228" s="16" t="s">
        <v>169</v>
      </c>
      <c r="BM228" s="149" t="s">
        <v>513</v>
      </c>
    </row>
    <row r="229" spans="2:65" s="12" customFormat="1" ht="10">
      <c r="B229" s="151"/>
      <c r="D229" s="152" t="s">
        <v>171</v>
      </c>
      <c r="E229" s="153" t="s">
        <v>1</v>
      </c>
      <c r="F229" s="154" t="s">
        <v>514</v>
      </c>
      <c r="H229" s="155">
        <v>50</v>
      </c>
      <c r="I229" s="156"/>
      <c r="L229" s="151"/>
      <c r="M229" s="157"/>
      <c r="T229" s="158"/>
      <c r="AT229" s="153" t="s">
        <v>171</v>
      </c>
      <c r="AU229" s="153" t="s">
        <v>84</v>
      </c>
      <c r="AV229" s="12" t="s">
        <v>84</v>
      </c>
      <c r="AW229" s="12" t="s">
        <v>32</v>
      </c>
      <c r="AX229" s="12" t="s">
        <v>75</v>
      </c>
      <c r="AY229" s="153" t="s">
        <v>163</v>
      </c>
    </row>
    <row r="230" spans="2:65" s="13" customFormat="1" ht="10">
      <c r="B230" s="159"/>
      <c r="D230" s="152" t="s">
        <v>171</v>
      </c>
      <c r="E230" s="160" t="s">
        <v>1</v>
      </c>
      <c r="F230" s="161" t="s">
        <v>173</v>
      </c>
      <c r="H230" s="162">
        <v>50</v>
      </c>
      <c r="I230" s="163"/>
      <c r="L230" s="159"/>
      <c r="M230" s="164"/>
      <c r="T230" s="165"/>
      <c r="AT230" s="160" t="s">
        <v>171</v>
      </c>
      <c r="AU230" s="160" t="s">
        <v>84</v>
      </c>
      <c r="AV230" s="13" t="s">
        <v>169</v>
      </c>
      <c r="AW230" s="13" t="s">
        <v>32</v>
      </c>
      <c r="AX230" s="13" t="s">
        <v>82</v>
      </c>
      <c r="AY230" s="160" t="s">
        <v>163</v>
      </c>
    </row>
    <row r="231" spans="2:65" s="11" customFormat="1" ht="22.75" customHeight="1">
      <c r="B231" s="124"/>
      <c r="D231" s="125" t="s">
        <v>74</v>
      </c>
      <c r="E231" s="134" t="s">
        <v>174</v>
      </c>
      <c r="F231" s="134" t="s">
        <v>175</v>
      </c>
      <c r="I231" s="127"/>
      <c r="J231" s="135">
        <f>BK231</f>
        <v>0</v>
      </c>
      <c r="L231" s="124"/>
      <c r="M231" s="129"/>
      <c r="P231" s="130">
        <f>SUM(P232:P237)</f>
        <v>0</v>
      </c>
      <c r="R231" s="130">
        <f>SUM(R232:R237)</f>
        <v>1.1200000000000002E-2</v>
      </c>
      <c r="T231" s="131">
        <f>SUM(T232:T237)</f>
        <v>0</v>
      </c>
      <c r="AR231" s="125" t="s">
        <v>82</v>
      </c>
      <c r="AT231" s="132" t="s">
        <v>74</v>
      </c>
      <c r="AU231" s="132" t="s">
        <v>82</v>
      </c>
      <c r="AY231" s="125" t="s">
        <v>163</v>
      </c>
      <c r="BK231" s="133">
        <f>SUM(BK232:BK237)</f>
        <v>0</v>
      </c>
    </row>
    <row r="232" spans="2:65" s="1" customFormat="1" ht="24.15" customHeight="1">
      <c r="B232" s="136"/>
      <c r="C232" s="137" t="s">
        <v>271</v>
      </c>
      <c r="D232" s="137" t="s">
        <v>165</v>
      </c>
      <c r="E232" s="138" t="s">
        <v>515</v>
      </c>
      <c r="F232" s="139" t="s">
        <v>516</v>
      </c>
      <c r="G232" s="140" t="s">
        <v>168</v>
      </c>
      <c r="H232" s="141">
        <v>280</v>
      </c>
      <c r="I232" s="142"/>
      <c r="J232" s="143">
        <f>ROUND(I232*H232,2)</f>
        <v>0</v>
      </c>
      <c r="K232" s="144"/>
      <c r="L232" s="31"/>
      <c r="M232" s="145" t="s">
        <v>1</v>
      </c>
      <c r="N232" s="146" t="s">
        <v>40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169</v>
      </c>
      <c r="AT232" s="149" t="s">
        <v>165</v>
      </c>
      <c r="AU232" s="149" t="s">
        <v>84</v>
      </c>
      <c r="AY232" s="16" t="s">
        <v>163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6" t="s">
        <v>82</v>
      </c>
      <c r="BK232" s="150">
        <f>ROUND(I232*H232,2)</f>
        <v>0</v>
      </c>
      <c r="BL232" s="16" t="s">
        <v>169</v>
      </c>
      <c r="BM232" s="149" t="s">
        <v>517</v>
      </c>
    </row>
    <row r="233" spans="2:65" s="12" customFormat="1" ht="10">
      <c r="B233" s="151"/>
      <c r="D233" s="152" t="s">
        <v>171</v>
      </c>
      <c r="E233" s="153" t="s">
        <v>1</v>
      </c>
      <c r="F233" s="154" t="s">
        <v>518</v>
      </c>
      <c r="H233" s="155">
        <v>280</v>
      </c>
      <c r="I233" s="156"/>
      <c r="L233" s="151"/>
      <c r="M233" s="157"/>
      <c r="T233" s="158"/>
      <c r="AT233" s="153" t="s">
        <v>171</v>
      </c>
      <c r="AU233" s="153" t="s">
        <v>84</v>
      </c>
      <c r="AV233" s="12" t="s">
        <v>84</v>
      </c>
      <c r="AW233" s="12" t="s">
        <v>32</v>
      </c>
      <c r="AX233" s="12" t="s">
        <v>75</v>
      </c>
      <c r="AY233" s="153" t="s">
        <v>163</v>
      </c>
    </row>
    <row r="234" spans="2:65" s="13" customFormat="1" ht="10">
      <c r="B234" s="159"/>
      <c r="D234" s="152" t="s">
        <v>171</v>
      </c>
      <c r="E234" s="160" t="s">
        <v>1</v>
      </c>
      <c r="F234" s="161" t="s">
        <v>173</v>
      </c>
      <c r="H234" s="162">
        <v>280</v>
      </c>
      <c r="I234" s="163"/>
      <c r="L234" s="159"/>
      <c r="M234" s="164"/>
      <c r="T234" s="165"/>
      <c r="AT234" s="160" t="s">
        <v>171</v>
      </c>
      <c r="AU234" s="160" t="s">
        <v>84</v>
      </c>
      <c r="AV234" s="13" t="s">
        <v>169</v>
      </c>
      <c r="AW234" s="13" t="s">
        <v>32</v>
      </c>
      <c r="AX234" s="13" t="s">
        <v>82</v>
      </c>
      <c r="AY234" s="160" t="s">
        <v>163</v>
      </c>
    </row>
    <row r="235" spans="2:65" s="1" customFormat="1" ht="24.15" customHeight="1">
      <c r="B235" s="136"/>
      <c r="C235" s="137" t="s">
        <v>275</v>
      </c>
      <c r="D235" s="137" t="s">
        <v>165</v>
      </c>
      <c r="E235" s="138" t="s">
        <v>519</v>
      </c>
      <c r="F235" s="139" t="s">
        <v>520</v>
      </c>
      <c r="G235" s="140" t="s">
        <v>168</v>
      </c>
      <c r="H235" s="141">
        <v>280</v>
      </c>
      <c r="I235" s="142"/>
      <c r="J235" s="143">
        <f>ROUND(I235*H235,2)</f>
        <v>0</v>
      </c>
      <c r="K235" s="144"/>
      <c r="L235" s="31"/>
      <c r="M235" s="145" t="s">
        <v>1</v>
      </c>
      <c r="N235" s="146" t="s">
        <v>40</v>
      </c>
      <c r="P235" s="147">
        <f>O235*H235</f>
        <v>0</v>
      </c>
      <c r="Q235" s="147">
        <v>4.0000000000000003E-5</v>
      </c>
      <c r="R235" s="147">
        <f>Q235*H235</f>
        <v>1.1200000000000002E-2</v>
      </c>
      <c r="S235" s="147">
        <v>0</v>
      </c>
      <c r="T235" s="148">
        <f>S235*H235</f>
        <v>0</v>
      </c>
      <c r="AR235" s="149" t="s">
        <v>169</v>
      </c>
      <c r="AT235" s="149" t="s">
        <v>165</v>
      </c>
      <c r="AU235" s="149" t="s">
        <v>84</v>
      </c>
      <c r="AY235" s="16" t="s">
        <v>163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6" t="s">
        <v>82</v>
      </c>
      <c r="BK235" s="150">
        <f>ROUND(I235*H235,2)</f>
        <v>0</v>
      </c>
      <c r="BL235" s="16" t="s">
        <v>169</v>
      </c>
      <c r="BM235" s="149" t="s">
        <v>521</v>
      </c>
    </row>
    <row r="236" spans="2:65" s="12" customFormat="1" ht="10">
      <c r="B236" s="151"/>
      <c r="D236" s="152" t="s">
        <v>171</v>
      </c>
      <c r="E236" s="153" t="s">
        <v>1</v>
      </c>
      <c r="F236" s="154" t="s">
        <v>518</v>
      </c>
      <c r="H236" s="155">
        <v>280</v>
      </c>
      <c r="I236" s="156"/>
      <c r="L236" s="151"/>
      <c r="M236" s="157"/>
      <c r="T236" s="158"/>
      <c r="AT236" s="153" t="s">
        <v>171</v>
      </c>
      <c r="AU236" s="153" t="s">
        <v>84</v>
      </c>
      <c r="AV236" s="12" t="s">
        <v>84</v>
      </c>
      <c r="AW236" s="12" t="s">
        <v>32</v>
      </c>
      <c r="AX236" s="12" t="s">
        <v>75</v>
      </c>
      <c r="AY236" s="153" t="s">
        <v>163</v>
      </c>
    </row>
    <row r="237" spans="2:65" s="13" customFormat="1" ht="10">
      <c r="B237" s="159"/>
      <c r="D237" s="152" t="s">
        <v>171</v>
      </c>
      <c r="E237" s="160" t="s">
        <v>1</v>
      </c>
      <c r="F237" s="161" t="s">
        <v>173</v>
      </c>
      <c r="H237" s="162">
        <v>280</v>
      </c>
      <c r="I237" s="163"/>
      <c r="L237" s="159"/>
      <c r="M237" s="164"/>
      <c r="T237" s="165"/>
      <c r="AT237" s="160" t="s">
        <v>171</v>
      </c>
      <c r="AU237" s="160" t="s">
        <v>84</v>
      </c>
      <c r="AV237" s="13" t="s">
        <v>169</v>
      </c>
      <c r="AW237" s="13" t="s">
        <v>32</v>
      </c>
      <c r="AX237" s="13" t="s">
        <v>82</v>
      </c>
      <c r="AY237" s="160" t="s">
        <v>163</v>
      </c>
    </row>
    <row r="238" spans="2:65" s="11" customFormat="1" ht="22.75" customHeight="1">
      <c r="B238" s="124"/>
      <c r="D238" s="125" t="s">
        <v>74</v>
      </c>
      <c r="E238" s="134" t="s">
        <v>522</v>
      </c>
      <c r="F238" s="134" t="s">
        <v>523</v>
      </c>
      <c r="I238" s="127"/>
      <c r="J238" s="135">
        <f>BK238</f>
        <v>0</v>
      </c>
      <c r="L238" s="124"/>
      <c r="M238" s="129"/>
      <c r="P238" s="130">
        <f>P239</f>
        <v>0</v>
      </c>
      <c r="R238" s="130">
        <f>R239</f>
        <v>0</v>
      </c>
      <c r="T238" s="131">
        <f>T239</f>
        <v>0</v>
      </c>
      <c r="AR238" s="125" t="s">
        <v>82</v>
      </c>
      <c r="AT238" s="132" t="s">
        <v>74</v>
      </c>
      <c r="AU238" s="132" t="s">
        <v>82</v>
      </c>
      <c r="AY238" s="125" t="s">
        <v>163</v>
      </c>
      <c r="BK238" s="133">
        <f>BK239</f>
        <v>0</v>
      </c>
    </row>
    <row r="239" spans="2:65" s="1" customFormat="1" ht="33" customHeight="1">
      <c r="B239" s="136"/>
      <c r="C239" s="137" t="s">
        <v>7</v>
      </c>
      <c r="D239" s="137" t="s">
        <v>165</v>
      </c>
      <c r="E239" s="138" t="s">
        <v>524</v>
      </c>
      <c r="F239" s="139" t="s">
        <v>525</v>
      </c>
      <c r="G239" s="140" t="s">
        <v>256</v>
      </c>
      <c r="H239" s="141">
        <v>35.377000000000002</v>
      </c>
      <c r="I239" s="142"/>
      <c r="J239" s="143">
        <f>ROUND(I239*H239,2)</f>
        <v>0</v>
      </c>
      <c r="K239" s="144"/>
      <c r="L239" s="31"/>
      <c r="M239" s="145" t="s">
        <v>1</v>
      </c>
      <c r="N239" s="146" t="s">
        <v>40</v>
      </c>
      <c r="P239" s="147">
        <f>O239*H239</f>
        <v>0</v>
      </c>
      <c r="Q239" s="147">
        <v>0</v>
      </c>
      <c r="R239" s="147">
        <f>Q239*H239</f>
        <v>0</v>
      </c>
      <c r="S239" s="147">
        <v>0</v>
      </c>
      <c r="T239" s="148">
        <f>S239*H239</f>
        <v>0</v>
      </c>
      <c r="AR239" s="149" t="s">
        <v>169</v>
      </c>
      <c r="AT239" s="149" t="s">
        <v>165</v>
      </c>
      <c r="AU239" s="149" t="s">
        <v>84</v>
      </c>
      <c r="AY239" s="16" t="s">
        <v>163</v>
      </c>
      <c r="BE239" s="150">
        <f>IF(N239="základní",J239,0)</f>
        <v>0</v>
      </c>
      <c r="BF239" s="150">
        <f>IF(N239="snížená",J239,0)</f>
        <v>0</v>
      </c>
      <c r="BG239" s="150">
        <f>IF(N239="zákl. přenesená",J239,0)</f>
        <v>0</v>
      </c>
      <c r="BH239" s="150">
        <f>IF(N239="sníž. přenesená",J239,0)</f>
        <v>0</v>
      </c>
      <c r="BI239" s="150">
        <f>IF(N239="nulová",J239,0)</f>
        <v>0</v>
      </c>
      <c r="BJ239" s="16" t="s">
        <v>82</v>
      </c>
      <c r="BK239" s="150">
        <f>ROUND(I239*H239,2)</f>
        <v>0</v>
      </c>
      <c r="BL239" s="16" t="s">
        <v>169</v>
      </c>
      <c r="BM239" s="149" t="s">
        <v>526</v>
      </c>
    </row>
    <row r="240" spans="2:65" s="11" customFormat="1" ht="25.9" customHeight="1">
      <c r="B240" s="124"/>
      <c r="D240" s="125" t="s">
        <v>74</v>
      </c>
      <c r="E240" s="126" t="s">
        <v>282</v>
      </c>
      <c r="F240" s="126" t="s">
        <v>283</v>
      </c>
      <c r="I240" s="127"/>
      <c r="J240" s="128">
        <f>BK240</f>
        <v>0</v>
      </c>
      <c r="L240" s="124"/>
      <c r="M240" s="129"/>
      <c r="P240" s="130">
        <f>P241+P309+P340+P347+P437+P491</f>
        <v>0</v>
      </c>
      <c r="R240" s="130">
        <f>R241+R309+R340+R347+R437+R491</f>
        <v>14.964794599999998</v>
      </c>
      <c r="T240" s="131">
        <f>T241+T309+T340+T347+T437+T491</f>
        <v>2.7336800000000001</v>
      </c>
      <c r="AR240" s="125" t="s">
        <v>84</v>
      </c>
      <c r="AT240" s="132" t="s">
        <v>74</v>
      </c>
      <c r="AU240" s="132" t="s">
        <v>75</v>
      </c>
      <c r="AY240" s="125" t="s">
        <v>163</v>
      </c>
      <c r="BK240" s="133">
        <f>BK241+BK309+BK340+BK347+BK437+BK491</f>
        <v>0</v>
      </c>
    </row>
    <row r="241" spans="2:65" s="11" customFormat="1" ht="22.75" customHeight="1">
      <c r="B241" s="124"/>
      <c r="D241" s="125" t="s">
        <v>74</v>
      </c>
      <c r="E241" s="134" t="s">
        <v>296</v>
      </c>
      <c r="F241" s="134" t="s">
        <v>297</v>
      </c>
      <c r="I241" s="127"/>
      <c r="J241" s="135">
        <f>BK241</f>
        <v>0</v>
      </c>
      <c r="L241" s="124"/>
      <c r="M241" s="129"/>
      <c r="P241" s="130">
        <f>SUM(P242:P308)</f>
        <v>0</v>
      </c>
      <c r="R241" s="130">
        <f>SUM(R242:R308)</f>
        <v>6.0338176999999993</v>
      </c>
      <c r="T241" s="131">
        <f>SUM(T242:T308)</f>
        <v>2.7336800000000001</v>
      </c>
      <c r="AR241" s="125" t="s">
        <v>84</v>
      </c>
      <c r="AT241" s="132" t="s">
        <v>74</v>
      </c>
      <c r="AU241" s="132" t="s">
        <v>82</v>
      </c>
      <c r="AY241" s="125" t="s">
        <v>163</v>
      </c>
      <c r="BK241" s="133">
        <f>SUM(BK242:BK308)</f>
        <v>0</v>
      </c>
    </row>
    <row r="242" spans="2:65" s="1" customFormat="1" ht="16.5" customHeight="1">
      <c r="B242" s="136"/>
      <c r="C242" s="137" t="s">
        <v>286</v>
      </c>
      <c r="D242" s="137" t="s">
        <v>165</v>
      </c>
      <c r="E242" s="138" t="s">
        <v>527</v>
      </c>
      <c r="F242" s="139" t="s">
        <v>528</v>
      </c>
      <c r="G242" s="140" t="s">
        <v>168</v>
      </c>
      <c r="H242" s="141">
        <v>14.12</v>
      </c>
      <c r="I242" s="142"/>
      <c r="J242" s="143">
        <f>ROUND(I242*H242,2)</f>
        <v>0</v>
      </c>
      <c r="K242" s="144"/>
      <c r="L242" s="31"/>
      <c r="M242" s="145" t="s">
        <v>1</v>
      </c>
      <c r="N242" s="146" t="s">
        <v>40</v>
      </c>
      <c r="P242" s="147">
        <f>O242*H242</f>
        <v>0</v>
      </c>
      <c r="Q242" s="147">
        <v>4.0999999999999999E-4</v>
      </c>
      <c r="R242" s="147">
        <f>Q242*H242</f>
        <v>5.7891999999999996E-3</v>
      </c>
      <c r="S242" s="147">
        <v>0</v>
      </c>
      <c r="T242" s="148">
        <f>S242*H242</f>
        <v>0</v>
      </c>
      <c r="AR242" s="149" t="s">
        <v>258</v>
      </c>
      <c r="AT242" s="149" t="s">
        <v>165</v>
      </c>
      <c r="AU242" s="149" t="s">
        <v>84</v>
      </c>
      <c r="AY242" s="16" t="s">
        <v>163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6" t="s">
        <v>82</v>
      </c>
      <c r="BK242" s="150">
        <f>ROUND(I242*H242,2)</f>
        <v>0</v>
      </c>
      <c r="BL242" s="16" t="s">
        <v>258</v>
      </c>
      <c r="BM242" s="149" t="s">
        <v>529</v>
      </c>
    </row>
    <row r="243" spans="2:65" s="12" customFormat="1" ht="10">
      <c r="B243" s="151"/>
      <c r="D243" s="152" t="s">
        <v>171</v>
      </c>
      <c r="E243" s="153" t="s">
        <v>1</v>
      </c>
      <c r="F243" s="154" t="s">
        <v>530</v>
      </c>
      <c r="H243" s="155">
        <v>14.12</v>
      </c>
      <c r="I243" s="156"/>
      <c r="L243" s="151"/>
      <c r="M243" s="157"/>
      <c r="T243" s="158"/>
      <c r="AT243" s="153" t="s">
        <v>171</v>
      </c>
      <c r="AU243" s="153" t="s">
        <v>84</v>
      </c>
      <c r="AV243" s="12" t="s">
        <v>84</v>
      </c>
      <c r="AW243" s="12" t="s">
        <v>32</v>
      </c>
      <c r="AX243" s="12" t="s">
        <v>75</v>
      </c>
      <c r="AY243" s="153" t="s">
        <v>163</v>
      </c>
    </row>
    <row r="244" spans="2:65" s="13" customFormat="1" ht="10">
      <c r="B244" s="159"/>
      <c r="D244" s="152" t="s">
        <v>171</v>
      </c>
      <c r="E244" s="160" t="s">
        <v>1</v>
      </c>
      <c r="F244" s="161" t="s">
        <v>173</v>
      </c>
      <c r="H244" s="162">
        <v>14.12</v>
      </c>
      <c r="I244" s="163"/>
      <c r="L244" s="159"/>
      <c r="M244" s="164"/>
      <c r="T244" s="165"/>
      <c r="AT244" s="160" t="s">
        <v>171</v>
      </c>
      <c r="AU244" s="160" t="s">
        <v>84</v>
      </c>
      <c r="AV244" s="13" t="s">
        <v>169</v>
      </c>
      <c r="AW244" s="13" t="s">
        <v>32</v>
      </c>
      <c r="AX244" s="13" t="s">
        <v>82</v>
      </c>
      <c r="AY244" s="160" t="s">
        <v>163</v>
      </c>
    </row>
    <row r="245" spans="2:65" s="1" customFormat="1" ht="16.5" customHeight="1">
      <c r="B245" s="136"/>
      <c r="C245" s="175" t="s">
        <v>292</v>
      </c>
      <c r="D245" s="175" t="s">
        <v>378</v>
      </c>
      <c r="E245" s="176" t="s">
        <v>531</v>
      </c>
      <c r="F245" s="177" t="s">
        <v>532</v>
      </c>
      <c r="G245" s="178" t="s">
        <v>168</v>
      </c>
      <c r="H245" s="179">
        <v>14.826000000000001</v>
      </c>
      <c r="I245" s="180"/>
      <c r="J245" s="181">
        <f>ROUND(I245*H245,2)</f>
        <v>0</v>
      </c>
      <c r="K245" s="182"/>
      <c r="L245" s="183"/>
      <c r="M245" s="184" t="s">
        <v>1</v>
      </c>
      <c r="N245" s="185" t="s">
        <v>40</v>
      </c>
      <c r="P245" s="147">
        <f>O245*H245</f>
        <v>0</v>
      </c>
      <c r="Q245" s="147">
        <v>8.9999999999999993E-3</v>
      </c>
      <c r="R245" s="147">
        <f>Q245*H245</f>
        <v>0.133434</v>
      </c>
      <c r="S245" s="147">
        <v>0</v>
      </c>
      <c r="T245" s="148">
        <f>S245*H245</f>
        <v>0</v>
      </c>
      <c r="AR245" s="149" t="s">
        <v>349</v>
      </c>
      <c r="AT245" s="149" t="s">
        <v>378</v>
      </c>
      <c r="AU245" s="149" t="s">
        <v>84</v>
      </c>
      <c r="AY245" s="16" t="s">
        <v>163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6" t="s">
        <v>82</v>
      </c>
      <c r="BK245" s="150">
        <f>ROUND(I245*H245,2)</f>
        <v>0</v>
      </c>
      <c r="BL245" s="16" t="s">
        <v>258</v>
      </c>
      <c r="BM245" s="149" t="s">
        <v>533</v>
      </c>
    </row>
    <row r="246" spans="2:65" s="12" customFormat="1" ht="10">
      <c r="B246" s="151"/>
      <c r="D246" s="152" t="s">
        <v>171</v>
      </c>
      <c r="F246" s="154" t="s">
        <v>534</v>
      </c>
      <c r="H246" s="155">
        <v>14.826000000000001</v>
      </c>
      <c r="I246" s="156"/>
      <c r="L246" s="151"/>
      <c r="M246" s="157"/>
      <c r="T246" s="158"/>
      <c r="AT246" s="153" t="s">
        <v>171</v>
      </c>
      <c r="AU246" s="153" t="s">
        <v>84</v>
      </c>
      <c r="AV246" s="12" t="s">
        <v>84</v>
      </c>
      <c r="AW246" s="12" t="s">
        <v>3</v>
      </c>
      <c r="AX246" s="12" t="s">
        <v>82</v>
      </c>
      <c r="AY246" s="153" t="s">
        <v>163</v>
      </c>
    </row>
    <row r="247" spans="2:65" s="1" customFormat="1" ht="24.15" customHeight="1">
      <c r="B247" s="136"/>
      <c r="C247" s="137" t="s">
        <v>298</v>
      </c>
      <c r="D247" s="137" t="s">
        <v>165</v>
      </c>
      <c r="E247" s="138" t="s">
        <v>535</v>
      </c>
      <c r="F247" s="139" t="s">
        <v>536</v>
      </c>
      <c r="G247" s="140" t="s">
        <v>248</v>
      </c>
      <c r="H247" s="141">
        <v>72.599999999999994</v>
      </c>
      <c r="I247" s="142"/>
      <c r="J247" s="143">
        <f>ROUND(I247*H247,2)</f>
        <v>0</v>
      </c>
      <c r="K247" s="144"/>
      <c r="L247" s="31"/>
      <c r="M247" s="145" t="s">
        <v>1</v>
      </c>
      <c r="N247" s="146" t="s">
        <v>40</v>
      </c>
      <c r="P247" s="147">
        <f>O247*H247</f>
        <v>0</v>
      </c>
      <c r="Q247" s="147">
        <v>1.0000000000000001E-5</v>
      </c>
      <c r="R247" s="147">
        <f>Q247*H247</f>
        <v>7.2599999999999997E-4</v>
      </c>
      <c r="S247" s="147">
        <v>0</v>
      </c>
      <c r="T247" s="148">
        <f>S247*H247</f>
        <v>0</v>
      </c>
      <c r="AR247" s="149" t="s">
        <v>258</v>
      </c>
      <c r="AT247" s="149" t="s">
        <v>165</v>
      </c>
      <c r="AU247" s="149" t="s">
        <v>84</v>
      </c>
      <c r="AY247" s="16" t="s">
        <v>163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6" t="s">
        <v>82</v>
      </c>
      <c r="BK247" s="150">
        <f>ROUND(I247*H247,2)</f>
        <v>0</v>
      </c>
      <c r="BL247" s="16" t="s">
        <v>258</v>
      </c>
      <c r="BM247" s="149" t="s">
        <v>537</v>
      </c>
    </row>
    <row r="248" spans="2:65" s="12" customFormat="1" ht="10">
      <c r="B248" s="151"/>
      <c r="D248" s="152" t="s">
        <v>171</v>
      </c>
      <c r="E248" s="153" t="s">
        <v>1</v>
      </c>
      <c r="F248" s="154" t="s">
        <v>538</v>
      </c>
      <c r="H248" s="155">
        <v>72.599999999999994</v>
      </c>
      <c r="I248" s="156"/>
      <c r="L248" s="151"/>
      <c r="M248" s="157"/>
      <c r="T248" s="158"/>
      <c r="AT248" s="153" t="s">
        <v>171</v>
      </c>
      <c r="AU248" s="153" t="s">
        <v>84</v>
      </c>
      <c r="AV248" s="12" t="s">
        <v>84</v>
      </c>
      <c r="AW248" s="12" t="s">
        <v>32</v>
      </c>
      <c r="AX248" s="12" t="s">
        <v>75</v>
      </c>
      <c r="AY248" s="153" t="s">
        <v>163</v>
      </c>
    </row>
    <row r="249" spans="2:65" s="13" customFormat="1" ht="10">
      <c r="B249" s="159"/>
      <c r="D249" s="152" t="s">
        <v>171</v>
      </c>
      <c r="E249" s="160" t="s">
        <v>1</v>
      </c>
      <c r="F249" s="161" t="s">
        <v>173</v>
      </c>
      <c r="H249" s="162">
        <v>72.599999999999994</v>
      </c>
      <c r="I249" s="163"/>
      <c r="L249" s="159"/>
      <c r="M249" s="164"/>
      <c r="T249" s="165"/>
      <c r="AT249" s="160" t="s">
        <v>171</v>
      </c>
      <c r="AU249" s="160" t="s">
        <v>84</v>
      </c>
      <c r="AV249" s="13" t="s">
        <v>169</v>
      </c>
      <c r="AW249" s="13" t="s">
        <v>32</v>
      </c>
      <c r="AX249" s="13" t="s">
        <v>82</v>
      </c>
      <c r="AY249" s="160" t="s">
        <v>163</v>
      </c>
    </row>
    <row r="250" spans="2:65" s="1" customFormat="1" ht="24.15" customHeight="1">
      <c r="B250" s="136"/>
      <c r="C250" s="137" t="s">
        <v>303</v>
      </c>
      <c r="D250" s="137" t="s">
        <v>165</v>
      </c>
      <c r="E250" s="138" t="s">
        <v>539</v>
      </c>
      <c r="F250" s="139" t="s">
        <v>540</v>
      </c>
      <c r="G250" s="140" t="s">
        <v>168</v>
      </c>
      <c r="H250" s="141">
        <v>14.12</v>
      </c>
      <c r="I250" s="142"/>
      <c r="J250" s="143">
        <f>ROUND(I250*H250,2)</f>
        <v>0</v>
      </c>
      <c r="K250" s="144"/>
      <c r="L250" s="31"/>
      <c r="M250" s="145" t="s">
        <v>1</v>
      </c>
      <c r="N250" s="146" t="s">
        <v>40</v>
      </c>
      <c r="P250" s="147">
        <f>O250*H250</f>
        <v>0</v>
      </c>
      <c r="Q250" s="147">
        <v>1E-4</v>
      </c>
      <c r="R250" s="147">
        <f>Q250*H250</f>
        <v>1.4120000000000001E-3</v>
      </c>
      <c r="S250" s="147">
        <v>0</v>
      </c>
      <c r="T250" s="148">
        <f>S250*H250</f>
        <v>0</v>
      </c>
      <c r="AR250" s="149" t="s">
        <v>258</v>
      </c>
      <c r="AT250" s="149" t="s">
        <v>165</v>
      </c>
      <c r="AU250" s="149" t="s">
        <v>84</v>
      </c>
      <c r="AY250" s="16" t="s">
        <v>163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6" t="s">
        <v>82</v>
      </c>
      <c r="BK250" s="150">
        <f>ROUND(I250*H250,2)</f>
        <v>0</v>
      </c>
      <c r="BL250" s="16" t="s">
        <v>258</v>
      </c>
      <c r="BM250" s="149" t="s">
        <v>541</v>
      </c>
    </row>
    <row r="251" spans="2:65" s="12" customFormat="1" ht="10">
      <c r="B251" s="151"/>
      <c r="D251" s="152" t="s">
        <v>171</v>
      </c>
      <c r="E251" s="153" t="s">
        <v>1</v>
      </c>
      <c r="F251" s="154" t="s">
        <v>542</v>
      </c>
      <c r="H251" s="155">
        <v>14.12</v>
      </c>
      <c r="I251" s="156"/>
      <c r="L251" s="151"/>
      <c r="M251" s="157"/>
      <c r="T251" s="158"/>
      <c r="AT251" s="153" t="s">
        <v>171</v>
      </c>
      <c r="AU251" s="153" t="s">
        <v>84</v>
      </c>
      <c r="AV251" s="12" t="s">
        <v>84</v>
      </c>
      <c r="AW251" s="12" t="s">
        <v>32</v>
      </c>
      <c r="AX251" s="12" t="s">
        <v>75</v>
      </c>
      <c r="AY251" s="153" t="s">
        <v>163</v>
      </c>
    </row>
    <row r="252" spans="2:65" s="13" customFormat="1" ht="10">
      <c r="B252" s="159"/>
      <c r="D252" s="152" t="s">
        <v>171</v>
      </c>
      <c r="E252" s="160" t="s">
        <v>1</v>
      </c>
      <c r="F252" s="161" t="s">
        <v>173</v>
      </c>
      <c r="H252" s="162">
        <v>14.12</v>
      </c>
      <c r="I252" s="163"/>
      <c r="L252" s="159"/>
      <c r="M252" s="164"/>
      <c r="T252" s="165"/>
      <c r="AT252" s="160" t="s">
        <v>171</v>
      </c>
      <c r="AU252" s="160" t="s">
        <v>84</v>
      </c>
      <c r="AV252" s="13" t="s">
        <v>169</v>
      </c>
      <c r="AW252" s="13" t="s">
        <v>32</v>
      </c>
      <c r="AX252" s="13" t="s">
        <v>82</v>
      </c>
      <c r="AY252" s="160" t="s">
        <v>163</v>
      </c>
    </row>
    <row r="253" spans="2:65" s="1" customFormat="1" ht="24.15" customHeight="1">
      <c r="B253" s="136"/>
      <c r="C253" s="137" t="s">
        <v>311</v>
      </c>
      <c r="D253" s="137" t="s">
        <v>165</v>
      </c>
      <c r="E253" s="138" t="s">
        <v>543</v>
      </c>
      <c r="F253" s="139" t="s">
        <v>544</v>
      </c>
      <c r="G253" s="140" t="s">
        <v>248</v>
      </c>
      <c r="H253" s="141">
        <v>72.599999999999994</v>
      </c>
      <c r="I253" s="142"/>
      <c r="J253" s="143">
        <f>ROUND(I253*H253,2)</f>
        <v>0</v>
      </c>
      <c r="K253" s="144"/>
      <c r="L253" s="31"/>
      <c r="M253" s="145" t="s">
        <v>1</v>
      </c>
      <c r="N253" s="146" t="s">
        <v>40</v>
      </c>
      <c r="P253" s="147">
        <f>O253*H253</f>
        <v>0</v>
      </c>
      <c r="Q253" s="147">
        <v>4.3800000000000002E-3</v>
      </c>
      <c r="R253" s="147">
        <f>Q253*H253</f>
        <v>0.31798799999999999</v>
      </c>
      <c r="S253" s="147">
        <v>0</v>
      </c>
      <c r="T253" s="148">
        <f>S253*H253</f>
        <v>0</v>
      </c>
      <c r="AR253" s="149" t="s">
        <v>258</v>
      </c>
      <c r="AT253" s="149" t="s">
        <v>165</v>
      </c>
      <c r="AU253" s="149" t="s">
        <v>84</v>
      </c>
      <c r="AY253" s="16" t="s">
        <v>163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6" t="s">
        <v>82</v>
      </c>
      <c r="BK253" s="150">
        <f>ROUND(I253*H253,2)</f>
        <v>0</v>
      </c>
      <c r="BL253" s="16" t="s">
        <v>258</v>
      </c>
      <c r="BM253" s="149" t="s">
        <v>545</v>
      </c>
    </row>
    <row r="254" spans="2:65" s="12" customFormat="1" ht="10">
      <c r="B254" s="151"/>
      <c r="D254" s="152" t="s">
        <v>171</v>
      </c>
      <c r="E254" s="153" t="s">
        <v>1</v>
      </c>
      <c r="F254" s="154" t="s">
        <v>546</v>
      </c>
      <c r="H254" s="155">
        <v>33.200000000000003</v>
      </c>
      <c r="I254" s="156"/>
      <c r="L254" s="151"/>
      <c r="M254" s="157"/>
      <c r="T254" s="158"/>
      <c r="AT254" s="153" t="s">
        <v>171</v>
      </c>
      <c r="AU254" s="153" t="s">
        <v>84</v>
      </c>
      <c r="AV254" s="12" t="s">
        <v>84</v>
      </c>
      <c r="AW254" s="12" t="s">
        <v>32</v>
      </c>
      <c r="AX254" s="12" t="s">
        <v>75</v>
      </c>
      <c r="AY254" s="153" t="s">
        <v>163</v>
      </c>
    </row>
    <row r="255" spans="2:65" s="12" customFormat="1" ht="10">
      <c r="B255" s="151"/>
      <c r="D255" s="152" t="s">
        <v>171</v>
      </c>
      <c r="E255" s="153" t="s">
        <v>1</v>
      </c>
      <c r="F255" s="154" t="s">
        <v>547</v>
      </c>
      <c r="H255" s="155">
        <v>39.4</v>
      </c>
      <c r="I255" s="156"/>
      <c r="L255" s="151"/>
      <c r="M255" s="157"/>
      <c r="T255" s="158"/>
      <c r="AT255" s="153" t="s">
        <v>171</v>
      </c>
      <c r="AU255" s="153" t="s">
        <v>84</v>
      </c>
      <c r="AV255" s="12" t="s">
        <v>84</v>
      </c>
      <c r="AW255" s="12" t="s">
        <v>32</v>
      </c>
      <c r="AX255" s="12" t="s">
        <v>75</v>
      </c>
      <c r="AY255" s="153" t="s">
        <v>163</v>
      </c>
    </row>
    <row r="256" spans="2:65" s="13" customFormat="1" ht="10">
      <c r="B256" s="159"/>
      <c r="D256" s="152" t="s">
        <v>171</v>
      </c>
      <c r="E256" s="160" t="s">
        <v>1</v>
      </c>
      <c r="F256" s="161" t="s">
        <v>173</v>
      </c>
      <c r="H256" s="162">
        <v>72.599999999999994</v>
      </c>
      <c r="I256" s="163"/>
      <c r="L256" s="159"/>
      <c r="M256" s="164"/>
      <c r="T256" s="165"/>
      <c r="AT256" s="160" t="s">
        <v>171</v>
      </c>
      <c r="AU256" s="160" t="s">
        <v>84</v>
      </c>
      <c r="AV256" s="13" t="s">
        <v>169</v>
      </c>
      <c r="AW256" s="13" t="s">
        <v>32</v>
      </c>
      <c r="AX256" s="13" t="s">
        <v>82</v>
      </c>
      <c r="AY256" s="160" t="s">
        <v>163</v>
      </c>
    </row>
    <row r="257" spans="2:65" s="1" customFormat="1" ht="21.75" customHeight="1">
      <c r="B257" s="136"/>
      <c r="C257" s="137" t="s">
        <v>318</v>
      </c>
      <c r="D257" s="137" t="s">
        <v>165</v>
      </c>
      <c r="E257" s="138" t="s">
        <v>548</v>
      </c>
      <c r="F257" s="139" t="s">
        <v>549</v>
      </c>
      <c r="G257" s="140" t="s">
        <v>168</v>
      </c>
      <c r="H257" s="141">
        <v>14.12</v>
      </c>
      <c r="I257" s="142"/>
      <c r="J257" s="143">
        <f>ROUND(I257*H257,2)</f>
        <v>0</v>
      </c>
      <c r="K257" s="144"/>
      <c r="L257" s="31"/>
      <c r="M257" s="145" t="s">
        <v>1</v>
      </c>
      <c r="N257" s="146" t="s">
        <v>40</v>
      </c>
      <c r="P257" s="147">
        <f>O257*H257</f>
        <v>0</v>
      </c>
      <c r="Q257" s="147">
        <v>6.9999999999999999E-4</v>
      </c>
      <c r="R257" s="147">
        <f>Q257*H257</f>
        <v>9.8839999999999987E-3</v>
      </c>
      <c r="S257" s="147">
        <v>0</v>
      </c>
      <c r="T257" s="148">
        <f>S257*H257</f>
        <v>0</v>
      </c>
      <c r="AR257" s="149" t="s">
        <v>258</v>
      </c>
      <c r="AT257" s="149" t="s">
        <v>165</v>
      </c>
      <c r="AU257" s="149" t="s">
        <v>84</v>
      </c>
      <c r="AY257" s="16" t="s">
        <v>163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6" t="s">
        <v>82</v>
      </c>
      <c r="BK257" s="150">
        <f>ROUND(I257*H257,2)</f>
        <v>0</v>
      </c>
      <c r="BL257" s="16" t="s">
        <v>258</v>
      </c>
      <c r="BM257" s="149" t="s">
        <v>550</v>
      </c>
    </row>
    <row r="258" spans="2:65" s="12" customFormat="1" ht="10">
      <c r="B258" s="151"/>
      <c r="D258" s="152" t="s">
        <v>171</v>
      </c>
      <c r="E258" s="153" t="s">
        <v>1</v>
      </c>
      <c r="F258" s="154" t="s">
        <v>542</v>
      </c>
      <c r="H258" s="155">
        <v>14.12</v>
      </c>
      <c r="I258" s="156"/>
      <c r="L258" s="151"/>
      <c r="M258" s="157"/>
      <c r="T258" s="158"/>
      <c r="AT258" s="153" t="s">
        <v>171</v>
      </c>
      <c r="AU258" s="153" t="s">
        <v>84</v>
      </c>
      <c r="AV258" s="12" t="s">
        <v>84</v>
      </c>
      <c r="AW258" s="12" t="s">
        <v>32</v>
      </c>
      <c r="AX258" s="12" t="s">
        <v>75</v>
      </c>
      <c r="AY258" s="153" t="s">
        <v>163</v>
      </c>
    </row>
    <row r="259" spans="2:65" s="13" customFormat="1" ht="10">
      <c r="B259" s="159"/>
      <c r="D259" s="152" t="s">
        <v>171</v>
      </c>
      <c r="E259" s="160" t="s">
        <v>1</v>
      </c>
      <c r="F259" s="161" t="s">
        <v>173</v>
      </c>
      <c r="H259" s="162">
        <v>14.12</v>
      </c>
      <c r="I259" s="163"/>
      <c r="L259" s="159"/>
      <c r="M259" s="164"/>
      <c r="T259" s="165"/>
      <c r="AT259" s="160" t="s">
        <v>171</v>
      </c>
      <c r="AU259" s="160" t="s">
        <v>84</v>
      </c>
      <c r="AV259" s="13" t="s">
        <v>169</v>
      </c>
      <c r="AW259" s="13" t="s">
        <v>32</v>
      </c>
      <c r="AX259" s="13" t="s">
        <v>82</v>
      </c>
      <c r="AY259" s="160" t="s">
        <v>163</v>
      </c>
    </row>
    <row r="260" spans="2:65" s="1" customFormat="1" ht="49" customHeight="1">
      <c r="B260" s="136"/>
      <c r="C260" s="137" t="s">
        <v>323</v>
      </c>
      <c r="D260" s="137" t="s">
        <v>165</v>
      </c>
      <c r="E260" s="138" t="s">
        <v>551</v>
      </c>
      <c r="F260" s="139" t="s">
        <v>552</v>
      </c>
      <c r="G260" s="140" t="s">
        <v>168</v>
      </c>
      <c r="H260" s="141">
        <v>81.88</v>
      </c>
      <c r="I260" s="142"/>
      <c r="J260" s="143">
        <f>ROUND(I260*H260,2)</f>
        <v>0</v>
      </c>
      <c r="K260" s="144"/>
      <c r="L260" s="31"/>
      <c r="M260" s="145" t="s">
        <v>1</v>
      </c>
      <c r="N260" s="146" t="s">
        <v>40</v>
      </c>
      <c r="P260" s="147">
        <f>O260*H260</f>
        <v>0</v>
      </c>
      <c r="Q260" s="147">
        <v>2.0449999999999999E-2</v>
      </c>
      <c r="R260" s="147">
        <f>Q260*H260</f>
        <v>1.6744459999999999</v>
      </c>
      <c r="S260" s="147">
        <v>0</v>
      </c>
      <c r="T260" s="148">
        <f>S260*H260</f>
        <v>0</v>
      </c>
      <c r="AR260" s="149" t="s">
        <v>258</v>
      </c>
      <c r="AT260" s="149" t="s">
        <v>165</v>
      </c>
      <c r="AU260" s="149" t="s">
        <v>84</v>
      </c>
      <c r="AY260" s="16" t="s">
        <v>163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6" t="s">
        <v>82</v>
      </c>
      <c r="BK260" s="150">
        <f>ROUND(I260*H260,2)</f>
        <v>0</v>
      </c>
      <c r="BL260" s="16" t="s">
        <v>258</v>
      </c>
      <c r="BM260" s="149" t="s">
        <v>553</v>
      </c>
    </row>
    <row r="261" spans="2:65" s="14" customFormat="1" ht="10">
      <c r="B261" s="166"/>
      <c r="D261" s="152" t="s">
        <v>171</v>
      </c>
      <c r="E261" s="167" t="s">
        <v>1</v>
      </c>
      <c r="F261" s="168" t="s">
        <v>554</v>
      </c>
      <c r="H261" s="167" t="s">
        <v>1</v>
      </c>
      <c r="I261" s="169"/>
      <c r="L261" s="166"/>
      <c r="M261" s="170"/>
      <c r="T261" s="171"/>
      <c r="AT261" s="167" t="s">
        <v>171</v>
      </c>
      <c r="AU261" s="167" t="s">
        <v>84</v>
      </c>
      <c r="AV261" s="14" t="s">
        <v>82</v>
      </c>
      <c r="AW261" s="14" t="s">
        <v>32</v>
      </c>
      <c r="AX261" s="14" t="s">
        <v>75</v>
      </c>
      <c r="AY261" s="167" t="s">
        <v>163</v>
      </c>
    </row>
    <row r="262" spans="2:65" s="12" customFormat="1" ht="10">
      <c r="B262" s="151"/>
      <c r="D262" s="152" t="s">
        <v>171</v>
      </c>
      <c r="E262" s="153" t="s">
        <v>1</v>
      </c>
      <c r="F262" s="154" t="s">
        <v>555</v>
      </c>
      <c r="H262" s="155">
        <v>81.88</v>
      </c>
      <c r="I262" s="156"/>
      <c r="L262" s="151"/>
      <c r="M262" s="157"/>
      <c r="T262" s="158"/>
      <c r="AT262" s="153" t="s">
        <v>171</v>
      </c>
      <c r="AU262" s="153" t="s">
        <v>84</v>
      </c>
      <c r="AV262" s="12" t="s">
        <v>84</v>
      </c>
      <c r="AW262" s="12" t="s">
        <v>32</v>
      </c>
      <c r="AX262" s="12" t="s">
        <v>75</v>
      </c>
      <c r="AY262" s="153" t="s">
        <v>163</v>
      </c>
    </row>
    <row r="263" spans="2:65" s="13" customFormat="1" ht="10">
      <c r="B263" s="159"/>
      <c r="D263" s="152" t="s">
        <v>171</v>
      </c>
      <c r="E263" s="160" t="s">
        <v>1</v>
      </c>
      <c r="F263" s="161" t="s">
        <v>173</v>
      </c>
      <c r="H263" s="162">
        <v>81.88</v>
      </c>
      <c r="I263" s="163"/>
      <c r="L263" s="159"/>
      <c r="M263" s="164"/>
      <c r="T263" s="165"/>
      <c r="AT263" s="160" t="s">
        <v>171</v>
      </c>
      <c r="AU263" s="160" t="s">
        <v>84</v>
      </c>
      <c r="AV263" s="13" t="s">
        <v>169</v>
      </c>
      <c r="AW263" s="13" t="s">
        <v>32</v>
      </c>
      <c r="AX263" s="13" t="s">
        <v>82</v>
      </c>
      <c r="AY263" s="160" t="s">
        <v>163</v>
      </c>
    </row>
    <row r="264" spans="2:65" s="1" customFormat="1" ht="24.15" customHeight="1">
      <c r="B264" s="136"/>
      <c r="C264" s="137" t="s">
        <v>330</v>
      </c>
      <c r="D264" s="137" t="s">
        <v>165</v>
      </c>
      <c r="E264" s="138" t="s">
        <v>556</v>
      </c>
      <c r="F264" s="139" t="s">
        <v>557</v>
      </c>
      <c r="G264" s="140" t="s">
        <v>168</v>
      </c>
      <c r="H264" s="141">
        <v>14.2</v>
      </c>
      <c r="I264" s="142"/>
      <c r="J264" s="143">
        <f>ROUND(I264*H264,2)</f>
        <v>0</v>
      </c>
      <c r="K264" s="144"/>
      <c r="L264" s="31"/>
      <c r="M264" s="145" t="s">
        <v>1</v>
      </c>
      <c r="N264" s="146" t="s">
        <v>40</v>
      </c>
      <c r="P264" s="147">
        <f>O264*H264</f>
        <v>0</v>
      </c>
      <c r="Q264" s="147">
        <v>0</v>
      </c>
      <c r="R264" s="147">
        <f>Q264*H264</f>
        <v>0</v>
      </c>
      <c r="S264" s="147">
        <v>1.12E-2</v>
      </c>
      <c r="T264" s="148">
        <f>S264*H264</f>
        <v>0.15903999999999999</v>
      </c>
      <c r="AR264" s="149" t="s">
        <v>258</v>
      </c>
      <c r="AT264" s="149" t="s">
        <v>165</v>
      </c>
      <c r="AU264" s="149" t="s">
        <v>84</v>
      </c>
      <c r="AY264" s="16" t="s">
        <v>163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6" t="s">
        <v>82</v>
      </c>
      <c r="BK264" s="150">
        <f>ROUND(I264*H264,2)</f>
        <v>0</v>
      </c>
      <c r="BL264" s="16" t="s">
        <v>258</v>
      </c>
      <c r="BM264" s="149" t="s">
        <v>558</v>
      </c>
    </row>
    <row r="265" spans="2:65" s="12" customFormat="1" ht="10">
      <c r="B265" s="151"/>
      <c r="D265" s="152" t="s">
        <v>171</v>
      </c>
      <c r="E265" s="153" t="s">
        <v>1</v>
      </c>
      <c r="F265" s="154" t="s">
        <v>559</v>
      </c>
      <c r="H265" s="155">
        <v>14.2</v>
      </c>
      <c r="I265" s="156"/>
      <c r="L265" s="151"/>
      <c r="M265" s="157"/>
      <c r="T265" s="158"/>
      <c r="AT265" s="153" t="s">
        <v>171</v>
      </c>
      <c r="AU265" s="153" t="s">
        <v>84</v>
      </c>
      <c r="AV265" s="12" t="s">
        <v>84</v>
      </c>
      <c r="AW265" s="12" t="s">
        <v>32</v>
      </c>
      <c r="AX265" s="12" t="s">
        <v>75</v>
      </c>
      <c r="AY265" s="153" t="s">
        <v>163</v>
      </c>
    </row>
    <row r="266" spans="2:65" s="13" customFormat="1" ht="10">
      <c r="B266" s="159"/>
      <c r="D266" s="152" t="s">
        <v>171</v>
      </c>
      <c r="E266" s="160" t="s">
        <v>1</v>
      </c>
      <c r="F266" s="161" t="s">
        <v>173</v>
      </c>
      <c r="H266" s="162">
        <v>14.2</v>
      </c>
      <c r="I266" s="163"/>
      <c r="L266" s="159"/>
      <c r="M266" s="164"/>
      <c r="T266" s="165"/>
      <c r="AT266" s="160" t="s">
        <v>171</v>
      </c>
      <c r="AU266" s="160" t="s">
        <v>84</v>
      </c>
      <c r="AV266" s="13" t="s">
        <v>169</v>
      </c>
      <c r="AW266" s="13" t="s">
        <v>32</v>
      </c>
      <c r="AX266" s="13" t="s">
        <v>82</v>
      </c>
      <c r="AY266" s="160" t="s">
        <v>163</v>
      </c>
    </row>
    <row r="267" spans="2:65" s="1" customFormat="1" ht="24.15" customHeight="1">
      <c r="B267" s="136"/>
      <c r="C267" s="137" t="s">
        <v>337</v>
      </c>
      <c r="D267" s="137" t="s">
        <v>165</v>
      </c>
      <c r="E267" s="138" t="s">
        <v>560</v>
      </c>
      <c r="F267" s="139" t="s">
        <v>561</v>
      </c>
      <c r="G267" s="140" t="s">
        <v>168</v>
      </c>
      <c r="H267" s="141">
        <v>310.64999999999998</v>
      </c>
      <c r="I267" s="142"/>
      <c r="J267" s="143">
        <f>ROUND(I267*H267,2)</f>
        <v>0</v>
      </c>
      <c r="K267" s="144"/>
      <c r="L267" s="31"/>
      <c r="M267" s="145" t="s">
        <v>1</v>
      </c>
      <c r="N267" s="146" t="s">
        <v>40</v>
      </c>
      <c r="P267" s="147">
        <f>O267*H267</f>
        <v>0</v>
      </c>
      <c r="Q267" s="147">
        <v>1.25E-3</v>
      </c>
      <c r="R267" s="147">
        <f>Q267*H267</f>
        <v>0.3883125</v>
      </c>
      <c r="S267" s="147">
        <v>0</v>
      </c>
      <c r="T267" s="148">
        <f>S267*H267</f>
        <v>0</v>
      </c>
      <c r="AR267" s="149" t="s">
        <v>258</v>
      </c>
      <c r="AT267" s="149" t="s">
        <v>165</v>
      </c>
      <c r="AU267" s="149" t="s">
        <v>84</v>
      </c>
      <c r="AY267" s="16" t="s">
        <v>163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6" t="s">
        <v>82</v>
      </c>
      <c r="BK267" s="150">
        <f>ROUND(I267*H267,2)</f>
        <v>0</v>
      </c>
      <c r="BL267" s="16" t="s">
        <v>258</v>
      </c>
      <c r="BM267" s="149" t="s">
        <v>562</v>
      </c>
    </row>
    <row r="268" spans="2:65" s="14" customFormat="1" ht="10">
      <c r="B268" s="166"/>
      <c r="D268" s="152" t="s">
        <v>171</v>
      </c>
      <c r="E268" s="167" t="s">
        <v>1</v>
      </c>
      <c r="F268" s="168" t="s">
        <v>373</v>
      </c>
      <c r="H268" s="167" t="s">
        <v>1</v>
      </c>
      <c r="I268" s="169"/>
      <c r="L268" s="166"/>
      <c r="M268" s="170"/>
      <c r="T268" s="171"/>
      <c r="AT268" s="167" t="s">
        <v>171</v>
      </c>
      <c r="AU268" s="167" t="s">
        <v>84</v>
      </c>
      <c r="AV268" s="14" t="s">
        <v>82</v>
      </c>
      <c r="AW268" s="14" t="s">
        <v>32</v>
      </c>
      <c r="AX268" s="14" t="s">
        <v>75</v>
      </c>
      <c r="AY268" s="167" t="s">
        <v>163</v>
      </c>
    </row>
    <row r="269" spans="2:65" s="12" customFormat="1" ht="10">
      <c r="B269" s="151"/>
      <c r="D269" s="152" t="s">
        <v>171</v>
      </c>
      <c r="E269" s="153" t="s">
        <v>1</v>
      </c>
      <c r="F269" s="154" t="s">
        <v>563</v>
      </c>
      <c r="H269" s="155">
        <v>28.2</v>
      </c>
      <c r="I269" s="156"/>
      <c r="L269" s="151"/>
      <c r="M269" s="157"/>
      <c r="T269" s="158"/>
      <c r="AT269" s="153" t="s">
        <v>171</v>
      </c>
      <c r="AU269" s="153" t="s">
        <v>84</v>
      </c>
      <c r="AV269" s="12" t="s">
        <v>84</v>
      </c>
      <c r="AW269" s="12" t="s">
        <v>32</v>
      </c>
      <c r="AX269" s="12" t="s">
        <v>75</v>
      </c>
      <c r="AY269" s="153" t="s">
        <v>163</v>
      </c>
    </row>
    <row r="270" spans="2:65" s="12" customFormat="1" ht="10">
      <c r="B270" s="151"/>
      <c r="D270" s="152" t="s">
        <v>171</v>
      </c>
      <c r="E270" s="153" t="s">
        <v>1</v>
      </c>
      <c r="F270" s="154" t="s">
        <v>564</v>
      </c>
      <c r="H270" s="155">
        <v>50.31</v>
      </c>
      <c r="I270" s="156"/>
      <c r="L270" s="151"/>
      <c r="M270" s="157"/>
      <c r="T270" s="158"/>
      <c r="AT270" s="153" t="s">
        <v>171</v>
      </c>
      <c r="AU270" s="153" t="s">
        <v>84</v>
      </c>
      <c r="AV270" s="12" t="s">
        <v>84</v>
      </c>
      <c r="AW270" s="12" t="s">
        <v>32</v>
      </c>
      <c r="AX270" s="12" t="s">
        <v>75</v>
      </c>
      <c r="AY270" s="153" t="s">
        <v>163</v>
      </c>
    </row>
    <row r="271" spans="2:65" s="12" customFormat="1" ht="10">
      <c r="B271" s="151"/>
      <c r="D271" s="152" t="s">
        <v>171</v>
      </c>
      <c r="E271" s="153" t="s">
        <v>1</v>
      </c>
      <c r="F271" s="154" t="s">
        <v>565</v>
      </c>
      <c r="H271" s="155">
        <v>39.700000000000003</v>
      </c>
      <c r="I271" s="156"/>
      <c r="L271" s="151"/>
      <c r="M271" s="157"/>
      <c r="T271" s="158"/>
      <c r="AT271" s="153" t="s">
        <v>171</v>
      </c>
      <c r="AU271" s="153" t="s">
        <v>84</v>
      </c>
      <c r="AV271" s="12" t="s">
        <v>84</v>
      </c>
      <c r="AW271" s="12" t="s">
        <v>32</v>
      </c>
      <c r="AX271" s="12" t="s">
        <v>75</v>
      </c>
      <c r="AY271" s="153" t="s">
        <v>163</v>
      </c>
    </row>
    <row r="272" spans="2:65" s="12" customFormat="1" ht="10">
      <c r="B272" s="151"/>
      <c r="D272" s="152" t="s">
        <v>171</v>
      </c>
      <c r="E272" s="153" t="s">
        <v>1</v>
      </c>
      <c r="F272" s="154" t="s">
        <v>566</v>
      </c>
      <c r="H272" s="155">
        <v>22.8</v>
      </c>
      <c r="I272" s="156"/>
      <c r="L272" s="151"/>
      <c r="M272" s="157"/>
      <c r="T272" s="158"/>
      <c r="AT272" s="153" t="s">
        <v>171</v>
      </c>
      <c r="AU272" s="153" t="s">
        <v>84</v>
      </c>
      <c r="AV272" s="12" t="s">
        <v>84</v>
      </c>
      <c r="AW272" s="12" t="s">
        <v>32</v>
      </c>
      <c r="AX272" s="12" t="s">
        <v>75</v>
      </c>
      <c r="AY272" s="153" t="s">
        <v>163</v>
      </c>
    </row>
    <row r="273" spans="2:65" s="14" customFormat="1" ht="10">
      <c r="B273" s="166"/>
      <c r="D273" s="152" t="s">
        <v>171</v>
      </c>
      <c r="E273" s="167" t="s">
        <v>1</v>
      </c>
      <c r="F273" s="168" t="s">
        <v>567</v>
      </c>
      <c r="H273" s="167" t="s">
        <v>1</v>
      </c>
      <c r="I273" s="169"/>
      <c r="L273" s="166"/>
      <c r="M273" s="170"/>
      <c r="T273" s="171"/>
      <c r="AT273" s="167" t="s">
        <v>171</v>
      </c>
      <c r="AU273" s="167" t="s">
        <v>84</v>
      </c>
      <c r="AV273" s="14" t="s">
        <v>82</v>
      </c>
      <c r="AW273" s="14" t="s">
        <v>32</v>
      </c>
      <c r="AX273" s="14" t="s">
        <v>75</v>
      </c>
      <c r="AY273" s="167" t="s">
        <v>163</v>
      </c>
    </row>
    <row r="274" spans="2:65" s="12" customFormat="1" ht="10">
      <c r="B274" s="151"/>
      <c r="D274" s="152" t="s">
        <v>171</v>
      </c>
      <c r="E274" s="153" t="s">
        <v>1</v>
      </c>
      <c r="F274" s="154" t="s">
        <v>568</v>
      </c>
      <c r="H274" s="155">
        <v>50.4</v>
      </c>
      <c r="I274" s="156"/>
      <c r="L274" s="151"/>
      <c r="M274" s="157"/>
      <c r="T274" s="158"/>
      <c r="AT274" s="153" t="s">
        <v>171</v>
      </c>
      <c r="AU274" s="153" t="s">
        <v>84</v>
      </c>
      <c r="AV274" s="12" t="s">
        <v>84</v>
      </c>
      <c r="AW274" s="12" t="s">
        <v>32</v>
      </c>
      <c r="AX274" s="12" t="s">
        <v>75</v>
      </c>
      <c r="AY274" s="153" t="s">
        <v>163</v>
      </c>
    </row>
    <row r="275" spans="2:65" s="12" customFormat="1" ht="10">
      <c r="B275" s="151"/>
      <c r="D275" s="152" t="s">
        <v>171</v>
      </c>
      <c r="E275" s="153" t="s">
        <v>1</v>
      </c>
      <c r="F275" s="154" t="s">
        <v>569</v>
      </c>
      <c r="H275" s="155">
        <v>21.6</v>
      </c>
      <c r="I275" s="156"/>
      <c r="L275" s="151"/>
      <c r="M275" s="157"/>
      <c r="T275" s="158"/>
      <c r="AT275" s="153" t="s">
        <v>171</v>
      </c>
      <c r="AU275" s="153" t="s">
        <v>84</v>
      </c>
      <c r="AV275" s="12" t="s">
        <v>84</v>
      </c>
      <c r="AW275" s="12" t="s">
        <v>32</v>
      </c>
      <c r="AX275" s="12" t="s">
        <v>75</v>
      </c>
      <c r="AY275" s="153" t="s">
        <v>163</v>
      </c>
    </row>
    <row r="276" spans="2:65" s="12" customFormat="1" ht="10">
      <c r="B276" s="151"/>
      <c r="D276" s="152" t="s">
        <v>171</v>
      </c>
      <c r="E276" s="153" t="s">
        <v>1</v>
      </c>
      <c r="F276" s="154" t="s">
        <v>570</v>
      </c>
      <c r="H276" s="155">
        <v>10.8</v>
      </c>
      <c r="I276" s="156"/>
      <c r="L276" s="151"/>
      <c r="M276" s="157"/>
      <c r="T276" s="158"/>
      <c r="AT276" s="153" t="s">
        <v>171</v>
      </c>
      <c r="AU276" s="153" t="s">
        <v>84</v>
      </c>
      <c r="AV276" s="12" t="s">
        <v>84</v>
      </c>
      <c r="AW276" s="12" t="s">
        <v>32</v>
      </c>
      <c r="AX276" s="12" t="s">
        <v>75</v>
      </c>
      <c r="AY276" s="153" t="s">
        <v>163</v>
      </c>
    </row>
    <row r="277" spans="2:65" s="12" customFormat="1" ht="10">
      <c r="B277" s="151"/>
      <c r="D277" s="152" t="s">
        <v>171</v>
      </c>
      <c r="E277" s="153" t="s">
        <v>1</v>
      </c>
      <c r="F277" s="154" t="s">
        <v>571</v>
      </c>
      <c r="H277" s="155">
        <v>9.7200000000000006</v>
      </c>
      <c r="I277" s="156"/>
      <c r="L277" s="151"/>
      <c r="M277" s="157"/>
      <c r="T277" s="158"/>
      <c r="AT277" s="153" t="s">
        <v>171</v>
      </c>
      <c r="AU277" s="153" t="s">
        <v>84</v>
      </c>
      <c r="AV277" s="12" t="s">
        <v>84</v>
      </c>
      <c r="AW277" s="12" t="s">
        <v>32</v>
      </c>
      <c r="AX277" s="12" t="s">
        <v>75</v>
      </c>
      <c r="AY277" s="153" t="s">
        <v>163</v>
      </c>
    </row>
    <row r="278" spans="2:65" s="12" customFormat="1" ht="10">
      <c r="B278" s="151"/>
      <c r="D278" s="152" t="s">
        <v>171</v>
      </c>
      <c r="E278" s="153" t="s">
        <v>1</v>
      </c>
      <c r="F278" s="154" t="s">
        <v>572</v>
      </c>
      <c r="H278" s="155">
        <v>51.84</v>
      </c>
      <c r="I278" s="156"/>
      <c r="L278" s="151"/>
      <c r="M278" s="157"/>
      <c r="T278" s="158"/>
      <c r="AT278" s="153" t="s">
        <v>171</v>
      </c>
      <c r="AU278" s="153" t="s">
        <v>84</v>
      </c>
      <c r="AV278" s="12" t="s">
        <v>84</v>
      </c>
      <c r="AW278" s="12" t="s">
        <v>32</v>
      </c>
      <c r="AX278" s="12" t="s">
        <v>75</v>
      </c>
      <c r="AY278" s="153" t="s">
        <v>163</v>
      </c>
    </row>
    <row r="279" spans="2:65" s="12" customFormat="1" ht="10">
      <c r="B279" s="151"/>
      <c r="D279" s="152" t="s">
        <v>171</v>
      </c>
      <c r="E279" s="153" t="s">
        <v>1</v>
      </c>
      <c r="F279" s="154" t="s">
        <v>573</v>
      </c>
      <c r="H279" s="155">
        <v>13.76</v>
      </c>
      <c r="I279" s="156"/>
      <c r="L279" s="151"/>
      <c r="M279" s="157"/>
      <c r="T279" s="158"/>
      <c r="AT279" s="153" t="s">
        <v>171</v>
      </c>
      <c r="AU279" s="153" t="s">
        <v>84</v>
      </c>
      <c r="AV279" s="12" t="s">
        <v>84</v>
      </c>
      <c r="AW279" s="12" t="s">
        <v>32</v>
      </c>
      <c r="AX279" s="12" t="s">
        <v>75</v>
      </c>
      <c r="AY279" s="153" t="s">
        <v>163</v>
      </c>
    </row>
    <row r="280" spans="2:65" s="12" customFormat="1" ht="10">
      <c r="B280" s="151"/>
      <c r="D280" s="152" t="s">
        <v>171</v>
      </c>
      <c r="E280" s="153" t="s">
        <v>1</v>
      </c>
      <c r="F280" s="154" t="s">
        <v>574</v>
      </c>
      <c r="H280" s="155">
        <v>11.52</v>
      </c>
      <c r="I280" s="156"/>
      <c r="L280" s="151"/>
      <c r="M280" s="157"/>
      <c r="T280" s="158"/>
      <c r="AT280" s="153" t="s">
        <v>171</v>
      </c>
      <c r="AU280" s="153" t="s">
        <v>84</v>
      </c>
      <c r="AV280" s="12" t="s">
        <v>84</v>
      </c>
      <c r="AW280" s="12" t="s">
        <v>32</v>
      </c>
      <c r="AX280" s="12" t="s">
        <v>75</v>
      </c>
      <c r="AY280" s="153" t="s">
        <v>163</v>
      </c>
    </row>
    <row r="281" spans="2:65" s="13" customFormat="1" ht="10">
      <c r="B281" s="159"/>
      <c r="D281" s="152" t="s">
        <v>171</v>
      </c>
      <c r="E281" s="160" t="s">
        <v>1</v>
      </c>
      <c r="F281" s="161" t="s">
        <v>173</v>
      </c>
      <c r="H281" s="162">
        <v>310.64999999999998</v>
      </c>
      <c r="I281" s="163"/>
      <c r="L281" s="159"/>
      <c r="M281" s="164"/>
      <c r="T281" s="165"/>
      <c r="AT281" s="160" t="s">
        <v>171</v>
      </c>
      <c r="AU281" s="160" t="s">
        <v>84</v>
      </c>
      <c r="AV281" s="13" t="s">
        <v>169</v>
      </c>
      <c r="AW281" s="13" t="s">
        <v>32</v>
      </c>
      <c r="AX281" s="13" t="s">
        <v>82</v>
      </c>
      <c r="AY281" s="160" t="s">
        <v>163</v>
      </c>
    </row>
    <row r="282" spans="2:65" s="1" customFormat="1" ht="16.5" customHeight="1">
      <c r="B282" s="136"/>
      <c r="C282" s="175" t="s">
        <v>342</v>
      </c>
      <c r="D282" s="175" t="s">
        <v>378</v>
      </c>
      <c r="E282" s="176" t="s">
        <v>575</v>
      </c>
      <c r="F282" s="177" t="s">
        <v>576</v>
      </c>
      <c r="G282" s="178" t="s">
        <v>168</v>
      </c>
      <c r="H282" s="179">
        <v>326.18299999999999</v>
      </c>
      <c r="I282" s="180"/>
      <c r="J282" s="181">
        <f>ROUND(I282*H282,2)</f>
        <v>0</v>
      </c>
      <c r="K282" s="182"/>
      <c r="L282" s="183"/>
      <c r="M282" s="184" t="s">
        <v>1</v>
      </c>
      <c r="N282" s="185" t="s">
        <v>40</v>
      </c>
      <c r="P282" s="147">
        <f>O282*H282</f>
        <v>0</v>
      </c>
      <c r="Q282" s="147">
        <v>8.0000000000000002E-3</v>
      </c>
      <c r="R282" s="147">
        <f>Q282*H282</f>
        <v>2.609464</v>
      </c>
      <c r="S282" s="147">
        <v>0</v>
      </c>
      <c r="T282" s="148">
        <f>S282*H282</f>
        <v>0</v>
      </c>
      <c r="AR282" s="149" t="s">
        <v>349</v>
      </c>
      <c r="AT282" s="149" t="s">
        <v>378</v>
      </c>
      <c r="AU282" s="149" t="s">
        <v>84</v>
      </c>
      <c r="AY282" s="16" t="s">
        <v>163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6" t="s">
        <v>82</v>
      </c>
      <c r="BK282" s="150">
        <f>ROUND(I282*H282,2)</f>
        <v>0</v>
      </c>
      <c r="BL282" s="16" t="s">
        <v>258</v>
      </c>
      <c r="BM282" s="149" t="s">
        <v>577</v>
      </c>
    </row>
    <row r="283" spans="2:65" s="12" customFormat="1" ht="10">
      <c r="B283" s="151"/>
      <c r="D283" s="152" t="s">
        <v>171</v>
      </c>
      <c r="F283" s="154" t="s">
        <v>578</v>
      </c>
      <c r="H283" s="155">
        <v>326.18299999999999</v>
      </c>
      <c r="I283" s="156"/>
      <c r="L283" s="151"/>
      <c r="M283" s="157"/>
      <c r="T283" s="158"/>
      <c r="AT283" s="153" t="s">
        <v>171</v>
      </c>
      <c r="AU283" s="153" t="s">
        <v>84</v>
      </c>
      <c r="AV283" s="12" t="s">
        <v>84</v>
      </c>
      <c r="AW283" s="12" t="s">
        <v>3</v>
      </c>
      <c r="AX283" s="12" t="s">
        <v>82</v>
      </c>
      <c r="AY283" s="153" t="s">
        <v>163</v>
      </c>
    </row>
    <row r="284" spans="2:65" s="1" customFormat="1" ht="16.5" customHeight="1">
      <c r="B284" s="136"/>
      <c r="C284" s="137" t="s">
        <v>349</v>
      </c>
      <c r="D284" s="137" t="s">
        <v>165</v>
      </c>
      <c r="E284" s="138" t="s">
        <v>579</v>
      </c>
      <c r="F284" s="139" t="s">
        <v>580</v>
      </c>
      <c r="G284" s="140" t="s">
        <v>168</v>
      </c>
      <c r="H284" s="141">
        <v>309.23</v>
      </c>
      <c r="I284" s="142"/>
      <c r="J284" s="143">
        <f>ROUND(I284*H284,2)</f>
        <v>0</v>
      </c>
      <c r="K284" s="144"/>
      <c r="L284" s="31"/>
      <c r="M284" s="145" t="s">
        <v>1</v>
      </c>
      <c r="N284" s="146" t="s">
        <v>40</v>
      </c>
      <c r="P284" s="147">
        <f>O284*H284</f>
        <v>0</v>
      </c>
      <c r="Q284" s="147">
        <v>0</v>
      </c>
      <c r="R284" s="147">
        <f>Q284*H284</f>
        <v>0</v>
      </c>
      <c r="S284" s="147">
        <v>0</v>
      </c>
      <c r="T284" s="148">
        <f>S284*H284</f>
        <v>0</v>
      </c>
      <c r="AR284" s="149" t="s">
        <v>258</v>
      </c>
      <c r="AT284" s="149" t="s">
        <v>165</v>
      </c>
      <c r="AU284" s="149" t="s">
        <v>84</v>
      </c>
      <c r="AY284" s="16" t="s">
        <v>163</v>
      </c>
      <c r="BE284" s="150">
        <f>IF(N284="základní",J284,0)</f>
        <v>0</v>
      </c>
      <c r="BF284" s="150">
        <f>IF(N284="snížená",J284,0)</f>
        <v>0</v>
      </c>
      <c r="BG284" s="150">
        <f>IF(N284="zákl. přenesená",J284,0)</f>
        <v>0</v>
      </c>
      <c r="BH284" s="150">
        <f>IF(N284="sníž. přenesená",J284,0)</f>
        <v>0</v>
      </c>
      <c r="BI284" s="150">
        <f>IF(N284="nulová",J284,0)</f>
        <v>0</v>
      </c>
      <c r="BJ284" s="16" t="s">
        <v>82</v>
      </c>
      <c r="BK284" s="150">
        <f>ROUND(I284*H284,2)</f>
        <v>0</v>
      </c>
      <c r="BL284" s="16" t="s">
        <v>258</v>
      </c>
      <c r="BM284" s="149" t="s">
        <v>581</v>
      </c>
    </row>
    <row r="285" spans="2:65" s="12" customFormat="1" ht="10">
      <c r="B285" s="151"/>
      <c r="D285" s="152" t="s">
        <v>171</v>
      </c>
      <c r="E285" s="153" t="s">
        <v>1</v>
      </c>
      <c r="F285" s="154" t="s">
        <v>582</v>
      </c>
      <c r="H285" s="155">
        <v>48.23</v>
      </c>
      <c r="I285" s="156"/>
      <c r="L285" s="151"/>
      <c r="M285" s="157"/>
      <c r="T285" s="158"/>
      <c r="AT285" s="153" t="s">
        <v>171</v>
      </c>
      <c r="AU285" s="153" t="s">
        <v>84</v>
      </c>
      <c r="AV285" s="12" t="s">
        <v>84</v>
      </c>
      <c r="AW285" s="12" t="s">
        <v>32</v>
      </c>
      <c r="AX285" s="12" t="s">
        <v>75</v>
      </c>
      <c r="AY285" s="153" t="s">
        <v>163</v>
      </c>
    </row>
    <row r="286" spans="2:65" s="12" customFormat="1" ht="10">
      <c r="B286" s="151"/>
      <c r="D286" s="152" t="s">
        <v>171</v>
      </c>
      <c r="E286" s="153" t="s">
        <v>1</v>
      </c>
      <c r="F286" s="154" t="s">
        <v>583</v>
      </c>
      <c r="H286" s="155">
        <v>91</v>
      </c>
      <c r="I286" s="156"/>
      <c r="L286" s="151"/>
      <c r="M286" s="157"/>
      <c r="T286" s="158"/>
      <c r="AT286" s="153" t="s">
        <v>171</v>
      </c>
      <c r="AU286" s="153" t="s">
        <v>84</v>
      </c>
      <c r="AV286" s="12" t="s">
        <v>84</v>
      </c>
      <c r="AW286" s="12" t="s">
        <v>32</v>
      </c>
      <c r="AX286" s="12" t="s">
        <v>75</v>
      </c>
      <c r="AY286" s="153" t="s">
        <v>163</v>
      </c>
    </row>
    <row r="287" spans="2:65" s="12" customFormat="1" ht="10">
      <c r="B287" s="151"/>
      <c r="D287" s="152" t="s">
        <v>171</v>
      </c>
      <c r="E287" s="153" t="s">
        <v>1</v>
      </c>
      <c r="F287" s="154" t="s">
        <v>584</v>
      </c>
      <c r="H287" s="155">
        <v>85</v>
      </c>
      <c r="I287" s="156"/>
      <c r="L287" s="151"/>
      <c r="M287" s="157"/>
      <c r="T287" s="158"/>
      <c r="AT287" s="153" t="s">
        <v>171</v>
      </c>
      <c r="AU287" s="153" t="s">
        <v>84</v>
      </c>
      <c r="AV287" s="12" t="s">
        <v>84</v>
      </c>
      <c r="AW287" s="12" t="s">
        <v>32</v>
      </c>
      <c r="AX287" s="12" t="s">
        <v>75</v>
      </c>
      <c r="AY287" s="153" t="s">
        <v>163</v>
      </c>
    </row>
    <row r="288" spans="2:65" s="12" customFormat="1" ht="10">
      <c r="B288" s="151"/>
      <c r="D288" s="152" t="s">
        <v>171</v>
      </c>
      <c r="E288" s="153" t="s">
        <v>1</v>
      </c>
      <c r="F288" s="154" t="s">
        <v>585</v>
      </c>
      <c r="H288" s="155">
        <v>85</v>
      </c>
      <c r="I288" s="156"/>
      <c r="L288" s="151"/>
      <c r="M288" s="157"/>
      <c r="T288" s="158"/>
      <c r="AT288" s="153" t="s">
        <v>171</v>
      </c>
      <c r="AU288" s="153" t="s">
        <v>84</v>
      </c>
      <c r="AV288" s="12" t="s">
        <v>84</v>
      </c>
      <c r="AW288" s="12" t="s">
        <v>32</v>
      </c>
      <c r="AX288" s="12" t="s">
        <v>75</v>
      </c>
      <c r="AY288" s="153" t="s">
        <v>163</v>
      </c>
    </row>
    <row r="289" spans="2:65" s="13" customFormat="1" ht="10">
      <c r="B289" s="159"/>
      <c r="D289" s="152" t="s">
        <v>171</v>
      </c>
      <c r="E289" s="160" t="s">
        <v>1</v>
      </c>
      <c r="F289" s="161" t="s">
        <v>173</v>
      </c>
      <c r="H289" s="162">
        <v>309.23</v>
      </c>
      <c r="I289" s="163"/>
      <c r="L289" s="159"/>
      <c r="M289" s="164"/>
      <c r="T289" s="165"/>
      <c r="AT289" s="160" t="s">
        <v>171</v>
      </c>
      <c r="AU289" s="160" t="s">
        <v>84</v>
      </c>
      <c r="AV289" s="13" t="s">
        <v>169</v>
      </c>
      <c r="AW289" s="13" t="s">
        <v>32</v>
      </c>
      <c r="AX289" s="13" t="s">
        <v>82</v>
      </c>
      <c r="AY289" s="160" t="s">
        <v>163</v>
      </c>
    </row>
    <row r="290" spans="2:65" s="1" customFormat="1" ht="16.5" customHeight="1">
      <c r="B290" s="136"/>
      <c r="C290" s="175" t="s">
        <v>356</v>
      </c>
      <c r="D290" s="175" t="s">
        <v>378</v>
      </c>
      <c r="E290" s="176" t="s">
        <v>575</v>
      </c>
      <c r="F290" s="177" t="s">
        <v>576</v>
      </c>
      <c r="G290" s="178" t="s">
        <v>168</v>
      </c>
      <c r="H290" s="179">
        <v>61.845999999999997</v>
      </c>
      <c r="I290" s="180"/>
      <c r="J290" s="181">
        <f>ROUND(I290*H290,2)</f>
        <v>0</v>
      </c>
      <c r="K290" s="182"/>
      <c r="L290" s="183"/>
      <c r="M290" s="184" t="s">
        <v>1</v>
      </c>
      <c r="N290" s="185" t="s">
        <v>40</v>
      </c>
      <c r="P290" s="147">
        <f>O290*H290</f>
        <v>0</v>
      </c>
      <c r="Q290" s="147">
        <v>8.0000000000000002E-3</v>
      </c>
      <c r="R290" s="147">
        <f>Q290*H290</f>
        <v>0.49476799999999999</v>
      </c>
      <c r="S290" s="147">
        <v>0</v>
      </c>
      <c r="T290" s="148">
        <f>S290*H290</f>
        <v>0</v>
      </c>
      <c r="AR290" s="149" t="s">
        <v>349</v>
      </c>
      <c r="AT290" s="149" t="s">
        <v>378</v>
      </c>
      <c r="AU290" s="149" t="s">
        <v>84</v>
      </c>
      <c r="AY290" s="16" t="s">
        <v>163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6" t="s">
        <v>82</v>
      </c>
      <c r="BK290" s="150">
        <f>ROUND(I290*H290,2)</f>
        <v>0</v>
      </c>
      <c r="BL290" s="16" t="s">
        <v>258</v>
      </c>
      <c r="BM290" s="149" t="s">
        <v>586</v>
      </c>
    </row>
    <row r="291" spans="2:65" s="12" customFormat="1" ht="10">
      <c r="B291" s="151"/>
      <c r="D291" s="152" t="s">
        <v>171</v>
      </c>
      <c r="F291" s="154" t="s">
        <v>587</v>
      </c>
      <c r="H291" s="155">
        <v>61.845999999999997</v>
      </c>
      <c r="I291" s="156"/>
      <c r="L291" s="151"/>
      <c r="M291" s="157"/>
      <c r="T291" s="158"/>
      <c r="AT291" s="153" t="s">
        <v>171</v>
      </c>
      <c r="AU291" s="153" t="s">
        <v>84</v>
      </c>
      <c r="AV291" s="12" t="s">
        <v>84</v>
      </c>
      <c r="AW291" s="12" t="s">
        <v>3</v>
      </c>
      <c r="AX291" s="12" t="s">
        <v>82</v>
      </c>
      <c r="AY291" s="153" t="s">
        <v>163</v>
      </c>
    </row>
    <row r="292" spans="2:65" s="1" customFormat="1" ht="16.5" customHeight="1">
      <c r="B292" s="136"/>
      <c r="C292" s="137" t="s">
        <v>361</v>
      </c>
      <c r="D292" s="137" t="s">
        <v>165</v>
      </c>
      <c r="E292" s="138" t="s">
        <v>588</v>
      </c>
      <c r="F292" s="139" t="s">
        <v>589</v>
      </c>
      <c r="G292" s="140" t="s">
        <v>168</v>
      </c>
      <c r="H292" s="141">
        <v>321.83</v>
      </c>
      <c r="I292" s="142"/>
      <c r="J292" s="143">
        <f>ROUND(I292*H292,2)</f>
        <v>0</v>
      </c>
      <c r="K292" s="144"/>
      <c r="L292" s="31"/>
      <c r="M292" s="145" t="s">
        <v>1</v>
      </c>
      <c r="N292" s="146" t="s">
        <v>40</v>
      </c>
      <c r="P292" s="147">
        <f>O292*H292</f>
        <v>0</v>
      </c>
      <c r="Q292" s="147">
        <v>0</v>
      </c>
      <c r="R292" s="147">
        <f>Q292*H292</f>
        <v>0</v>
      </c>
      <c r="S292" s="147">
        <v>8.0000000000000002E-3</v>
      </c>
      <c r="T292" s="148">
        <f>S292*H292</f>
        <v>2.57464</v>
      </c>
      <c r="AR292" s="149" t="s">
        <v>258</v>
      </c>
      <c r="AT292" s="149" t="s">
        <v>165</v>
      </c>
      <c r="AU292" s="149" t="s">
        <v>84</v>
      </c>
      <c r="AY292" s="16" t="s">
        <v>163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6" t="s">
        <v>82</v>
      </c>
      <c r="BK292" s="150">
        <f>ROUND(I292*H292,2)</f>
        <v>0</v>
      </c>
      <c r="BL292" s="16" t="s">
        <v>258</v>
      </c>
      <c r="BM292" s="149" t="s">
        <v>590</v>
      </c>
    </row>
    <row r="293" spans="2:65" s="12" customFormat="1" ht="10">
      <c r="B293" s="151"/>
      <c r="D293" s="152" t="s">
        <v>171</v>
      </c>
      <c r="E293" s="153" t="s">
        <v>1</v>
      </c>
      <c r="F293" s="154" t="s">
        <v>591</v>
      </c>
      <c r="H293" s="155">
        <v>60.83</v>
      </c>
      <c r="I293" s="156"/>
      <c r="L293" s="151"/>
      <c r="M293" s="157"/>
      <c r="T293" s="158"/>
      <c r="AT293" s="153" t="s">
        <v>171</v>
      </c>
      <c r="AU293" s="153" t="s">
        <v>84</v>
      </c>
      <c r="AV293" s="12" t="s">
        <v>84</v>
      </c>
      <c r="AW293" s="12" t="s">
        <v>32</v>
      </c>
      <c r="AX293" s="12" t="s">
        <v>75</v>
      </c>
      <c r="AY293" s="153" t="s">
        <v>163</v>
      </c>
    </row>
    <row r="294" spans="2:65" s="12" customFormat="1" ht="10">
      <c r="B294" s="151"/>
      <c r="D294" s="152" t="s">
        <v>171</v>
      </c>
      <c r="E294" s="153" t="s">
        <v>1</v>
      </c>
      <c r="F294" s="154" t="s">
        <v>592</v>
      </c>
      <c r="H294" s="155">
        <v>91</v>
      </c>
      <c r="I294" s="156"/>
      <c r="L294" s="151"/>
      <c r="M294" s="157"/>
      <c r="T294" s="158"/>
      <c r="AT294" s="153" t="s">
        <v>171</v>
      </c>
      <c r="AU294" s="153" t="s">
        <v>84</v>
      </c>
      <c r="AV294" s="12" t="s">
        <v>84</v>
      </c>
      <c r="AW294" s="12" t="s">
        <v>32</v>
      </c>
      <c r="AX294" s="12" t="s">
        <v>75</v>
      </c>
      <c r="AY294" s="153" t="s">
        <v>163</v>
      </c>
    </row>
    <row r="295" spans="2:65" s="12" customFormat="1" ht="10">
      <c r="B295" s="151"/>
      <c r="D295" s="152" t="s">
        <v>171</v>
      </c>
      <c r="E295" s="153" t="s">
        <v>1</v>
      </c>
      <c r="F295" s="154" t="s">
        <v>584</v>
      </c>
      <c r="H295" s="155">
        <v>85</v>
      </c>
      <c r="I295" s="156"/>
      <c r="L295" s="151"/>
      <c r="M295" s="157"/>
      <c r="T295" s="158"/>
      <c r="AT295" s="153" t="s">
        <v>171</v>
      </c>
      <c r="AU295" s="153" t="s">
        <v>84</v>
      </c>
      <c r="AV295" s="12" t="s">
        <v>84</v>
      </c>
      <c r="AW295" s="12" t="s">
        <v>32</v>
      </c>
      <c r="AX295" s="12" t="s">
        <v>75</v>
      </c>
      <c r="AY295" s="153" t="s">
        <v>163</v>
      </c>
    </row>
    <row r="296" spans="2:65" s="12" customFormat="1" ht="10">
      <c r="B296" s="151"/>
      <c r="D296" s="152" t="s">
        <v>171</v>
      </c>
      <c r="E296" s="153" t="s">
        <v>1</v>
      </c>
      <c r="F296" s="154" t="s">
        <v>585</v>
      </c>
      <c r="H296" s="155">
        <v>85</v>
      </c>
      <c r="I296" s="156"/>
      <c r="L296" s="151"/>
      <c r="M296" s="157"/>
      <c r="T296" s="158"/>
      <c r="AT296" s="153" t="s">
        <v>171</v>
      </c>
      <c r="AU296" s="153" t="s">
        <v>84</v>
      </c>
      <c r="AV296" s="12" t="s">
        <v>84</v>
      </c>
      <c r="AW296" s="12" t="s">
        <v>32</v>
      </c>
      <c r="AX296" s="12" t="s">
        <v>75</v>
      </c>
      <c r="AY296" s="153" t="s">
        <v>163</v>
      </c>
    </row>
    <row r="297" spans="2:65" s="13" customFormat="1" ht="10">
      <c r="B297" s="159"/>
      <c r="D297" s="152" t="s">
        <v>171</v>
      </c>
      <c r="E297" s="160" t="s">
        <v>1</v>
      </c>
      <c r="F297" s="161" t="s">
        <v>173</v>
      </c>
      <c r="H297" s="162">
        <v>321.83</v>
      </c>
      <c r="I297" s="163"/>
      <c r="L297" s="159"/>
      <c r="M297" s="164"/>
      <c r="T297" s="165"/>
      <c r="AT297" s="160" t="s">
        <v>171</v>
      </c>
      <c r="AU297" s="160" t="s">
        <v>84</v>
      </c>
      <c r="AV297" s="13" t="s">
        <v>169</v>
      </c>
      <c r="AW297" s="13" t="s">
        <v>32</v>
      </c>
      <c r="AX297" s="13" t="s">
        <v>82</v>
      </c>
      <c r="AY297" s="160" t="s">
        <v>163</v>
      </c>
    </row>
    <row r="298" spans="2:65" s="1" customFormat="1" ht="24.15" customHeight="1">
      <c r="B298" s="136"/>
      <c r="C298" s="137" t="s">
        <v>369</v>
      </c>
      <c r="D298" s="137" t="s">
        <v>165</v>
      </c>
      <c r="E298" s="138" t="s">
        <v>593</v>
      </c>
      <c r="F298" s="139" t="s">
        <v>594</v>
      </c>
      <c r="G298" s="140" t="s">
        <v>248</v>
      </c>
      <c r="H298" s="141">
        <v>38.799999999999997</v>
      </c>
      <c r="I298" s="142"/>
      <c r="J298" s="143">
        <f>ROUND(I298*H298,2)</f>
        <v>0</v>
      </c>
      <c r="K298" s="144"/>
      <c r="L298" s="31"/>
      <c r="M298" s="145" t="s">
        <v>1</v>
      </c>
      <c r="N298" s="146" t="s">
        <v>40</v>
      </c>
      <c r="P298" s="147">
        <f>O298*H298</f>
        <v>0</v>
      </c>
      <c r="Q298" s="147">
        <v>8.8299999999999993E-3</v>
      </c>
      <c r="R298" s="147">
        <f>Q298*H298</f>
        <v>0.34260399999999996</v>
      </c>
      <c r="S298" s="147">
        <v>0</v>
      </c>
      <c r="T298" s="148">
        <f>S298*H298</f>
        <v>0</v>
      </c>
      <c r="AR298" s="149" t="s">
        <v>258</v>
      </c>
      <c r="AT298" s="149" t="s">
        <v>165</v>
      </c>
      <c r="AU298" s="149" t="s">
        <v>84</v>
      </c>
      <c r="AY298" s="16" t="s">
        <v>163</v>
      </c>
      <c r="BE298" s="150">
        <f>IF(N298="základní",J298,0)</f>
        <v>0</v>
      </c>
      <c r="BF298" s="150">
        <f>IF(N298="snížená",J298,0)</f>
        <v>0</v>
      </c>
      <c r="BG298" s="150">
        <f>IF(N298="zákl. přenesená",J298,0)</f>
        <v>0</v>
      </c>
      <c r="BH298" s="150">
        <f>IF(N298="sníž. přenesená",J298,0)</f>
        <v>0</v>
      </c>
      <c r="BI298" s="150">
        <f>IF(N298="nulová",J298,0)</f>
        <v>0</v>
      </c>
      <c r="BJ298" s="16" t="s">
        <v>82</v>
      </c>
      <c r="BK298" s="150">
        <f>ROUND(I298*H298,2)</f>
        <v>0</v>
      </c>
      <c r="BL298" s="16" t="s">
        <v>258</v>
      </c>
      <c r="BM298" s="149" t="s">
        <v>595</v>
      </c>
    </row>
    <row r="299" spans="2:65" s="12" customFormat="1" ht="10">
      <c r="B299" s="151"/>
      <c r="D299" s="152" t="s">
        <v>171</v>
      </c>
      <c r="E299" s="153" t="s">
        <v>1</v>
      </c>
      <c r="F299" s="154" t="s">
        <v>596</v>
      </c>
      <c r="H299" s="155">
        <v>28</v>
      </c>
      <c r="I299" s="156"/>
      <c r="L299" s="151"/>
      <c r="M299" s="157"/>
      <c r="T299" s="158"/>
      <c r="AT299" s="153" t="s">
        <v>171</v>
      </c>
      <c r="AU299" s="153" t="s">
        <v>84</v>
      </c>
      <c r="AV299" s="12" t="s">
        <v>84</v>
      </c>
      <c r="AW299" s="12" t="s">
        <v>32</v>
      </c>
      <c r="AX299" s="12" t="s">
        <v>75</v>
      </c>
      <c r="AY299" s="153" t="s">
        <v>163</v>
      </c>
    </row>
    <row r="300" spans="2:65" s="12" customFormat="1" ht="10">
      <c r="B300" s="151"/>
      <c r="D300" s="152" t="s">
        <v>171</v>
      </c>
      <c r="E300" s="153" t="s">
        <v>1</v>
      </c>
      <c r="F300" s="154" t="s">
        <v>597</v>
      </c>
      <c r="H300" s="155">
        <v>4.3</v>
      </c>
      <c r="I300" s="156"/>
      <c r="L300" s="151"/>
      <c r="M300" s="157"/>
      <c r="T300" s="158"/>
      <c r="AT300" s="153" t="s">
        <v>171</v>
      </c>
      <c r="AU300" s="153" t="s">
        <v>84</v>
      </c>
      <c r="AV300" s="12" t="s">
        <v>84</v>
      </c>
      <c r="AW300" s="12" t="s">
        <v>32</v>
      </c>
      <c r="AX300" s="12" t="s">
        <v>75</v>
      </c>
      <c r="AY300" s="153" t="s">
        <v>163</v>
      </c>
    </row>
    <row r="301" spans="2:65" s="12" customFormat="1" ht="10">
      <c r="B301" s="151"/>
      <c r="D301" s="152" t="s">
        <v>171</v>
      </c>
      <c r="E301" s="153" t="s">
        <v>1</v>
      </c>
      <c r="F301" s="154" t="s">
        <v>598</v>
      </c>
      <c r="H301" s="155">
        <v>3.25</v>
      </c>
      <c r="I301" s="156"/>
      <c r="L301" s="151"/>
      <c r="M301" s="157"/>
      <c r="T301" s="158"/>
      <c r="AT301" s="153" t="s">
        <v>171</v>
      </c>
      <c r="AU301" s="153" t="s">
        <v>84</v>
      </c>
      <c r="AV301" s="12" t="s">
        <v>84</v>
      </c>
      <c r="AW301" s="12" t="s">
        <v>32</v>
      </c>
      <c r="AX301" s="12" t="s">
        <v>75</v>
      </c>
      <c r="AY301" s="153" t="s">
        <v>163</v>
      </c>
    </row>
    <row r="302" spans="2:65" s="12" customFormat="1" ht="10">
      <c r="B302" s="151"/>
      <c r="D302" s="152" t="s">
        <v>171</v>
      </c>
      <c r="E302" s="153" t="s">
        <v>1</v>
      </c>
      <c r="F302" s="154" t="s">
        <v>599</v>
      </c>
      <c r="H302" s="155">
        <v>3.25</v>
      </c>
      <c r="I302" s="156"/>
      <c r="L302" s="151"/>
      <c r="M302" s="157"/>
      <c r="T302" s="158"/>
      <c r="AT302" s="153" t="s">
        <v>171</v>
      </c>
      <c r="AU302" s="153" t="s">
        <v>84</v>
      </c>
      <c r="AV302" s="12" t="s">
        <v>84</v>
      </c>
      <c r="AW302" s="12" t="s">
        <v>32</v>
      </c>
      <c r="AX302" s="12" t="s">
        <v>75</v>
      </c>
      <c r="AY302" s="153" t="s">
        <v>163</v>
      </c>
    </row>
    <row r="303" spans="2:65" s="13" customFormat="1" ht="10">
      <c r="B303" s="159"/>
      <c r="D303" s="152" t="s">
        <v>171</v>
      </c>
      <c r="E303" s="160" t="s">
        <v>1</v>
      </c>
      <c r="F303" s="161" t="s">
        <v>173</v>
      </c>
      <c r="H303" s="162">
        <v>38.799999999999997</v>
      </c>
      <c r="I303" s="163"/>
      <c r="L303" s="159"/>
      <c r="M303" s="164"/>
      <c r="T303" s="165"/>
      <c r="AT303" s="160" t="s">
        <v>171</v>
      </c>
      <c r="AU303" s="160" t="s">
        <v>84</v>
      </c>
      <c r="AV303" s="13" t="s">
        <v>169</v>
      </c>
      <c r="AW303" s="13" t="s">
        <v>32</v>
      </c>
      <c r="AX303" s="13" t="s">
        <v>82</v>
      </c>
      <c r="AY303" s="160" t="s">
        <v>163</v>
      </c>
    </row>
    <row r="304" spans="2:65" s="1" customFormat="1" ht="24.15" customHeight="1">
      <c r="B304" s="136"/>
      <c r="C304" s="137" t="s">
        <v>382</v>
      </c>
      <c r="D304" s="137" t="s">
        <v>165</v>
      </c>
      <c r="E304" s="138" t="s">
        <v>600</v>
      </c>
      <c r="F304" s="139" t="s">
        <v>601</v>
      </c>
      <c r="G304" s="140" t="s">
        <v>326</v>
      </c>
      <c r="H304" s="141">
        <v>13</v>
      </c>
      <c r="I304" s="142"/>
      <c r="J304" s="143">
        <f>ROUND(I304*H304,2)</f>
        <v>0</v>
      </c>
      <c r="K304" s="144"/>
      <c r="L304" s="31"/>
      <c r="M304" s="145" t="s">
        <v>1</v>
      </c>
      <c r="N304" s="146" t="s">
        <v>40</v>
      </c>
      <c r="P304" s="147">
        <f>O304*H304</f>
        <v>0</v>
      </c>
      <c r="Q304" s="147">
        <v>3.0000000000000001E-5</v>
      </c>
      <c r="R304" s="147">
        <f>Q304*H304</f>
        <v>3.8999999999999999E-4</v>
      </c>
      <c r="S304" s="147">
        <v>0</v>
      </c>
      <c r="T304" s="148">
        <f>S304*H304</f>
        <v>0</v>
      </c>
      <c r="AR304" s="149" t="s">
        <v>258</v>
      </c>
      <c r="AT304" s="149" t="s">
        <v>165</v>
      </c>
      <c r="AU304" s="149" t="s">
        <v>84</v>
      </c>
      <c r="AY304" s="16" t="s">
        <v>163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6" t="s">
        <v>82</v>
      </c>
      <c r="BK304" s="150">
        <f>ROUND(I304*H304,2)</f>
        <v>0</v>
      </c>
      <c r="BL304" s="16" t="s">
        <v>258</v>
      </c>
      <c r="BM304" s="149" t="s">
        <v>602</v>
      </c>
    </row>
    <row r="305" spans="2:65" s="12" customFormat="1" ht="10">
      <c r="B305" s="151"/>
      <c r="D305" s="152" t="s">
        <v>171</v>
      </c>
      <c r="E305" s="153" t="s">
        <v>1</v>
      </c>
      <c r="F305" s="154" t="s">
        <v>603</v>
      </c>
      <c r="H305" s="155">
        <v>13</v>
      </c>
      <c r="I305" s="156"/>
      <c r="L305" s="151"/>
      <c r="M305" s="157"/>
      <c r="T305" s="158"/>
      <c r="AT305" s="153" t="s">
        <v>171</v>
      </c>
      <c r="AU305" s="153" t="s">
        <v>84</v>
      </c>
      <c r="AV305" s="12" t="s">
        <v>84</v>
      </c>
      <c r="AW305" s="12" t="s">
        <v>32</v>
      </c>
      <c r="AX305" s="12" t="s">
        <v>75</v>
      </c>
      <c r="AY305" s="153" t="s">
        <v>163</v>
      </c>
    </row>
    <row r="306" spans="2:65" s="13" customFormat="1" ht="10">
      <c r="B306" s="159"/>
      <c r="D306" s="152" t="s">
        <v>171</v>
      </c>
      <c r="E306" s="160" t="s">
        <v>1</v>
      </c>
      <c r="F306" s="161" t="s">
        <v>173</v>
      </c>
      <c r="H306" s="162">
        <v>13</v>
      </c>
      <c r="I306" s="163"/>
      <c r="L306" s="159"/>
      <c r="M306" s="164"/>
      <c r="T306" s="165"/>
      <c r="AT306" s="160" t="s">
        <v>171</v>
      </c>
      <c r="AU306" s="160" t="s">
        <v>84</v>
      </c>
      <c r="AV306" s="13" t="s">
        <v>169</v>
      </c>
      <c r="AW306" s="13" t="s">
        <v>32</v>
      </c>
      <c r="AX306" s="13" t="s">
        <v>82</v>
      </c>
      <c r="AY306" s="160" t="s">
        <v>163</v>
      </c>
    </row>
    <row r="307" spans="2:65" s="1" customFormat="1" ht="16.5" customHeight="1">
      <c r="B307" s="136"/>
      <c r="C307" s="175" t="s">
        <v>390</v>
      </c>
      <c r="D307" s="175" t="s">
        <v>378</v>
      </c>
      <c r="E307" s="176" t="s">
        <v>604</v>
      </c>
      <c r="F307" s="177" t="s">
        <v>605</v>
      </c>
      <c r="G307" s="178" t="s">
        <v>326</v>
      </c>
      <c r="H307" s="179">
        <v>13</v>
      </c>
      <c r="I307" s="180"/>
      <c r="J307" s="181">
        <f>ROUND(I307*H307,2)</f>
        <v>0</v>
      </c>
      <c r="K307" s="182"/>
      <c r="L307" s="183"/>
      <c r="M307" s="184" t="s">
        <v>1</v>
      </c>
      <c r="N307" s="185" t="s">
        <v>40</v>
      </c>
      <c r="P307" s="147">
        <f>O307*H307</f>
        <v>0</v>
      </c>
      <c r="Q307" s="147">
        <v>4.1999999999999997E-3</v>
      </c>
      <c r="R307" s="147">
        <f>Q307*H307</f>
        <v>5.4599999999999996E-2</v>
      </c>
      <c r="S307" s="147">
        <v>0</v>
      </c>
      <c r="T307" s="148">
        <f>S307*H307</f>
        <v>0</v>
      </c>
      <c r="AR307" s="149" t="s">
        <v>349</v>
      </c>
      <c r="AT307" s="149" t="s">
        <v>378</v>
      </c>
      <c r="AU307" s="149" t="s">
        <v>84</v>
      </c>
      <c r="AY307" s="16" t="s">
        <v>163</v>
      </c>
      <c r="BE307" s="150">
        <f>IF(N307="základní",J307,0)</f>
        <v>0</v>
      </c>
      <c r="BF307" s="150">
        <f>IF(N307="snížená",J307,0)</f>
        <v>0</v>
      </c>
      <c r="BG307" s="150">
        <f>IF(N307="zákl. přenesená",J307,0)</f>
        <v>0</v>
      </c>
      <c r="BH307" s="150">
        <f>IF(N307="sníž. přenesená",J307,0)</f>
        <v>0</v>
      </c>
      <c r="BI307" s="150">
        <f>IF(N307="nulová",J307,0)</f>
        <v>0</v>
      </c>
      <c r="BJ307" s="16" t="s">
        <v>82</v>
      </c>
      <c r="BK307" s="150">
        <f>ROUND(I307*H307,2)</f>
        <v>0</v>
      </c>
      <c r="BL307" s="16" t="s">
        <v>258</v>
      </c>
      <c r="BM307" s="149" t="s">
        <v>606</v>
      </c>
    </row>
    <row r="308" spans="2:65" s="1" customFormat="1" ht="37.75" customHeight="1">
      <c r="B308" s="136"/>
      <c r="C308" s="137" t="s">
        <v>398</v>
      </c>
      <c r="D308" s="137" t="s">
        <v>165</v>
      </c>
      <c r="E308" s="138" t="s">
        <v>607</v>
      </c>
      <c r="F308" s="139" t="s">
        <v>608</v>
      </c>
      <c r="G308" s="140" t="s">
        <v>256</v>
      </c>
      <c r="H308" s="141">
        <v>6.0339999999999998</v>
      </c>
      <c r="I308" s="142"/>
      <c r="J308" s="143">
        <f>ROUND(I308*H308,2)</f>
        <v>0</v>
      </c>
      <c r="K308" s="144"/>
      <c r="L308" s="31"/>
      <c r="M308" s="145" t="s">
        <v>1</v>
      </c>
      <c r="N308" s="146" t="s">
        <v>40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AR308" s="149" t="s">
        <v>258</v>
      </c>
      <c r="AT308" s="149" t="s">
        <v>165</v>
      </c>
      <c r="AU308" s="149" t="s">
        <v>84</v>
      </c>
      <c r="AY308" s="16" t="s">
        <v>163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6" t="s">
        <v>82</v>
      </c>
      <c r="BK308" s="150">
        <f>ROUND(I308*H308,2)</f>
        <v>0</v>
      </c>
      <c r="BL308" s="16" t="s">
        <v>258</v>
      </c>
      <c r="BM308" s="149" t="s">
        <v>609</v>
      </c>
    </row>
    <row r="309" spans="2:65" s="11" customFormat="1" ht="22.75" customHeight="1">
      <c r="B309" s="124"/>
      <c r="D309" s="125" t="s">
        <v>74</v>
      </c>
      <c r="E309" s="134" t="s">
        <v>316</v>
      </c>
      <c r="F309" s="134" t="s">
        <v>317</v>
      </c>
      <c r="I309" s="127"/>
      <c r="J309" s="135">
        <f>BK309</f>
        <v>0</v>
      </c>
      <c r="L309" s="124"/>
      <c r="M309" s="129"/>
      <c r="P309" s="130">
        <f>SUM(P310:P339)</f>
        <v>0</v>
      </c>
      <c r="R309" s="130">
        <f>SUM(R310:R339)</f>
        <v>0</v>
      </c>
      <c r="T309" s="131">
        <f>SUM(T310:T339)</f>
        <v>0</v>
      </c>
      <c r="AR309" s="125" t="s">
        <v>84</v>
      </c>
      <c r="AT309" s="132" t="s">
        <v>74</v>
      </c>
      <c r="AU309" s="132" t="s">
        <v>82</v>
      </c>
      <c r="AY309" s="125" t="s">
        <v>163</v>
      </c>
      <c r="BK309" s="133">
        <f>SUM(BK310:BK339)</f>
        <v>0</v>
      </c>
    </row>
    <row r="310" spans="2:65" s="1" customFormat="1" ht="16.5" customHeight="1">
      <c r="B310" s="136"/>
      <c r="C310" s="137" t="s">
        <v>610</v>
      </c>
      <c r="D310" s="137" t="s">
        <v>165</v>
      </c>
      <c r="E310" s="138" t="s">
        <v>611</v>
      </c>
      <c r="F310" s="139" t="s">
        <v>612</v>
      </c>
      <c r="G310" s="140" t="s">
        <v>326</v>
      </c>
      <c r="H310" s="141">
        <v>2</v>
      </c>
      <c r="I310" s="142"/>
      <c r="J310" s="143">
        <f>ROUND(I310*H310,2)</f>
        <v>0</v>
      </c>
      <c r="K310" s="144"/>
      <c r="L310" s="31"/>
      <c r="M310" s="145" t="s">
        <v>1</v>
      </c>
      <c r="N310" s="146" t="s">
        <v>40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258</v>
      </c>
      <c r="AT310" s="149" t="s">
        <v>165</v>
      </c>
      <c r="AU310" s="149" t="s">
        <v>84</v>
      </c>
      <c r="AY310" s="16" t="s">
        <v>163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6" t="s">
        <v>82</v>
      </c>
      <c r="BK310" s="150">
        <f>ROUND(I310*H310,2)</f>
        <v>0</v>
      </c>
      <c r="BL310" s="16" t="s">
        <v>258</v>
      </c>
      <c r="BM310" s="149" t="s">
        <v>613</v>
      </c>
    </row>
    <row r="311" spans="2:65" s="1" customFormat="1" ht="18">
      <c r="B311" s="31"/>
      <c r="D311" s="152" t="s">
        <v>614</v>
      </c>
      <c r="F311" s="186" t="s">
        <v>615</v>
      </c>
      <c r="I311" s="187"/>
      <c r="L311" s="31"/>
      <c r="M311" s="188"/>
      <c r="T311" s="55"/>
      <c r="AT311" s="16" t="s">
        <v>614</v>
      </c>
      <c r="AU311" s="16" t="s">
        <v>84</v>
      </c>
    </row>
    <row r="312" spans="2:65" s="12" customFormat="1" ht="10">
      <c r="B312" s="151"/>
      <c r="D312" s="152" t="s">
        <v>171</v>
      </c>
      <c r="E312" s="153" t="s">
        <v>1</v>
      </c>
      <c r="F312" s="154" t="s">
        <v>84</v>
      </c>
      <c r="H312" s="155">
        <v>2</v>
      </c>
      <c r="I312" s="156"/>
      <c r="L312" s="151"/>
      <c r="M312" s="157"/>
      <c r="T312" s="158"/>
      <c r="AT312" s="153" t="s">
        <v>171</v>
      </c>
      <c r="AU312" s="153" t="s">
        <v>84</v>
      </c>
      <c r="AV312" s="12" t="s">
        <v>84</v>
      </c>
      <c r="AW312" s="12" t="s">
        <v>32</v>
      </c>
      <c r="AX312" s="12" t="s">
        <v>75</v>
      </c>
      <c r="AY312" s="153" t="s">
        <v>163</v>
      </c>
    </row>
    <row r="313" spans="2:65" s="13" customFormat="1" ht="10">
      <c r="B313" s="159"/>
      <c r="D313" s="152" t="s">
        <v>171</v>
      </c>
      <c r="E313" s="160" t="s">
        <v>1</v>
      </c>
      <c r="F313" s="161" t="s">
        <v>173</v>
      </c>
      <c r="H313" s="162">
        <v>2</v>
      </c>
      <c r="I313" s="163"/>
      <c r="L313" s="159"/>
      <c r="M313" s="164"/>
      <c r="T313" s="165"/>
      <c r="AT313" s="160" t="s">
        <v>171</v>
      </c>
      <c r="AU313" s="160" t="s">
        <v>84</v>
      </c>
      <c r="AV313" s="13" t="s">
        <v>169</v>
      </c>
      <c r="AW313" s="13" t="s">
        <v>32</v>
      </c>
      <c r="AX313" s="13" t="s">
        <v>82</v>
      </c>
      <c r="AY313" s="160" t="s">
        <v>163</v>
      </c>
    </row>
    <row r="314" spans="2:65" s="1" customFormat="1" ht="16.5" customHeight="1">
      <c r="B314" s="136"/>
      <c r="C314" s="137" t="s">
        <v>616</v>
      </c>
      <c r="D314" s="137" t="s">
        <v>165</v>
      </c>
      <c r="E314" s="138" t="s">
        <v>617</v>
      </c>
      <c r="F314" s="139" t="s">
        <v>618</v>
      </c>
      <c r="G314" s="140" t="s">
        <v>326</v>
      </c>
      <c r="H314" s="141">
        <v>2</v>
      </c>
      <c r="I314" s="142"/>
      <c r="J314" s="143">
        <f>ROUND(I314*H314,2)</f>
        <v>0</v>
      </c>
      <c r="K314" s="144"/>
      <c r="L314" s="31"/>
      <c r="M314" s="145" t="s">
        <v>1</v>
      </c>
      <c r="N314" s="146" t="s">
        <v>40</v>
      </c>
      <c r="P314" s="147">
        <f>O314*H314</f>
        <v>0</v>
      </c>
      <c r="Q314" s="147">
        <v>0</v>
      </c>
      <c r="R314" s="147">
        <f>Q314*H314</f>
        <v>0</v>
      </c>
      <c r="S314" s="147">
        <v>0</v>
      </c>
      <c r="T314" s="148">
        <f>S314*H314</f>
        <v>0</v>
      </c>
      <c r="AR314" s="149" t="s">
        <v>258</v>
      </c>
      <c r="AT314" s="149" t="s">
        <v>165</v>
      </c>
      <c r="AU314" s="149" t="s">
        <v>84</v>
      </c>
      <c r="AY314" s="16" t="s">
        <v>163</v>
      </c>
      <c r="BE314" s="150">
        <f>IF(N314="základní",J314,0)</f>
        <v>0</v>
      </c>
      <c r="BF314" s="150">
        <f>IF(N314="snížená",J314,0)</f>
        <v>0</v>
      </c>
      <c r="BG314" s="150">
        <f>IF(N314="zákl. přenesená",J314,0)</f>
        <v>0</v>
      </c>
      <c r="BH314" s="150">
        <f>IF(N314="sníž. přenesená",J314,0)</f>
        <v>0</v>
      </c>
      <c r="BI314" s="150">
        <f>IF(N314="nulová",J314,0)</f>
        <v>0</v>
      </c>
      <c r="BJ314" s="16" t="s">
        <v>82</v>
      </c>
      <c r="BK314" s="150">
        <f>ROUND(I314*H314,2)</f>
        <v>0</v>
      </c>
      <c r="BL314" s="16" t="s">
        <v>258</v>
      </c>
      <c r="BM314" s="149" t="s">
        <v>619</v>
      </c>
    </row>
    <row r="315" spans="2:65" s="1" customFormat="1" ht="18">
      <c r="B315" s="31"/>
      <c r="D315" s="152" t="s">
        <v>614</v>
      </c>
      <c r="F315" s="186" t="s">
        <v>615</v>
      </c>
      <c r="I315" s="187"/>
      <c r="L315" s="31"/>
      <c r="M315" s="188"/>
      <c r="T315" s="55"/>
      <c r="AT315" s="16" t="s">
        <v>614</v>
      </c>
      <c r="AU315" s="16" t="s">
        <v>84</v>
      </c>
    </row>
    <row r="316" spans="2:65" s="12" customFormat="1" ht="10">
      <c r="B316" s="151"/>
      <c r="D316" s="152" t="s">
        <v>171</v>
      </c>
      <c r="E316" s="153" t="s">
        <v>1</v>
      </c>
      <c r="F316" s="154" t="s">
        <v>84</v>
      </c>
      <c r="H316" s="155">
        <v>2</v>
      </c>
      <c r="I316" s="156"/>
      <c r="L316" s="151"/>
      <c r="M316" s="157"/>
      <c r="T316" s="158"/>
      <c r="AT316" s="153" t="s">
        <v>171</v>
      </c>
      <c r="AU316" s="153" t="s">
        <v>84</v>
      </c>
      <c r="AV316" s="12" t="s">
        <v>84</v>
      </c>
      <c r="AW316" s="12" t="s">
        <v>32</v>
      </c>
      <c r="AX316" s="12" t="s">
        <v>75</v>
      </c>
      <c r="AY316" s="153" t="s">
        <v>163</v>
      </c>
    </row>
    <row r="317" spans="2:65" s="13" customFormat="1" ht="10">
      <c r="B317" s="159"/>
      <c r="D317" s="152" t="s">
        <v>171</v>
      </c>
      <c r="E317" s="160" t="s">
        <v>1</v>
      </c>
      <c r="F317" s="161" t="s">
        <v>173</v>
      </c>
      <c r="H317" s="162">
        <v>2</v>
      </c>
      <c r="I317" s="163"/>
      <c r="L317" s="159"/>
      <c r="M317" s="164"/>
      <c r="T317" s="165"/>
      <c r="AT317" s="160" t="s">
        <v>171</v>
      </c>
      <c r="AU317" s="160" t="s">
        <v>84</v>
      </c>
      <c r="AV317" s="13" t="s">
        <v>169</v>
      </c>
      <c r="AW317" s="13" t="s">
        <v>32</v>
      </c>
      <c r="AX317" s="13" t="s">
        <v>82</v>
      </c>
      <c r="AY317" s="160" t="s">
        <v>163</v>
      </c>
    </row>
    <row r="318" spans="2:65" s="1" customFormat="1" ht="16.5" customHeight="1">
      <c r="B318" s="136"/>
      <c r="C318" s="137" t="s">
        <v>620</v>
      </c>
      <c r="D318" s="137" t="s">
        <v>165</v>
      </c>
      <c r="E318" s="138" t="s">
        <v>621</v>
      </c>
      <c r="F318" s="139" t="s">
        <v>622</v>
      </c>
      <c r="G318" s="140" t="s">
        <v>326</v>
      </c>
      <c r="H318" s="141">
        <v>1</v>
      </c>
      <c r="I318" s="142"/>
      <c r="J318" s="143">
        <f>ROUND(I318*H318,2)</f>
        <v>0</v>
      </c>
      <c r="K318" s="144"/>
      <c r="L318" s="31"/>
      <c r="M318" s="145" t="s">
        <v>1</v>
      </c>
      <c r="N318" s="146" t="s">
        <v>40</v>
      </c>
      <c r="P318" s="147">
        <f>O318*H318</f>
        <v>0</v>
      </c>
      <c r="Q318" s="147">
        <v>0</v>
      </c>
      <c r="R318" s="147">
        <f>Q318*H318</f>
        <v>0</v>
      </c>
      <c r="S318" s="147">
        <v>0</v>
      </c>
      <c r="T318" s="148">
        <f>S318*H318</f>
        <v>0</v>
      </c>
      <c r="AR318" s="149" t="s">
        <v>258</v>
      </c>
      <c r="AT318" s="149" t="s">
        <v>165</v>
      </c>
      <c r="AU318" s="149" t="s">
        <v>84</v>
      </c>
      <c r="AY318" s="16" t="s">
        <v>163</v>
      </c>
      <c r="BE318" s="150">
        <f>IF(N318="základní",J318,0)</f>
        <v>0</v>
      </c>
      <c r="BF318" s="150">
        <f>IF(N318="snížená",J318,0)</f>
        <v>0</v>
      </c>
      <c r="BG318" s="150">
        <f>IF(N318="zákl. přenesená",J318,0)</f>
        <v>0</v>
      </c>
      <c r="BH318" s="150">
        <f>IF(N318="sníž. přenesená",J318,0)</f>
        <v>0</v>
      </c>
      <c r="BI318" s="150">
        <f>IF(N318="nulová",J318,0)</f>
        <v>0</v>
      </c>
      <c r="BJ318" s="16" t="s">
        <v>82</v>
      </c>
      <c r="BK318" s="150">
        <f>ROUND(I318*H318,2)</f>
        <v>0</v>
      </c>
      <c r="BL318" s="16" t="s">
        <v>258</v>
      </c>
      <c r="BM318" s="149" t="s">
        <v>623</v>
      </c>
    </row>
    <row r="319" spans="2:65" s="1" customFormat="1" ht="18">
      <c r="B319" s="31"/>
      <c r="D319" s="152" t="s">
        <v>614</v>
      </c>
      <c r="F319" s="186" t="s">
        <v>615</v>
      </c>
      <c r="I319" s="187"/>
      <c r="L319" s="31"/>
      <c r="M319" s="188"/>
      <c r="T319" s="55"/>
      <c r="AT319" s="16" t="s">
        <v>614</v>
      </c>
      <c r="AU319" s="16" t="s">
        <v>84</v>
      </c>
    </row>
    <row r="320" spans="2:65" s="12" customFormat="1" ht="10">
      <c r="B320" s="151"/>
      <c r="D320" s="152" t="s">
        <v>171</v>
      </c>
      <c r="E320" s="153" t="s">
        <v>1</v>
      </c>
      <c r="F320" s="154" t="s">
        <v>82</v>
      </c>
      <c r="H320" s="155">
        <v>1</v>
      </c>
      <c r="I320" s="156"/>
      <c r="L320" s="151"/>
      <c r="M320" s="157"/>
      <c r="T320" s="158"/>
      <c r="AT320" s="153" t="s">
        <v>171</v>
      </c>
      <c r="AU320" s="153" t="s">
        <v>84</v>
      </c>
      <c r="AV320" s="12" t="s">
        <v>84</v>
      </c>
      <c r="AW320" s="12" t="s">
        <v>32</v>
      </c>
      <c r="AX320" s="12" t="s">
        <v>75</v>
      </c>
      <c r="AY320" s="153" t="s">
        <v>163</v>
      </c>
    </row>
    <row r="321" spans="2:65" s="13" customFormat="1" ht="10">
      <c r="B321" s="159"/>
      <c r="D321" s="152" t="s">
        <v>171</v>
      </c>
      <c r="E321" s="160" t="s">
        <v>1</v>
      </c>
      <c r="F321" s="161" t="s">
        <v>173</v>
      </c>
      <c r="H321" s="162">
        <v>1</v>
      </c>
      <c r="I321" s="163"/>
      <c r="L321" s="159"/>
      <c r="M321" s="164"/>
      <c r="T321" s="165"/>
      <c r="AT321" s="160" t="s">
        <v>171</v>
      </c>
      <c r="AU321" s="160" t="s">
        <v>84</v>
      </c>
      <c r="AV321" s="13" t="s">
        <v>169</v>
      </c>
      <c r="AW321" s="13" t="s">
        <v>32</v>
      </c>
      <c r="AX321" s="13" t="s">
        <v>82</v>
      </c>
      <c r="AY321" s="160" t="s">
        <v>163</v>
      </c>
    </row>
    <row r="322" spans="2:65" s="1" customFormat="1" ht="16.5" customHeight="1">
      <c r="B322" s="136"/>
      <c r="C322" s="137" t="s">
        <v>624</v>
      </c>
      <c r="D322" s="137" t="s">
        <v>165</v>
      </c>
      <c r="E322" s="138" t="s">
        <v>625</v>
      </c>
      <c r="F322" s="139" t="s">
        <v>626</v>
      </c>
      <c r="G322" s="140" t="s">
        <v>326</v>
      </c>
      <c r="H322" s="141">
        <v>1</v>
      </c>
      <c r="I322" s="142"/>
      <c r="J322" s="143">
        <f>ROUND(I322*H322,2)</f>
        <v>0</v>
      </c>
      <c r="K322" s="144"/>
      <c r="L322" s="31"/>
      <c r="M322" s="145" t="s">
        <v>1</v>
      </c>
      <c r="N322" s="146" t="s">
        <v>40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258</v>
      </c>
      <c r="AT322" s="149" t="s">
        <v>165</v>
      </c>
      <c r="AU322" s="149" t="s">
        <v>84</v>
      </c>
      <c r="AY322" s="16" t="s">
        <v>163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6" t="s">
        <v>82</v>
      </c>
      <c r="BK322" s="150">
        <f>ROUND(I322*H322,2)</f>
        <v>0</v>
      </c>
      <c r="BL322" s="16" t="s">
        <v>258</v>
      </c>
      <c r="BM322" s="149" t="s">
        <v>627</v>
      </c>
    </row>
    <row r="323" spans="2:65" s="1" customFormat="1" ht="18">
      <c r="B323" s="31"/>
      <c r="D323" s="152" t="s">
        <v>614</v>
      </c>
      <c r="F323" s="186" t="s">
        <v>615</v>
      </c>
      <c r="I323" s="187"/>
      <c r="L323" s="31"/>
      <c r="M323" s="188"/>
      <c r="T323" s="55"/>
      <c r="AT323" s="16" t="s">
        <v>614</v>
      </c>
      <c r="AU323" s="16" t="s">
        <v>84</v>
      </c>
    </row>
    <row r="324" spans="2:65" s="12" customFormat="1" ht="10">
      <c r="B324" s="151"/>
      <c r="D324" s="152" t="s">
        <v>171</v>
      </c>
      <c r="E324" s="153" t="s">
        <v>1</v>
      </c>
      <c r="F324" s="154" t="s">
        <v>82</v>
      </c>
      <c r="H324" s="155">
        <v>1</v>
      </c>
      <c r="I324" s="156"/>
      <c r="L324" s="151"/>
      <c r="M324" s="157"/>
      <c r="T324" s="158"/>
      <c r="AT324" s="153" t="s">
        <v>171</v>
      </c>
      <c r="AU324" s="153" t="s">
        <v>84</v>
      </c>
      <c r="AV324" s="12" t="s">
        <v>84</v>
      </c>
      <c r="AW324" s="12" t="s">
        <v>32</v>
      </c>
      <c r="AX324" s="12" t="s">
        <v>75</v>
      </c>
      <c r="AY324" s="153" t="s">
        <v>163</v>
      </c>
    </row>
    <row r="325" spans="2:65" s="13" customFormat="1" ht="10">
      <c r="B325" s="159"/>
      <c r="D325" s="152" t="s">
        <v>171</v>
      </c>
      <c r="E325" s="160" t="s">
        <v>1</v>
      </c>
      <c r="F325" s="161" t="s">
        <v>173</v>
      </c>
      <c r="H325" s="162">
        <v>1</v>
      </c>
      <c r="I325" s="163"/>
      <c r="L325" s="159"/>
      <c r="M325" s="164"/>
      <c r="T325" s="165"/>
      <c r="AT325" s="160" t="s">
        <v>171</v>
      </c>
      <c r="AU325" s="160" t="s">
        <v>84</v>
      </c>
      <c r="AV325" s="13" t="s">
        <v>169</v>
      </c>
      <c r="AW325" s="13" t="s">
        <v>32</v>
      </c>
      <c r="AX325" s="13" t="s">
        <v>82</v>
      </c>
      <c r="AY325" s="160" t="s">
        <v>163</v>
      </c>
    </row>
    <row r="326" spans="2:65" s="1" customFormat="1" ht="16.5" customHeight="1">
      <c r="B326" s="136"/>
      <c r="C326" s="137" t="s">
        <v>628</v>
      </c>
      <c r="D326" s="137" t="s">
        <v>165</v>
      </c>
      <c r="E326" s="138" t="s">
        <v>629</v>
      </c>
      <c r="F326" s="139" t="s">
        <v>630</v>
      </c>
      <c r="G326" s="140" t="s">
        <v>326</v>
      </c>
      <c r="H326" s="141">
        <v>1</v>
      </c>
      <c r="I326" s="142"/>
      <c r="J326" s="143">
        <f>ROUND(I326*H326,2)</f>
        <v>0</v>
      </c>
      <c r="K326" s="144"/>
      <c r="L326" s="31"/>
      <c r="M326" s="145" t="s">
        <v>1</v>
      </c>
      <c r="N326" s="146" t="s">
        <v>40</v>
      </c>
      <c r="P326" s="147">
        <f>O326*H326</f>
        <v>0</v>
      </c>
      <c r="Q326" s="147">
        <v>0</v>
      </c>
      <c r="R326" s="147">
        <f>Q326*H326</f>
        <v>0</v>
      </c>
      <c r="S326" s="147">
        <v>0</v>
      </c>
      <c r="T326" s="148">
        <f>S326*H326</f>
        <v>0</v>
      </c>
      <c r="AR326" s="149" t="s">
        <v>258</v>
      </c>
      <c r="AT326" s="149" t="s">
        <v>165</v>
      </c>
      <c r="AU326" s="149" t="s">
        <v>84</v>
      </c>
      <c r="AY326" s="16" t="s">
        <v>163</v>
      </c>
      <c r="BE326" s="150">
        <f>IF(N326="základní",J326,0)</f>
        <v>0</v>
      </c>
      <c r="BF326" s="150">
        <f>IF(N326="snížená",J326,0)</f>
        <v>0</v>
      </c>
      <c r="BG326" s="150">
        <f>IF(N326="zákl. přenesená",J326,0)</f>
        <v>0</v>
      </c>
      <c r="BH326" s="150">
        <f>IF(N326="sníž. přenesená",J326,0)</f>
        <v>0</v>
      </c>
      <c r="BI326" s="150">
        <f>IF(N326="nulová",J326,0)</f>
        <v>0</v>
      </c>
      <c r="BJ326" s="16" t="s">
        <v>82</v>
      </c>
      <c r="BK326" s="150">
        <f>ROUND(I326*H326,2)</f>
        <v>0</v>
      </c>
      <c r="BL326" s="16" t="s">
        <v>258</v>
      </c>
      <c r="BM326" s="149" t="s">
        <v>631</v>
      </c>
    </row>
    <row r="327" spans="2:65" s="12" customFormat="1" ht="10">
      <c r="B327" s="151"/>
      <c r="D327" s="152" t="s">
        <v>171</v>
      </c>
      <c r="E327" s="153" t="s">
        <v>1</v>
      </c>
      <c r="F327" s="154" t="s">
        <v>82</v>
      </c>
      <c r="H327" s="155">
        <v>1</v>
      </c>
      <c r="I327" s="156"/>
      <c r="L327" s="151"/>
      <c r="M327" s="157"/>
      <c r="T327" s="158"/>
      <c r="AT327" s="153" t="s">
        <v>171</v>
      </c>
      <c r="AU327" s="153" t="s">
        <v>84</v>
      </c>
      <c r="AV327" s="12" t="s">
        <v>84</v>
      </c>
      <c r="AW327" s="12" t="s">
        <v>32</v>
      </c>
      <c r="AX327" s="12" t="s">
        <v>75</v>
      </c>
      <c r="AY327" s="153" t="s">
        <v>163</v>
      </c>
    </row>
    <row r="328" spans="2:65" s="13" customFormat="1" ht="10">
      <c r="B328" s="159"/>
      <c r="D328" s="152" t="s">
        <v>171</v>
      </c>
      <c r="E328" s="160" t="s">
        <v>1</v>
      </c>
      <c r="F328" s="161" t="s">
        <v>173</v>
      </c>
      <c r="H328" s="162">
        <v>1</v>
      </c>
      <c r="I328" s="163"/>
      <c r="L328" s="159"/>
      <c r="M328" s="164"/>
      <c r="T328" s="165"/>
      <c r="AT328" s="160" t="s">
        <v>171</v>
      </c>
      <c r="AU328" s="160" t="s">
        <v>84</v>
      </c>
      <c r="AV328" s="13" t="s">
        <v>169</v>
      </c>
      <c r="AW328" s="13" t="s">
        <v>32</v>
      </c>
      <c r="AX328" s="13" t="s">
        <v>82</v>
      </c>
      <c r="AY328" s="160" t="s">
        <v>163</v>
      </c>
    </row>
    <row r="329" spans="2:65" s="1" customFormat="1" ht="16.5" customHeight="1">
      <c r="B329" s="136"/>
      <c r="C329" s="137" t="s">
        <v>632</v>
      </c>
      <c r="D329" s="137" t="s">
        <v>165</v>
      </c>
      <c r="E329" s="138" t="s">
        <v>633</v>
      </c>
      <c r="F329" s="139" t="s">
        <v>634</v>
      </c>
      <c r="G329" s="140" t="s">
        <v>326</v>
      </c>
      <c r="H329" s="141">
        <v>1</v>
      </c>
      <c r="I329" s="142"/>
      <c r="J329" s="143">
        <f>ROUND(I329*H329,2)</f>
        <v>0</v>
      </c>
      <c r="K329" s="144"/>
      <c r="L329" s="31"/>
      <c r="M329" s="145" t="s">
        <v>1</v>
      </c>
      <c r="N329" s="146" t="s">
        <v>40</v>
      </c>
      <c r="P329" s="147">
        <f>O329*H329</f>
        <v>0</v>
      </c>
      <c r="Q329" s="147">
        <v>0</v>
      </c>
      <c r="R329" s="147">
        <f>Q329*H329</f>
        <v>0</v>
      </c>
      <c r="S329" s="147">
        <v>0</v>
      </c>
      <c r="T329" s="148">
        <f>S329*H329</f>
        <v>0</v>
      </c>
      <c r="AR329" s="149" t="s">
        <v>258</v>
      </c>
      <c r="AT329" s="149" t="s">
        <v>165</v>
      </c>
      <c r="AU329" s="149" t="s">
        <v>84</v>
      </c>
      <c r="AY329" s="16" t="s">
        <v>163</v>
      </c>
      <c r="BE329" s="150">
        <f>IF(N329="základní",J329,0)</f>
        <v>0</v>
      </c>
      <c r="BF329" s="150">
        <f>IF(N329="snížená",J329,0)</f>
        <v>0</v>
      </c>
      <c r="BG329" s="150">
        <f>IF(N329="zákl. přenesená",J329,0)</f>
        <v>0</v>
      </c>
      <c r="BH329" s="150">
        <f>IF(N329="sníž. přenesená",J329,0)</f>
        <v>0</v>
      </c>
      <c r="BI329" s="150">
        <f>IF(N329="nulová",J329,0)</f>
        <v>0</v>
      </c>
      <c r="BJ329" s="16" t="s">
        <v>82</v>
      </c>
      <c r="BK329" s="150">
        <f>ROUND(I329*H329,2)</f>
        <v>0</v>
      </c>
      <c r="BL329" s="16" t="s">
        <v>258</v>
      </c>
      <c r="BM329" s="149" t="s">
        <v>635</v>
      </c>
    </row>
    <row r="330" spans="2:65" s="1" customFormat="1" ht="18">
      <c r="B330" s="31"/>
      <c r="D330" s="152" t="s">
        <v>614</v>
      </c>
      <c r="F330" s="186" t="s">
        <v>615</v>
      </c>
      <c r="I330" s="187"/>
      <c r="L330" s="31"/>
      <c r="M330" s="188"/>
      <c r="T330" s="55"/>
      <c r="AT330" s="16" t="s">
        <v>614</v>
      </c>
      <c r="AU330" s="16" t="s">
        <v>84</v>
      </c>
    </row>
    <row r="331" spans="2:65" s="12" customFormat="1" ht="10">
      <c r="B331" s="151"/>
      <c r="D331" s="152" t="s">
        <v>171</v>
      </c>
      <c r="E331" s="153" t="s">
        <v>1</v>
      </c>
      <c r="F331" s="154" t="s">
        <v>82</v>
      </c>
      <c r="H331" s="155">
        <v>1</v>
      </c>
      <c r="I331" s="156"/>
      <c r="L331" s="151"/>
      <c r="M331" s="157"/>
      <c r="T331" s="158"/>
      <c r="AT331" s="153" t="s">
        <v>171</v>
      </c>
      <c r="AU331" s="153" t="s">
        <v>84</v>
      </c>
      <c r="AV331" s="12" t="s">
        <v>84</v>
      </c>
      <c r="AW331" s="12" t="s">
        <v>32</v>
      </c>
      <c r="AX331" s="12" t="s">
        <v>75</v>
      </c>
      <c r="AY331" s="153" t="s">
        <v>163</v>
      </c>
    </row>
    <row r="332" spans="2:65" s="13" customFormat="1" ht="10">
      <c r="B332" s="159"/>
      <c r="D332" s="152" t="s">
        <v>171</v>
      </c>
      <c r="E332" s="160" t="s">
        <v>1</v>
      </c>
      <c r="F332" s="161" t="s">
        <v>173</v>
      </c>
      <c r="H332" s="162">
        <v>1</v>
      </c>
      <c r="I332" s="163"/>
      <c r="L332" s="159"/>
      <c r="M332" s="164"/>
      <c r="T332" s="165"/>
      <c r="AT332" s="160" t="s">
        <v>171</v>
      </c>
      <c r="AU332" s="160" t="s">
        <v>84</v>
      </c>
      <c r="AV332" s="13" t="s">
        <v>169</v>
      </c>
      <c r="AW332" s="13" t="s">
        <v>32</v>
      </c>
      <c r="AX332" s="13" t="s">
        <v>82</v>
      </c>
      <c r="AY332" s="160" t="s">
        <v>163</v>
      </c>
    </row>
    <row r="333" spans="2:65" s="1" customFormat="1" ht="16.5" customHeight="1">
      <c r="B333" s="136"/>
      <c r="C333" s="137" t="s">
        <v>636</v>
      </c>
      <c r="D333" s="137" t="s">
        <v>165</v>
      </c>
      <c r="E333" s="138" t="s">
        <v>637</v>
      </c>
      <c r="F333" s="139" t="s">
        <v>638</v>
      </c>
      <c r="G333" s="140" t="s">
        <v>326</v>
      </c>
      <c r="H333" s="141">
        <v>2</v>
      </c>
      <c r="I333" s="142"/>
      <c r="J333" s="143">
        <f>ROUND(I333*H333,2)</f>
        <v>0</v>
      </c>
      <c r="K333" s="144"/>
      <c r="L333" s="31"/>
      <c r="M333" s="145" t="s">
        <v>1</v>
      </c>
      <c r="N333" s="146" t="s">
        <v>40</v>
      </c>
      <c r="P333" s="147">
        <f>O333*H333</f>
        <v>0</v>
      </c>
      <c r="Q333" s="147">
        <v>0</v>
      </c>
      <c r="R333" s="147">
        <f>Q333*H333</f>
        <v>0</v>
      </c>
      <c r="S333" s="147">
        <v>0</v>
      </c>
      <c r="T333" s="148">
        <f>S333*H333</f>
        <v>0</v>
      </c>
      <c r="AR333" s="149" t="s">
        <v>258</v>
      </c>
      <c r="AT333" s="149" t="s">
        <v>165</v>
      </c>
      <c r="AU333" s="149" t="s">
        <v>84</v>
      </c>
      <c r="AY333" s="16" t="s">
        <v>163</v>
      </c>
      <c r="BE333" s="150">
        <f>IF(N333="základní",J333,0)</f>
        <v>0</v>
      </c>
      <c r="BF333" s="150">
        <f>IF(N333="snížená",J333,0)</f>
        <v>0</v>
      </c>
      <c r="BG333" s="150">
        <f>IF(N333="zákl. přenesená",J333,0)</f>
        <v>0</v>
      </c>
      <c r="BH333" s="150">
        <f>IF(N333="sníž. přenesená",J333,0)</f>
        <v>0</v>
      </c>
      <c r="BI333" s="150">
        <f>IF(N333="nulová",J333,0)</f>
        <v>0</v>
      </c>
      <c r="BJ333" s="16" t="s">
        <v>82</v>
      </c>
      <c r="BK333" s="150">
        <f>ROUND(I333*H333,2)</f>
        <v>0</v>
      </c>
      <c r="BL333" s="16" t="s">
        <v>258</v>
      </c>
      <c r="BM333" s="149" t="s">
        <v>639</v>
      </c>
    </row>
    <row r="334" spans="2:65" s="1" customFormat="1" ht="18">
      <c r="B334" s="31"/>
      <c r="D334" s="152" t="s">
        <v>614</v>
      </c>
      <c r="F334" s="186" t="s">
        <v>615</v>
      </c>
      <c r="I334" s="187"/>
      <c r="L334" s="31"/>
      <c r="M334" s="188"/>
      <c r="T334" s="55"/>
      <c r="AT334" s="16" t="s">
        <v>614</v>
      </c>
      <c r="AU334" s="16" t="s">
        <v>84</v>
      </c>
    </row>
    <row r="335" spans="2:65" s="12" customFormat="1" ht="10">
      <c r="B335" s="151"/>
      <c r="D335" s="152" t="s">
        <v>171</v>
      </c>
      <c r="E335" s="153" t="s">
        <v>1</v>
      </c>
      <c r="F335" s="154" t="s">
        <v>84</v>
      </c>
      <c r="H335" s="155">
        <v>2</v>
      </c>
      <c r="I335" s="156"/>
      <c r="L335" s="151"/>
      <c r="M335" s="157"/>
      <c r="T335" s="158"/>
      <c r="AT335" s="153" t="s">
        <v>171</v>
      </c>
      <c r="AU335" s="153" t="s">
        <v>84</v>
      </c>
      <c r="AV335" s="12" t="s">
        <v>84</v>
      </c>
      <c r="AW335" s="12" t="s">
        <v>32</v>
      </c>
      <c r="AX335" s="12" t="s">
        <v>75</v>
      </c>
      <c r="AY335" s="153" t="s">
        <v>163</v>
      </c>
    </row>
    <row r="336" spans="2:65" s="13" customFormat="1" ht="10">
      <c r="B336" s="159"/>
      <c r="D336" s="152" t="s">
        <v>171</v>
      </c>
      <c r="E336" s="160" t="s">
        <v>1</v>
      </c>
      <c r="F336" s="161" t="s">
        <v>173</v>
      </c>
      <c r="H336" s="162">
        <v>2</v>
      </c>
      <c r="I336" s="163"/>
      <c r="L336" s="159"/>
      <c r="M336" s="164"/>
      <c r="T336" s="165"/>
      <c r="AT336" s="160" t="s">
        <v>171</v>
      </c>
      <c r="AU336" s="160" t="s">
        <v>84</v>
      </c>
      <c r="AV336" s="13" t="s">
        <v>169</v>
      </c>
      <c r="AW336" s="13" t="s">
        <v>32</v>
      </c>
      <c r="AX336" s="13" t="s">
        <v>82</v>
      </c>
      <c r="AY336" s="160" t="s">
        <v>163</v>
      </c>
    </row>
    <row r="337" spans="2:65" s="1" customFormat="1" ht="16.5" customHeight="1">
      <c r="B337" s="136"/>
      <c r="C337" s="137" t="s">
        <v>640</v>
      </c>
      <c r="D337" s="137" t="s">
        <v>165</v>
      </c>
      <c r="E337" s="138" t="s">
        <v>641</v>
      </c>
      <c r="F337" s="139" t="s">
        <v>642</v>
      </c>
      <c r="G337" s="140" t="s">
        <v>326</v>
      </c>
      <c r="H337" s="141">
        <v>1</v>
      </c>
      <c r="I337" s="142"/>
      <c r="J337" s="143">
        <f>ROUND(I337*H337,2)</f>
        <v>0</v>
      </c>
      <c r="K337" s="144"/>
      <c r="L337" s="31"/>
      <c r="M337" s="145" t="s">
        <v>1</v>
      </c>
      <c r="N337" s="146" t="s">
        <v>40</v>
      </c>
      <c r="P337" s="147">
        <f>O337*H337</f>
        <v>0</v>
      </c>
      <c r="Q337" s="147">
        <v>0</v>
      </c>
      <c r="R337" s="147">
        <f>Q337*H337</f>
        <v>0</v>
      </c>
      <c r="S337" s="147">
        <v>0</v>
      </c>
      <c r="T337" s="148">
        <f>S337*H337</f>
        <v>0</v>
      </c>
      <c r="AR337" s="149" t="s">
        <v>258</v>
      </c>
      <c r="AT337" s="149" t="s">
        <v>165</v>
      </c>
      <c r="AU337" s="149" t="s">
        <v>84</v>
      </c>
      <c r="AY337" s="16" t="s">
        <v>163</v>
      </c>
      <c r="BE337" s="150">
        <f>IF(N337="základní",J337,0)</f>
        <v>0</v>
      </c>
      <c r="BF337" s="150">
        <f>IF(N337="snížená",J337,0)</f>
        <v>0</v>
      </c>
      <c r="BG337" s="150">
        <f>IF(N337="zákl. přenesená",J337,0)</f>
        <v>0</v>
      </c>
      <c r="BH337" s="150">
        <f>IF(N337="sníž. přenesená",J337,0)</f>
        <v>0</v>
      </c>
      <c r="BI337" s="150">
        <f>IF(N337="nulová",J337,0)</f>
        <v>0</v>
      </c>
      <c r="BJ337" s="16" t="s">
        <v>82</v>
      </c>
      <c r="BK337" s="150">
        <f>ROUND(I337*H337,2)</f>
        <v>0</v>
      </c>
      <c r="BL337" s="16" t="s">
        <v>258</v>
      </c>
      <c r="BM337" s="149" t="s">
        <v>643</v>
      </c>
    </row>
    <row r="338" spans="2:65" s="12" customFormat="1" ht="10">
      <c r="B338" s="151"/>
      <c r="D338" s="152" t="s">
        <v>171</v>
      </c>
      <c r="E338" s="153" t="s">
        <v>1</v>
      </c>
      <c r="F338" s="154" t="s">
        <v>82</v>
      </c>
      <c r="H338" s="155">
        <v>1</v>
      </c>
      <c r="I338" s="156"/>
      <c r="L338" s="151"/>
      <c r="M338" s="157"/>
      <c r="T338" s="158"/>
      <c r="AT338" s="153" t="s">
        <v>171</v>
      </c>
      <c r="AU338" s="153" t="s">
        <v>84</v>
      </c>
      <c r="AV338" s="12" t="s">
        <v>84</v>
      </c>
      <c r="AW338" s="12" t="s">
        <v>32</v>
      </c>
      <c r="AX338" s="12" t="s">
        <v>75</v>
      </c>
      <c r="AY338" s="153" t="s">
        <v>163</v>
      </c>
    </row>
    <row r="339" spans="2:65" s="13" customFormat="1" ht="10">
      <c r="B339" s="159"/>
      <c r="D339" s="152" t="s">
        <v>171</v>
      </c>
      <c r="E339" s="160" t="s">
        <v>1</v>
      </c>
      <c r="F339" s="161" t="s">
        <v>173</v>
      </c>
      <c r="H339" s="162">
        <v>1</v>
      </c>
      <c r="I339" s="163"/>
      <c r="L339" s="159"/>
      <c r="M339" s="164"/>
      <c r="T339" s="165"/>
      <c r="AT339" s="160" t="s">
        <v>171</v>
      </c>
      <c r="AU339" s="160" t="s">
        <v>84</v>
      </c>
      <c r="AV339" s="13" t="s">
        <v>169</v>
      </c>
      <c r="AW339" s="13" t="s">
        <v>32</v>
      </c>
      <c r="AX339" s="13" t="s">
        <v>82</v>
      </c>
      <c r="AY339" s="160" t="s">
        <v>163</v>
      </c>
    </row>
    <row r="340" spans="2:65" s="11" customFormat="1" ht="22.75" customHeight="1">
      <c r="B340" s="124"/>
      <c r="D340" s="125" t="s">
        <v>74</v>
      </c>
      <c r="E340" s="134" t="s">
        <v>644</v>
      </c>
      <c r="F340" s="134" t="s">
        <v>645</v>
      </c>
      <c r="I340" s="127"/>
      <c r="J340" s="135">
        <f>BK340</f>
        <v>0</v>
      </c>
      <c r="L340" s="124"/>
      <c r="M340" s="129"/>
      <c r="P340" s="130">
        <f>SUM(P341:P346)</f>
        <v>0</v>
      </c>
      <c r="R340" s="130">
        <f>SUM(R341:R346)</f>
        <v>3.3268279999999997E-2</v>
      </c>
      <c r="T340" s="131">
        <f>SUM(T341:T346)</f>
        <v>0</v>
      </c>
      <c r="AR340" s="125" t="s">
        <v>84</v>
      </c>
      <c r="AT340" s="132" t="s">
        <v>74</v>
      </c>
      <c r="AU340" s="132" t="s">
        <v>82</v>
      </c>
      <c r="AY340" s="125" t="s">
        <v>163</v>
      </c>
      <c r="BK340" s="133">
        <f>SUM(BK341:BK346)</f>
        <v>0</v>
      </c>
    </row>
    <row r="341" spans="2:65" s="1" customFormat="1" ht="16.5" customHeight="1">
      <c r="B341" s="136"/>
      <c r="C341" s="137" t="s">
        <v>646</v>
      </c>
      <c r="D341" s="137" t="s">
        <v>165</v>
      </c>
      <c r="E341" s="138" t="s">
        <v>647</v>
      </c>
      <c r="F341" s="139" t="s">
        <v>648</v>
      </c>
      <c r="G341" s="140" t="s">
        <v>649</v>
      </c>
      <c r="H341" s="141">
        <v>21.138000000000002</v>
      </c>
      <c r="I341" s="142"/>
      <c r="J341" s="143">
        <f>ROUND(I341*H341,2)</f>
        <v>0</v>
      </c>
      <c r="K341" s="144"/>
      <c r="L341" s="31"/>
      <c r="M341" s="145" t="s">
        <v>1</v>
      </c>
      <c r="N341" s="146" t="s">
        <v>40</v>
      </c>
      <c r="P341" s="147">
        <f>O341*H341</f>
        <v>0</v>
      </c>
      <c r="Q341" s="147">
        <v>6.0000000000000002E-5</v>
      </c>
      <c r="R341" s="147">
        <f>Q341*H341</f>
        <v>1.2682800000000001E-3</v>
      </c>
      <c r="S341" s="147">
        <v>0</v>
      </c>
      <c r="T341" s="148">
        <f>S341*H341</f>
        <v>0</v>
      </c>
      <c r="AR341" s="149" t="s">
        <v>258</v>
      </c>
      <c r="AT341" s="149" t="s">
        <v>165</v>
      </c>
      <c r="AU341" s="149" t="s">
        <v>84</v>
      </c>
      <c r="AY341" s="16" t="s">
        <v>163</v>
      </c>
      <c r="BE341" s="150">
        <f>IF(N341="základní",J341,0)</f>
        <v>0</v>
      </c>
      <c r="BF341" s="150">
        <f>IF(N341="snížená",J341,0)</f>
        <v>0</v>
      </c>
      <c r="BG341" s="150">
        <f>IF(N341="zákl. přenesená",J341,0)</f>
        <v>0</v>
      </c>
      <c r="BH341" s="150">
        <f>IF(N341="sníž. přenesená",J341,0)</f>
        <v>0</v>
      </c>
      <c r="BI341" s="150">
        <f>IF(N341="nulová",J341,0)</f>
        <v>0</v>
      </c>
      <c r="BJ341" s="16" t="s">
        <v>82</v>
      </c>
      <c r="BK341" s="150">
        <f>ROUND(I341*H341,2)</f>
        <v>0</v>
      </c>
      <c r="BL341" s="16" t="s">
        <v>258</v>
      </c>
      <c r="BM341" s="149" t="s">
        <v>650</v>
      </c>
    </row>
    <row r="342" spans="2:65" s="12" customFormat="1" ht="10">
      <c r="B342" s="151"/>
      <c r="D342" s="152" t="s">
        <v>171</v>
      </c>
      <c r="E342" s="153" t="s">
        <v>1</v>
      </c>
      <c r="F342" s="154" t="s">
        <v>651</v>
      </c>
      <c r="H342" s="155">
        <v>21.138000000000002</v>
      </c>
      <c r="I342" s="156"/>
      <c r="L342" s="151"/>
      <c r="M342" s="157"/>
      <c r="T342" s="158"/>
      <c r="AT342" s="153" t="s">
        <v>171</v>
      </c>
      <c r="AU342" s="153" t="s">
        <v>84</v>
      </c>
      <c r="AV342" s="12" t="s">
        <v>84</v>
      </c>
      <c r="AW342" s="12" t="s">
        <v>32</v>
      </c>
      <c r="AX342" s="12" t="s">
        <v>75</v>
      </c>
      <c r="AY342" s="153" t="s">
        <v>163</v>
      </c>
    </row>
    <row r="343" spans="2:65" s="13" customFormat="1" ht="10">
      <c r="B343" s="159"/>
      <c r="D343" s="152" t="s">
        <v>171</v>
      </c>
      <c r="E343" s="160" t="s">
        <v>1</v>
      </c>
      <c r="F343" s="161" t="s">
        <v>173</v>
      </c>
      <c r="H343" s="162">
        <v>21.138000000000002</v>
      </c>
      <c r="I343" s="163"/>
      <c r="L343" s="159"/>
      <c r="M343" s="164"/>
      <c r="T343" s="165"/>
      <c r="AT343" s="160" t="s">
        <v>171</v>
      </c>
      <c r="AU343" s="160" t="s">
        <v>84</v>
      </c>
      <c r="AV343" s="13" t="s">
        <v>169</v>
      </c>
      <c r="AW343" s="13" t="s">
        <v>32</v>
      </c>
      <c r="AX343" s="13" t="s">
        <v>82</v>
      </c>
      <c r="AY343" s="160" t="s">
        <v>163</v>
      </c>
    </row>
    <row r="344" spans="2:65" s="1" customFormat="1" ht="16.5" customHeight="1">
      <c r="B344" s="136"/>
      <c r="C344" s="175" t="s">
        <v>652</v>
      </c>
      <c r="D344" s="175" t="s">
        <v>378</v>
      </c>
      <c r="E344" s="176" t="s">
        <v>653</v>
      </c>
      <c r="F344" s="177" t="s">
        <v>654</v>
      </c>
      <c r="G344" s="178" t="s">
        <v>256</v>
      </c>
      <c r="H344" s="179">
        <v>3.2000000000000001E-2</v>
      </c>
      <c r="I344" s="180"/>
      <c r="J344" s="181">
        <f>ROUND(I344*H344,2)</f>
        <v>0</v>
      </c>
      <c r="K344" s="182"/>
      <c r="L344" s="183"/>
      <c r="M344" s="184" t="s">
        <v>1</v>
      </c>
      <c r="N344" s="185" t="s">
        <v>40</v>
      </c>
      <c r="P344" s="147">
        <f>O344*H344</f>
        <v>0</v>
      </c>
      <c r="Q344" s="147">
        <v>1</v>
      </c>
      <c r="R344" s="147">
        <f>Q344*H344</f>
        <v>3.2000000000000001E-2</v>
      </c>
      <c r="S344" s="147">
        <v>0</v>
      </c>
      <c r="T344" s="148">
        <f>S344*H344</f>
        <v>0</v>
      </c>
      <c r="AR344" s="149" t="s">
        <v>349</v>
      </c>
      <c r="AT344" s="149" t="s">
        <v>378</v>
      </c>
      <c r="AU344" s="149" t="s">
        <v>84</v>
      </c>
      <c r="AY344" s="16" t="s">
        <v>163</v>
      </c>
      <c r="BE344" s="150">
        <f>IF(N344="základní",J344,0)</f>
        <v>0</v>
      </c>
      <c r="BF344" s="150">
        <f>IF(N344="snížená",J344,0)</f>
        <v>0</v>
      </c>
      <c r="BG344" s="150">
        <f>IF(N344="zákl. přenesená",J344,0)</f>
        <v>0</v>
      </c>
      <c r="BH344" s="150">
        <f>IF(N344="sníž. přenesená",J344,0)</f>
        <v>0</v>
      </c>
      <c r="BI344" s="150">
        <f>IF(N344="nulová",J344,0)</f>
        <v>0</v>
      </c>
      <c r="BJ344" s="16" t="s">
        <v>82</v>
      </c>
      <c r="BK344" s="150">
        <f>ROUND(I344*H344,2)</f>
        <v>0</v>
      </c>
      <c r="BL344" s="16" t="s">
        <v>258</v>
      </c>
      <c r="BM344" s="149" t="s">
        <v>655</v>
      </c>
    </row>
    <row r="345" spans="2:65" s="12" customFormat="1" ht="10">
      <c r="B345" s="151"/>
      <c r="D345" s="152" t="s">
        <v>171</v>
      </c>
      <c r="F345" s="154" t="s">
        <v>656</v>
      </c>
      <c r="H345" s="155">
        <v>3.2000000000000001E-2</v>
      </c>
      <c r="I345" s="156"/>
      <c r="L345" s="151"/>
      <c r="M345" s="157"/>
      <c r="T345" s="158"/>
      <c r="AT345" s="153" t="s">
        <v>171</v>
      </c>
      <c r="AU345" s="153" t="s">
        <v>84</v>
      </c>
      <c r="AV345" s="12" t="s">
        <v>84</v>
      </c>
      <c r="AW345" s="12" t="s">
        <v>3</v>
      </c>
      <c r="AX345" s="12" t="s">
        <v>82</v>
      </c>
      <c r="AY345" s="153" t="s">
        <v>163</v>
      </c>
    </row>
    <row r="346" spans="2:65" s="1" customFormat="1" ht="33" customHeight="1">
      <c r="B346" s="136"/>
      <c r="C346" s="137" t="s">
        <v>657</v>
      </c>
      <c r="D346" s="137" t="s">
        <v>165</v>
      </c>
      <c r="E346" s="138" t="s">
        <v>658</v>
      </c>
      <c r="F346" s="139" t="s">
        <v>659</v>
      </c>
      <c r="G346" s="140" t="s">
        <v>256</v>
      </c>
      <c r="H346" s="141">
        <v>3.3000000000000002E-2</v>
      </c>
      <c r="I346" s="142"/>
      <c r="J346" s="143">
        <f>ROUND(I346*H346,2)</f>
        <v>0</v>
      </c>
      <c r="K346" s="144"/>
      <c r="L346" s="31"/>
      <c r="M346" s="145" t="s">
        <v>1</v>
      </c>
      <c r="N346" s="146" t="s">
        <v>40</v>
      </c>
      <c r="P346" s="147">
        <f>O346*H346</f>
        <v>0</v>
      </c>
      <c r="Q346" s="147">
        <v>0</v>
      </c>
      <c r="R346" s="147">
        <f>Q346*H346</f>
        <v>0</v>
      </c>
      <c r="S346" s="147">
        <v>0</v>
      </c>
      <c r="T346" s="148">
        <f>S346*H346</f>
        <v>0</v>
      </c>
      <c r="AR346" s="149" t="s">
        <v>258</v>
      </c>
      <c r="AT346" s="149" t="s">
        <v>165</v>
      </c>
      <c r="AU346" s="149" t="s">
        <v>84</v>
      </c>
      <c r="AY346" s="16" t="s">
        <v>163</v>
      </c>
      <c r="BE346" s="150">
        <f>IF(N346="základní",J346,0)</f>
        <v>0</v>
      </c>
      <c r="BF346" s="150">
        <f>IF(N346="snížená",J346,0)</f>
        <v>0</v>
      </c>
      <c r="BG346" s="150">
        <f>IF(N346="zákl. přenesená",J346,0)</f>
        <v>0</v>
      </c>
      <c r="BH346" s="150">
        <f>IF(N346="sníž. přenesená",J346,0)</f>
        <v>0</v>
      </c>
      <c r="BI346" s="150">
        <f>IF(N346="nulová",J346,0)</f>
        <v>0</v>
      </c>
      <c r="BJ346" s="16" t="s">
        <v>82</v>
      </c>
      <c r="BK346" s="150">
        <f>ROUND(I346*H346,2)</f>
        <v>0</v>
      </c>
      <c r="BL346" s="16" t="s">
        <v>258</v>
      </c>
      <c r="BM346" s="149" t="s">
        <v>660</v>
      </c>
    </row>
    <row r="347" spans="2:65" s="11" customFormat="1" ht="22.75" customHeight="1">
      <c r="B347" s="124"/>
      <c r="D347" s="125" t="s">
        <v>74</v>
      </c>
      <c r="E347" s="134" t="s">
        <v>335</v>
      </c>
      <c r="F347" s="134" t="s">
        <v>336</v>
      </c>
      <c r="I347" s="127"/>
      <c r="J347" s="135">
        <f>BK347</f>
        <v>0</v>
      </c>
      <c r="L347" s="124"/>
      <c r="M347" s="129"/>
      <c r="P347" s="130">
        <f>SUM(P348:P436)</f>
        <v>0</v>
      </c>
      <c r="R347" s="130">
        <f>SUM(R348:R436)</f>
        <v>1.8943969000000001</v>
      </c>
      <c r="T347" s="131">
        <f>SUM(T348:T436)</f>
        <v>0</v>
      </c>
      <c r="AR347" s="125" t="s">
        <v>84</v>
      </c>
      <c r="AT347" s="132" t="s">
        <v>74</v>
      </c>
      <c r="AU347" s="132" t="s">
        <v>82</v>
      </c>
      <c r="AY347" s="125" t="s">
        <v>163</v>
      </c>
      <c r="BK347" s="133">
        <f>SUM(BK348:BK436)</f>
        <v>0</v>
      </c>
    </row>
    <row r="348" spans="2:65" s="1" customFormat="1" ht="16.5" customHeight="1">
      <c r="B348" s="136"/>
      <c r="C348" s="137" t="s">
        <v>661</v>
      </c>
      <c r="D348" s="137" t="s">
        <v>165</v>
      </c>
      <c r="E348" s="138" t="s">
        <v>662</v>
      </c>
      <c r="F348" s="139" t="s">
        <v>663</v>
      </c>
      <c r="G348" s="140" t="s">
        <v>168</v>
      </c>
      <c r="H348" s="141">
        <v>32.76</v>
      </c>
      <c r="I348" s="142"/>
      <c r="J348" s="143">
        <f>ROUND(I348*H348,2)</f>
        <v>0</v>
      </c>
      <c r="K348" s="144"/>
      <c r="L348" s="31"/>
      <c r="M348" s="145" t="s">
        <v>1</v>
      </c>
      <c r="N348" s="146" t="s">
        <v>40</v>
      </c>
      <c r="P348" s="147">
        <f>O348*H348</f>
        <v>0</v>
      </c>
      <c r="Q348" s="147">
        <v>0</v>
      </c>
      <c r="R348" s="147">
        <f>Q348*H348</f>
        <v>0</v>
      </c>
      <c r="S348" s="147">
        <v>0</v>
      </c>
      <c r="T348" s="148">
        <f>S348*H348</f>
        <v>0</v>
      </c>
      <c r="AR348" s="149" t="s">
        <v>258</v>
      </c>
      <c r="AT348" s="149" t="s">
        <v>165</v>
      </c>
      <c r="AU348" s="149" t="s">
        <v>84</v>
      </c>
      <c r="AY348" s="16" t="s">
        <v>163</v>
      </c>
      <c r="BE348" s="150">
        <f>IF(N348="základní",J348,0)</f>
        <v>0</v>
      </c>
      <c r="BF348" s="150">
        <f>IF(N348="snížená",J348,0)</f>
        <v>0</v>
      </c>
      <c r="BG348" s="150">
        <f>IF(N348="zákl. přenesená",J348,0)</f>
        <v>0</v>
      </c>
      <c r="BH348" s="150">
        <f>IF(N348="sníž. přenesená",J348,0)</f>
        <v>0</v>
      </c>
      <c r="BI348" s="150">
        <f>IF(N348="nulová",J348,0)</f>
        <v>0</v>
      </c>
      <c r="BJ348" s="16" t="s">
        <v>82</v>
      </c>
      <c r="BK348" s="150">
        <f>ROUND(I348*H348,2)</f>
        <v>0</v>
      </c>
      <c r="BL348" s="16" t="s">
        <v>258</v>
      </c>
      <c r="BM348" s="149" t="s">
        <v>664</v>
      </c>
    </row>
    <row r="349" spans="2:65" s="12" customFormat="1" ht="10">
      <c r="B349" s="151"/>
      <c r="D349" s="152" t="s">
        <v>171</v>
      </c>
      <c r="E349" s="153" t="s">
        <v>1</v>
      </c>
      <c r="F349" s="154" t="s">
        <v>665</v>
      </c>
      <c r="H349" s="155">
        <v>8.24</v>
      </c>
      <c r="I349" s="156"/>
      <c r="L349" s="151"/>
      <c r="M349" s="157"/>
      <c r="T349" s="158"/>
      <c r="AT349" s="153" t="s">
        <v>171</v>
      </c>
      <c r="AU349" s="153" t="s">
        <v>84</v>
      </c>
      <c r="AV349" s="12" t="s">
        <v>84</v>
      </c>
      <c r="AW349" s="12" t="s">
        <v>32</v>
      </c>
      <c r="AX349" s="12" t="s">
        <v>75</v>
      </c>
      <c r="AY349" s="153" t="s">
        <v>163</v>
      </c>
    </row>
    <row r="350" spans="2:65" s="12" customFormat="1" ht="10">
      <c r="B350" s="151"/>
      <c r="D350" s="152" t="s">
        <v>171</v>
      </c>
      <c r="E350" s="153" t="s">
        <v>1</v>
      </c>
      <c r="F350" s="154" t="s">
        <v>666</v>
      </c>
      <c r="H350" s="155">
        <v>8.24</v>
      </c>
      <c r="I350" s="156"/>
      <c r="L350" s="151"/>
      <c r="M350" s="157"/>
      <c r="T350" s="158"/>
      <c r="AT350" s="153" t="s">
        <v>171</v>
      </c>
      <c r="AU350" s="153" t="s">
        <v>84</v>
      </c>
      <c r="AV350" s="12" t="s">
        <v>84</v>
      </c>
      <c r="AW350" s="12" t="s">
        <v>32</v>
      </c>
      <c r="AX350" s="12" t="s">
        <v>75</v>
      </c>
      <c r="AY350" s="153" t="s">
        <v>163</v>
      </c>
    </row>
    <row r="351" spans="2:65" s="12" customFormat="1" ht="10">
      <c r="B351" s="151"/>
      <c r="D351" s="152" t="s">
        <v>171</v>
      </c>
      <c r="E351" s="153" t="s">
        <v>1</v>
      </c>
      <c r="F351" s="154" t="s">
        <v>667</v>
      </c>
      <c r="H351" s="155">
        <v>8.24</v>
      </c>
      <c r="I351" s="156"/>
      <c r="L351" s="151"/>
      <c r="M351" s="157"/>
      <c r="T351" s="158"/>
      <c r="AT351" s="153" t="s">
        <v>171</v>
      </c>
      <c r="AU351" s="153" t="s">
        <v>84</v>
      </c>
      <c r="AV351" s="12" t="s">
        <v>84</v>
      </c>
      <c r="AW351" s="12" t="s">
        <v>32</v>
      </c>
      <c r="AX351" s="12" t="s">
        <v>75</v>
      </c>
      <c r="AY351" s="153" t="s">
        <v>163</v>
      </c>
    </row>
    <row r="352" spans="2:65" s="12" customFormat="1" ht="10">
      <c r="B352" s="151"/>
      <c r="D352" s="152" t="s">
        <v>171</v>
      </c>
      <c r="E352" s="153" t="s">
        <v>1</v>
      </c>
      <c r="F352" s="154" t="s">
        <v>668</v>
      </c>
      <c r="H352" s="155">
        <v>8.0399999999999991</v>
      </c>
      <c r="I352" s="156"/>
      <c r="L352" s="151"/>
      <c r="M352" s="157"/>
      <c r="T352" s="158"/>
      <c r="AT352" s="153" t="s">
        <v>171</v>
      </c>
      <c r="AU352" s="153" t="s">
        <v>84</v>
      </c>
      <c r="AV352" s="12" t="s">
        <v>84</v>
      </c>
      <c r="AW352" s="12" t="s">
        <v>32</v>
      </c>
      <c r="AX352" s="12" t="s">
        <v>75</v>
      </c>
      <c r="AY352" s="153" t="s">
        <v>163</v>
      </c>
    </row>
    <row r="353" spans="2:65" s="13" customFormat="1" ht="10">
      <c r="B353" s="159"/>
      <c r="D353" s="152" t="s">
        <v>171</v>
      </c>
      <c r="E353" s="160" t="s">
        <v>1</v>
      </c>
      <c r="F353" s="161" t="s">
        <v>173</v>
      </c>
      <c r="H353" s="162">
        <v>32.76</v>
      </c>
      <c r="I353" s="163"/>
      <c r="L353" s="159"/>
      <c r="M353" s="164"/>
      <c r="T353" s="165"/>
      <c r="AT353" s="160" t="s">
        <v>171</v>
      </c>
      <c r="AU353" s="160" t="s">
        <v>84</v>
      </c>
      <c r="AV353" s="13" t="s">
        <v>169</v>
      </c>
      <c r="AW353" s="13" t="s">
        <v>32</v>
      </c>
      <c r="AX353" s="13" t="s">
        <v>82</v>
      </c>
      <c r="AY353" s="160" t="s">
        <v>163</v>
      </c>
    </row>
    <row r="354" spans="2:65" s="1" customFormat="1" ht="16.5" customHeight="1">
      <c r="B354" s="136"/>
      <c r="C354" s="137" t="s">
        <v>669</v>
      </c>
      <c r="D354" s="137" t="s">
        <v>165</v>
      </c>
      <c r="E354" s="138" t="s">
        <v>670</v>
      </c>
      <c r="F354" s="139" t="s">
        <v>671</v>
      </c>
      <c r="G354" s="140" t="s">
        <v>168</v>
      </c>
      <c r="H354" s="141">
        <v>44.76</v>
      </c>
      <c r="I354" s="142"/>
      <c r="J354" s="143">
        <f>ROUND(I354*H354,2)</f>
        <v>0</v>
      </c>
      <c r="K354" s="144"/>
      <c r="L354" s="31"/>
      <c r="M354" s="145" t="s">
        <v>1</v>
      </c>
      <c r="N354" s="146" t="s">
        <v>40</v>
      </c>
      <c r="P354" s="147">
        <f>O354*H354</f>
        <v>0</v>
      </c>
      <c r="Q354" s="147">
        <v>2.9999999999999997E-4</v>
      </c>
      <c r="R354" s="147">
        <f>Q354*H354</f>
        <v>1.3427999999999999E-2</v>
      </c>
      <c r="S354" s="147">
        <v>0</v>
      </c>
      <c r="T354" s="148">
        <f>S354*H354</f>
        <v>0</v>
      </c>
      <c r="AR354" s="149" t="s">
        <v>258</v>
      </c>
      <c r="AT354" s="149" t="s">
        <v>165</v>
      </c>
      <c r="AU354" s="149" t="s">
        <v>84</v>
      </c>
      <c r="AY354" s="16" t="s">
        <v>163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6" t="s">
        <v>82</v>
      </c>
      <c r="BK354" s="150">
        <f>ROUND(I354*H354,2)</f>
        <v>0</v>
      </c>
      <c r="BL354" s="16" t="s">
        <v>258</v>
      </c>
      <c r="BM354" s="149" t="s">
        <v>672</v>
      </c>
    </row>
    <row r="355" spans="2:65" s="12" customFormat="1" ht="10">
      <c r="B355" s="151"/>
      <c r="D355" s="152" t="s">
        <v>171</v>
      </c>
      <c r="E355" s="153" t="s">
        <v>1</v>
      </c>
      <c r="F355" s="154" t="s">
        <v>673</v>
      </c>
      <c r="H355" s="155">
        <v>5</v>
      </c>
      <c r="I355" s="156"/>
      <c r="L355" s="151"/>
      <c r="M355" s="157"/>
      <c r="T355" s="158"/>
      <c r="AT355" s="153" t="s">
        <v>171</v>
      </c>
      <c r="AU355" s="153" t="s">
        <v>84</v>
      </c>
      <c r="AV355" s="12" t="s">
        <v>84</v>
      </c>
      <c r="AW355" s="12" t="s">
        <v>32</v>
      </c>
      <c r="AX355" s="12" t="s">
        <v>75</v>
      </c>
      <c r="AY355" s="153" t="s">
        <v>163</v>
      </c>
    </row>
    <row r="356" spans="2:65" s="12" customFormat="1" ht="10">
      <c r="B356" s="151"/>
      <c r="D356" s="152" t="s">
        <v>171</v>
      </c>
      <c r="E356" s="153" t="s">
        <v>1</v>
      </c>
      <c r="F356" s="154" t="s">
        <v>665</v>
      </c>
      <c r="H356" s="155">
        <v>8.24</v>
      </c>
      <c r="I356" s="156"/>
      <c r="L356" s="151"/>
      <c r="M356" s="157"/>
      <c r="T356" s="158"/>
      <c r="AT356" s="153" t="s">
        <v>171</v>
      </c>
      <c r="AU356" s="153" t="s">
        <v>84</v>
      </c>
      <c r="AV356" s="12" t="s">
        <v>84</v>
      </c>
      <c r="AW356" s="12" t="s">
        <v>32</v>
      </c>
      <c r="AX356" s="12" t="s">
        <v>75</v>
      </c>
      <c r="AY356" s="153" t="s">
        <v>163</v>
      </c>
    </row>
    <row r="357" spans="2:65" s="12" customFormat="1" ht="10">
      <c r="B357" s="151"/>
      <c r="D357" s="152" t="s">
        <v>171</v>
      </c>
      <c r="E357" s="153" t="s">
        <v>1</v>
      </c>
      <c r="F357" s="154" t="s">
        <v>666</v>
      </c>
      <c r="H357" s="155">
        <v>8.24</v>
      </c>
      <c r="I357" s="156"/>
      <c r="L357" s="151"/>
      <c r="M357" s="157"/>
      <c r="T357" s="158"/>
      <c r="AT357" s="153" t="s">
        <v>171</v>
      </c>
      <c r="AU357" s="153" t="s">
        <v>84</v>
      </c>
      <c r="AV357" s="12" t="s">
        <v>84</v>
      </c>
      <c r="AW357" s="12" t="s">
        <v>32</v>
      </c>
      <c r="AX357" s="12" t="s">
        <v>75</v>
      </c>
      <c r="AY357" s="153" t="s">
        <v>163</v>
      </c>
    </row>
    <row r="358" spans="2:65" s="12" customFormat="1" ht="10">
      <c r="B358" s="151"/>
      <c r="D358" s="152" t="s">
        <v>171</v>
      </c>
      <c r="E358" s="153" t="s">
        <v>1</v>
      </c>
      <c r="F358" s="154" t="s">
        <v>667</v>
      </c>
      <c r="H358" s="155">
        <v>8.24</v>
      </c>
      <c r="I358" s="156"/>
      <c r="L358" s="151"/>
      <c r="M358" s="157"/>
      <c r="T358" s="158"/>
      <c r="AT358" s="153" t="s">
        <v>171</v>
      </c>
      <c r="AU358" s="153" t="s">
        <v>84</v>
      </c>
      <c r="AV358" s="12" t="s">
        <v>84</v>
      </c>
      <c r="AW358" s="12" t="s">
        <v>32</v>
      </c>
      <c r="AX358" s="12" t="s">
        <v>75</v>
      </c>
      <c r="AY358" s="153" t="s">
        <v>163</v>
      </c>
    </row>
    <row r="359" spans="2:65" s="12" customFormat="1" ht="10">
      <c r="B359" s="151"/>
      <c r="D359" s="152" t="s">
        <v>171</v>
      </c>
      <c r="E359" s="153" t="s">
        <v>1</v>
      </c>
      <c r="F359" s="154" t="s">
        <v>674</v>
      </c>
      <c r="H359" s="155">
        <v>15.04</v>
      </c>
      <c r="I359" s="156"/>
      <c r="L359" s="151"/>
      <c r="M359" s="157"/>
      <c r="T359" s="158"/>
      <c r="AT359" s="153" t="s">
        <v>171</v>
      </c>
      <c r="AU359" s="153" t="s">
        <v>84</v>
      </c>
      <c r="AV359" s="12" t="s">
        <v>84</v>
      </c>
      <c r="AW359" s="12" t="s">
        <v>32</v>
      </c>
      <c r="AX359" s="12" t="s">
        <v>75</v>
      </c>
      <c r="AY359" s="153" t="s">
        <v>163</v>
      </c>
    </row>
    <row r="360" spans="2:65" s="13" customFormat="1" ht="10">
      <c r="B360" s="159"/>
      <c r="D360" s="152" t="s">
        <v>171</v>
      </c>
      <c r="E360" s="160" t="s">
        <v>1</v>
      </c>
      <c r="F360" s="161" t="s">
        <v>173</v>
      </c>
      <c r="H360" s="162">
        <v>44.76</v>
      </c>
      <c r="I360" s="163"/>
      <c r="L360" s="159"/>
      <c r="M360" s="164"/>
      <c r="T360" s="165"/>
      <c r="AT360" s="160" t="s">
        <v>171</v>
      </c>
      <c r="AU360" s="160" t="s">
        <v>84</v>
      </c>
      <c r="AV360" s="13" t="s">
        <v>169</v>
      </c>
      <c r="AW360" s="13" t="s">
        <v>32</v>
      </c>
      <c r="AX360" s="13" t="s">
        <v>82</v>
      </c>
      <c r="AY360" s="160" t="s">
        <v>163</v>
      </c>
    </row>
    <row r="361" spans="2:65" s="1" customFormat="1" ht="16.5" customHeight="1">
      <c r="B361" s="136"/>
      <c r="C361" s="137" t="s">
        <v>675</v>
      </c>
      <c r="D361" s="137" t="s">
        <v>165</v>
      </c>
      <c r="E361" s="138" t="s">
        <v>676</v>
      </c>
      <c r="F361" s="139" t="s">
        <v>677</v>
      </c>
      <c r="G361" s="140" t="s">
        <v>168</v>
      </c>
      <c r="H361" s="141">
        <v>32.76</v>
      </c>
      <c r="I361" s="142"/>
      <c r="J361" s="143">
        <f>ROUND(I361*H361,2)</f>
        <v>0</v>
      </c>
      <c r="K361" s="144"/>
      <c r="L361" s="31"/>
      <c r="M361" s="145" t="s">
        <v>1</v>
      </c>
      <c r="N361" s="146" t="s">
        <v>40</v>
      </c>
      <c r="P361" s="147">
        <f>O361*H361</f>
        <v>0</v>
      </c>
      <c r="Q361" s="147">
        <v>0</v>
      </c>
      <c r="R361" s="147">
        <f>Q361*H361</f>
        <v>0</v>
      </c>
      <c r="S361" s="147">
        <v>0</v>
      </c>
      <c r="T361" s="148">
        <f>S361*H361</f>
        <v>0</v>
      </c>
      <c r="AR361" s="149" t="s">
        <v>258</v>
      </c>
      <c r="AT361" s="149" t="s">
        <v>165</v>
      </c>
      <c r="AU361" s="149" t="s">
        <v>84</v>
      </c>
      <c r="AY361" s="16" t="s">
        <v>163</v>
      </c>
      <c r="BE361" s="150">
        <f>IF(N361="základní",J361,0)</f>
        <v>0</v>
      </c>
      <c r="BF361" s="150">
        <f>IF(N361="snížená",J361,0)</f>
        <v>0</v>
      </c>
      <c r="BG361" s="150">
        <f>IF(N361="zákl. přenesená",J361,0)</f>
        <v>0</v>
      </c>
      <c r="BH361" s="150">
        <f>IF(N361="sníž. přenesená",J361,0)</f>
        <v>0</v>
      </c>
      <c r="BI361" s="150">
        <f>IF(N361="nulová",J361,0)</f>
        <v>0</v>
      </c>
      <c r="BJ361" s="16" t="s">
        <v>82</v>
      </c>
      <c r="BK361" s="150">
        <f>ROUND(I361*H361,2)</f>
        <v>0</v>
      </c>
      <c r="BL361" s="16" t="s">
        <v>258</v>
      </c>
      <c r="BM361" s="149" t="s">
        <v>678</v>
      </c>
    </row>
    <row r="362" spans="2:65" s="12" customFormat="1" ht="10">
      <c r="B362" s="151"/>
      <c r="D362" s="152" t="s">
        <v>171</v>
      </c>
      <c r="E362" s="153" t="s">
        <v>1</v>
      </c>
      <c r="F362" s="154" t="s">
        <v>665</v>
      </c>
      <c r="H362" s="155">
        <v>8.24</v>
      </c>
      <c r="I362" s="156"/>
      <c r="L362" s="151"/>
      <c r="M362" s="157"/>
      <c r="T362" s="158"/>
      <c r="AT362" s="153" t="s">
        <v>171</v>
      </c>
      <c r="AU362" s="153" t="s">
        <v>84</v>
      </c>
      <c r="AV362" s="12" t="s">
        <v>84</v>
      </c>
      <c r="AW362" s="12" t="s">
        <v>32</v>
      </c>
      <c r="AX362" s="12" t="s">
        <v>75</v>
      </c>
      <c r="AY362" s="153" t="s">
        <v>163</v>
      </c>
    </row>
    <row r="363" spans="2:65" s="12" customFormat="1" ht="10">
      <c r="B363" s="151"/>
      <c r="D363" s="152" t="s">
        <v>171</v>
      </c>
      <c r="E363" s="153" t="s">
        <v>1</v>
      </c>
      <c r="F363" s="154" t="s">
        <v>666</v>
      </c>
      <c r="H363" s="155">
        <v>8.24</v>
      </c>
      <c r="I363" s="156"/>
      <c r="L363" s="151"/>
      <c r="M363" s="157"/>
      <c r="T363" s="158"/>
      <c r="AT363" s="153" t="s">
        <v>171</v>
      </c>
      <c r="AU363" s="153" t="s">
        <v>84</v>
      </c>
      <c r="AV363" s="12" t="s">
        <v>84</v>
      </c>
      <c r="AW363" s="12" t="s">
        <v>32</v>
      </c>
      <c r="AX363" s="12" t="s">
        <v>75</v>
      </c>
      <c r="AY363" s="153" t="s">
        <v>163</v>
      </c>
    </row>
    <row r="364" spans="2:65" s="12" customFormat="1" ht="10">
      <c r="B364" s="151"/>
      <c r="D364" s="152" t="s">
        <v>171</v>
      </c>
      <c r="E364" s="153" t="s">
        <v>1</v>
      </c>
      <c r="F364" s="154" t="s">
        <v>667</v>
      </c>
      <c r="H364" s="155">
        <v>8.24</v>
      </c>
      <c r="I364" s="156"/>
      <c r="L364" s="151"/>
      <c r="M364" s="157"/>
      <c r="T364" s="158"/>
      <c r="AT364" s="153" t="s">
        <v>171</v>
      </c>
      <c r="AU364" s="153" t="s">
        <v>84</v>
      </c>
      <c r="AV364" s="12" t="s">
        <v>84</v>
      </c>
      <c r="AW364" s="12" t="s">
        <v>32</v>
      </c>
      <c r="AX364" s="12" t="s">
        <v>75</v>
      </c>
      <c r="AY364" s="153" t="s">
        <v>163</v>
      </c>
    </row>
    <row r="365" spans="2:65" s="12" customFormat="1" ht="10">
      <c r="B365" s="151"/>
      <c r="D365" s="152" t="s">
        <v>171</v>
      </c>
      <c r="E365" s="153" t="s">
        <v>1</v>
      </c>
      <c r="F365" s="154" t="s">
        <v>668</v>
      </c>
      <c r="H365" s="155">
        <v>8.0399999999999991</v>
      </c>
      <c r="I365" s="156"/>
      <c r="L365" s="151"/>
      <c r="M365" s="157"/>
      <c r="T365" s="158"/>
      <c r="AT365" s="153" t="s">
        <v>171</v>
      </c>
      <c r="AU365" s="153" t="s">
        <v>84</v>
      </c>
      <c r="AV365" s="12" t="s">
        <v>84</v>
      </c>
      <c r="AW365" s="12" t="s">
        <v>32</v>
      </c>
      <c r="AX365" s="12" t="s">
        <v>75</v>
      </c>
      <c r="AY365" s="153" t="s">
        <v>163</v>
      </c>
    </row>
    <row r="366" spans="2:65" s="13" customFormat="1" ht="10">
      <c r="B366" s="159"/>
      <c r="D366" s="152" t="s">
        <v>171</v>
      </c>
      <c r="E366" s="160" t="s">
        <v>1</v>
      </c>
      <c r="F366" s="161" t="s">
        <v>173</v>
      </c>
      <c r="H366" s="162">
        <v>32.76</v>
      </c>
      <c r="I366" s="163"/>
      <c r="L366" s="159"/>
      <c r="M366" s="164"/>
      <c r="T366" s="165"/>
      <c r="AT366" s="160" t="s">
        <v>171</v>
      </c>
      <c r="AU366" s="160" t="s">
        <v>84</v>
      </c>
      <c r="AV366" s="13" t="s">
        <v>169</v>
      </c>
      <c r="AW366" s="13" t="s">
        <v>32</v>
      </c>
      <c r="AX366" s="13" t="s">
        <v>82</v>
      </c>
      <c r="AY366" s="160" t="s">
        <v>163</v>
      </c>
    </row>
    <row r="367" spans="2:65" s="1" customFormat="1" ht="24.15" customHeight="1">
      <c r="B367" s="136"/>
      <c r="C367" s="137" t="s">
        <v>679</v>
      </c>
      <c r="D367" s="137" t="s">
        <v>165</v>
      </c>
      <c r="E367" s="138" t="s">
        <v>680</v>
      </c>
      <c r="F367" s="139" t="s">
        <v>681</v>
      </c>
      <c r="G367" s="140" t="s">
        <v>168</v>
      </c>
      <c r="H367" s="141">
        <v>12</v>
      </c>
      <c r="I367" s="142"/>
      <c r="J367" s="143">
        <f>ROUND(I367*H367,2)</f>
        <v>0</v>
      </c>
      <c r="K367" s="144"/>
      <c r="L367" s="31"/>
      <c r="M367" s="145" t="s">
        <v>1</v>
      </c>
      <c r="N367" s="146" t="s">
        <v>40</v>
      </c>
      <c r="P367" s="147">
        <f>O367*H367</f>
        <v>0</v>
      </c>
      <c r="Q367" s="147">
        <v>0</v>
      </c>
      <c r="R367" s="147">
        <f>Q367*H367</f>
        <v>0</v>
      </c>
      <c r="S367" s="147">
        <v>0</v>
      </c>
      <c r="T367" s="148">
        <f>S367*H367</f>
        <v>0</v>
      </c>
      <c r="AR367" s="149" t="s">
        <v>258</v>
      </c>
      <c r="AT367" s="149" t="s">
        <v>165</v>
      </c>
      <c r="AU367" s="149" t="s">
        <v>84</v>
      </c>
      <c r="AY367" s="16" t="s">
        <v>163</v>
      </c>
      <c r="BE367" s="150">
        <f>IF(N367="základní",J367,0)</f>
        <v>0</v>
      </c>
      <c r="BF367" s="150">
        <f>IF(N367="snížená",J367,0)</f>
        <v>0</v>
      </c>
      <c r="BG367" s="150">
        <f>IF(N367="zákl. přenesená",J367,0)</f>
        <v>0</v>
      </c>
      <c r="BH367" s="150">
        <f>IF(N367="sníž. přenesená",J367,0)</f>
        <v>0</v>
      </c>
      <c r="BI367" s="150">
        <f>IF(N367="nulová",J367,0)</f>
        <v>0</v>
      </c>
      <c r="BJ367" s="16" t="s">
        <v>82</v>
      </c>
      <c r="BK367" s="150">
        <f>ROUND(I367*H367,2)</f>
        <v>0</v>
      </c>
      <c r="BL367" s="16" t="s">
        <v>258</v>
      </c>
      <c r="BM367" s="149" t="s">
        <v>682</v>
      </c>
    </row>
    <row r="368" spans="2:65" s="12" customFormat="1" ht="10">
      <c r="B368" s="151"/>
      <c r="D368" s="152" t="s">
        <v>171</v>
      </c>
      <c r="E368" s="153" t="s">
        <v>1</v>
      </c>
      <c r="F368" s="154" t="s">
        <v>673</v>
      </c>
      <c r="H368" s="155">
        <v>5</v>
      </c>
      <c r="I368" s="156"/>
      <c r="L368" s="151"/>
      <c r="M368" s="157"/>
      <c r="T368" s="158"/>
      <c r="AT368" s="153" t="s">
        <v>171</v>
      </c>
      <c r="AU368" s="153" t="s">
        <v>84</v>
      </c>
      <c r="AV368" s="12" t="s">
        <v>84</v>
      </c>
      <c r="AW368" s="12" t="s">
        <v>32</v>
      </c>
      <c r="AX368" s="12" t="s">
        <v>75</v>
      </c>
      <c r="AY368" s="153" t="s">
        <v>163</v>
      </c>
    </row>
    <row r="369" spans="2:65" s="12" customFormat="1" ht="10">
      <c r="B369" s="151"/>
      <c r="D369" s="152" t="s">
        <v>171</v>
      </c>
      <c r="E369" s="153" t="s">
        <v>1</v>
      </c>
      <c r="F369" s="154" t="s">
        <v>683</v>
      </c>
      <c r="H369" s="155">
        <v>7</v>
      </c>
      <c r="I369" s="156"/>
      <c r="L369" s="151"/>
      <c r="M369" s="157"/>
      <c r="T369" s="158"/>
      <c r="AT369" s="153" t="s">
        <v>171</v>
      </c>
      <c r="AU369" s="153" t="s">
        <v>84</v>
      </c>
      <c r="AV369" s="12" t="s">
        <v>84</v>
      </c>
      <c r="AW369" s="12" t="s">
        <v>32</v>
      </c>
      <c r="AX369" s="12" t="s">
        <v>75</v>
      </c>
      <c r="AY369" s="153" t="s">
        <v>163</v>
      </c>
    </row>
    <row r="370" spans="2:65" s="13" customFormat="1" ht="10">
      <c r="B370" s="159"/>
      <c r="D370" s="152" t="s">
        <v>171</v>
      </c>
      <c r="E370" s="160" t="s">
        <v>1</v>
      </c>
      <c r="F370" s="161" t="s">
        <v>173</v>
      </c>
      <c r="H370" s="162">
        <v>12</v>
      </c>
      <c r="I370" s="163"/>
      <c r="L370" s="159"/>
      <c r="M370" s="164"/>
      <c r="T370" s="165"/>
      <c r="AT370" s="160" t="s">
        <v>171</v>
      </c>
      <c r="AU370" s="160" t="s">
        <v>84</v>
      </c>
      <c r="AV370" s="13" t="s">
        <v>169</v>
      </c>
      <c r="AW370" s="13" t="s">
        <v>32</v>
      </c>
      <c r="AX370" s="13" t="s">
        <v>82</v>
      </c>
      <c r="AY370" s="160" t="s">
        <v>163</v>
      </c>
    </row>
    <row r="371" spans="2:65" s="1" customFormat="1" ht="24.15" customHeight="1">
      <c r="B371" s="136"/>
      <c r="C371" s="137" t="s">
        <v>684</v>
      </c>
      <c r="D371" s="137" t="s">
        <v>165</v>
      </c>
      <c r="E371" s="138" t="s">
        <v>685</v>
      </c>
      <c r="F371" s="139" t="s">
        <v>686</v>
      </c>
      <c r="G371" s="140" t="s">
        <v>168</v>
      </c>
      <c r="H371" s="141">
        <v>34.33</v>
      </c>
      <c r="I371" s="142"/>
      <c r="J371" s="143">
        <f>ROUND(I371*H371,2)</f>
        <v>0</v>
      </c>
      <c r="K371" s="144"/>
      <c r="L371" s="31"/>
      <c r="M371" s="145" t="s">
        <v>1</v>
      </c>
      <c r="N371" s="146" t="s">
        <v>40</v>
      </c>
      <c r="P371" s="147">
        <f>O371*H371</f>
        <v>0</v>
      </c>
      <c r="Q371" s="147">
        <v>7.4999999999999997E-3</v>
      </c>
      <c r="R371" s="147">
        <f>Q371*H371</f>
        <v>0.25747499999999995</v>
      </c>
      <c r="S371" s="147">
        <v>0</v>
      </c>
      <c r="T371" s="148">
        <f>S371*H371</f>
        <v>0</v>
      </c>
      <c r="AR371" s="149" t="s">
        <v>258</v>
      </c>
      <c r="AT371" s="149" t="s">
        <v>165</v>
      </c>
      <c r="AU371" s="149" t="s">
        <v>84</v>
      </c>
      <c r="AY371" s="16" t="s">
        <v>163</v>
      </c>
      <c r="BE371" s="150">
        <f>IF(N371="základní",J371,0)</f>
        <v>0</v>
      </c>
      <c r="BF371" s="150">
        <f>IF(N371="snížená",J371,0)</f>
        <v>0</v>
      </c>
      <c r="BG371" s="150">
        <f>IF(N371="zákl. přenesená",J371,0)</f>
        <v>0</v>
      </c>
      <c r="BH371" s="150">
        <f>IF(N371="sníž. přenesená",J371,0)</f>
        <v>0</v>
      </c>
      <c r="BI371" s="150">
        <f>IF(N371="nulová",J371,0)</f>
        <v>0</v>
      </c>
      <c r="BJ371" s="16" t="s">
        <v>82</v>
      </c>
      <c r="BK371" s="150">
        <f>ROUND(I371*H371,2)</f>
        <v>0</v>
      </c>
      <c r="BL371" s="16" t="s">
        <v>258</v>
      </c>
      <c r="BM371" s="149" t="s">
        <v>687</v>
      </c>
    </row>
    <row r="372" spans="2:65" s="12" customFormat="1" ht="10">
      <c r="B372" s="151"/>
      <c r="D372" s="152" t="s">
        <v>171</v>
      </c>
      <c r="E372" s="153" t="s">
        <v>1</v>
      </c>
      <c r="F372" s="154" t="s">
        <v>688</v>
      </c>
      <c r="H372" s="155">
        <v>1.57</v>
      </c>
      <c r="I372" s="156"/>
      <c r="L372" s="151"/>
      <c r="M372" s="157"/>
      <c r="T372" s="158"/>
      <c r="AT372" s="153" t="s">
        <v>171</v>
      </c>
      <c r="AU372" s="153" t="s">
        <v>84</v>
      </c>
      <c r="AV372" s="12" t="s">
        <v>84</v>
      </c>
      <c r="AW372" s="12" t="s">
        <v>32</v>
      </c>
      <c r="AX372" s="12" t="s">
        <v>75</v>
      </c>
      <c r="AY372" s="153" t="s">
        <v>163</v>
      </c>
    </row>
    <row r="373" spans="2:65" s="12" customFormat="1" ht="10">
      <c r="B373" s="151"/>
      <c r="D373" s="152" t="s">
        <v>171</v>
      </c>
      <c r="E373" s="153" t="s">
        <v>1</v>
      </c>
      <c r="F373" s="154" t="s">
        <v>665</v>
      </c>
      <c r="H373" s="155">
        <v>8.24</v>
      </c>
      <c r="I373" s="156"/>
      <c r="L373" s="151"/>
      <c r="M373" s="157"/>
      <c r="T373" s="158"/>
      <c r="AT373" s="153" t="s">
        <v>171</v>
      </c>
      <c r="AU373" s="153" t="s">
        <v>84</v>
      </c>
      <c r="AV373" s="12" t="s">
        <v>84</v>
      </c>
      <c r="AW373" s="12" t="s">
        <v>32</v>
      </c>
      <c r="AX373" s="12" t="s">
        <v>75</v>
      </c>
      <c r="AY373" s="153" t="s">
        <v>163</v>
      </c>
    </row>
    <row r="374" spans="2:65" s="12" customFormat="1" ht="10">
      <c r="B374" s="151"/>
      <c r="D374" s="152" t="s">
        <v>171</v>
      </c>
      <c r="E374" s="153" t="s">
        <v>1</v>
      </c>
      <c r="F374" s="154" t="s">
        <v>666</v>
      </c>
      <c r="H374" s="155">
        <v>8.24</v>
      </c>
      <c r="I374" s="156"/>
      <c r="L374" s="151"/>
      <c r="M374" s="157"/>
      <c r="T374" s="158"/>
      <c r="AT374" s="153" t="s">
        <v>171</v>
      </c>
      <c r="AU374" s="153" t="s">
        <v>84</v>
      </c>
      <c r="AV374" s="12" t="s">
        <v>84</v>
      </c>
      <c r="AW374" s="12" t="s">
        <v>32</v>
      </c>
      <c r="AX374" s="12" t="s">
        <v>75</v>
      </c>
      <c r="AY374" s="153" t="s">
        <v>163</v>
      </c>
    </row>
    <row r="375" spans="2:65" s="12" customFormat="1" ht="10">
      <c r="B375" s="151"/>
      <c r="D375" s="152" t="s">
        <v>171</v>
      </c>
      <c r="E375" s="153" t="s">
        <v>1</v>
      </c>
      <c r="F375" s="154" t="s">
        <v>667</v>
      </c>
      <c r="H375" s="155">
        <v>8.24</v>
      </c>
      <c r="I375" s="156"/>
      <c r="L375" s="151"/>
      <c r="M375" s="157"/>
      <c r="T375" s="158"/>
      <c r="AT375" s="153" t="s">
        <v>171</v>
      </c>
      <c r="AU375" s="153" t="s">
        <v>84</v>
      </c>
      <c r="AV375" s="12" t="s">
        <v>84</v>
      </c>
      <c r="AW375" s="12" t="s">
        <v>32</v>
      </c>
      <c r="AX375" s="12" t="s">
        <v>75</v>
      </c>
      <c r="AY375" s="153" t="s">
        <v>163</v>
      </c>
    </row>
    <row r="376" spans="2:65" s="12" customFormat="1" ht="10">
      <c r="B376" s="151"/>
      <c r="D376" s="152" t="s">
        <v>171</v>
      </c>
      <c r="E376" s="153" t="s">
        <v>1</v>
      </c>
      <c r="F376" s="154" t="s">
        <v>668</v>
      </c>
      <c r="H376" s="155">
        <v>8.0399999999999991</v>
      </c>
      <c r="I376" s="156"/>
      <c r="L376" s="151"/>
      <c r="M376" s="157"/>
      <c r="T376" s="158"/>
      <c r="AT376" s="153" t="s">
        <v>171</v>
      </c>
      <c r="AU376" s="153" t="s">
        <v>84</v>
      </c>
      <c r="AV376" s="12" t="s">
        <v>84</v>
      </c>
      <c r="AW376" s="12" t="s">
        <v>32</v>
      </c>
      <c r="AX376" s="12" t="s">
        <v>75</v>
      </c>
      <c r="AY376" s="153" t="s">
        <v>163</v>
      </c>
    </row>
    <row r="377" spans="2:65" s="13" customFormat="1" ht="10">
      <c r="B377" s="159"/>
      <c r="D377" s="152" t="s">
        <v>171</v>
      </c>
      <c r="E377" s="160" t="s">
        <v>1</v>
      </c>
      <c r="F377" s="161" t="s">
        <v>173</v>
      </c>
      <c r="H377" s="162">
        <v>34.33</v>
      </c>
      <c r="I377" s="163"/>
      <c r="L377" s="159"/>
      <c r="M377" s="164"/>
      <c r="T377" s="165"/>
      <c r="AT377" s="160" t="s">
        <v>171</v>
      </c>
      <c r="AU377" s="160" t="s">
        <v>84</v>
      </c>
      <c r="AV377" s="13" t="s">
        <v>169</v>
      </c>
      <c r="AW377" s="13" t="s">
        <v>32</v>
      </c>
      <c r="AX377" s="13" t="s">
        <v>82</v>
      </c>
      <c r="AY377" s="160" t="s">
        <v>163</v>
      </c>
    </row>
    <row r="378" spans="2:65" s="1" customFormat="1" ht="24.15" customHeight="1">
      <c r="B378" s="136"/>
      <c r="C378" s="137" t="s">
        <v>689</v>
      </c>
      <c r="D378" s="137" t="s">
        <v>165</v>
      </c>
      <c r="E378" s="138" t="s">
        <v>690</v>
      </c>
      <c r="F378" s="139" t="s">
        <v>691</v>
      </c>
      <c r="G378" s="140" t="s">
        <v>248</v>
      </c>
      <c r="H378" s="141">
        <v>23.4</v>
      </c>
      <c r="I378" s="142"/>
      <c r="J378" s="143">
        <f>ROUND(I378*H378,2)</f>
        <v>0</v>
      </c>
      <c r="K378" s="144"/>
      <c r="L378" s="31"/>
      <c r="M378" s="145" t="s">
        <v>1</v>
      </c>
      <c r="N378" s="146" t="s">
        <v>40</v>
      </c>
      <c r="P378" s="147">
        <f>O378*H378</f>
        <v>0</v>
      </c>
      <c r="Q378" s="147">
        <v>1.5299999999999999E-3</v>
      </c>
      <c r="R378" s="147">
        <f>Q378*H378</f>
        <v>3.5801999999999994E-2</v>
      </c>
      <c r="S378" s="147">
        <v>0</v>
      </c>
      <c r="T378" s="148">
        <f>S378*H378</f>
        <v>0</v>
      </c>
      <c r="AR378" s="149" t="s">
        <v>258</v>
      </c>
      <c r="AT378" s="149" t="s">
        <v>165</v>
      </c>
      <c r="AU378" s="149" t="s">
        <v>84</v>
      </c>
      <c r="AY378" s="16" t="s">
        <v>163</v>
      </c>
      <c r="BE378" s="150">
        <f>IF(N378="základní",J378,0)</f>
        <v>0</v>
      </c>
      <c r="BF378" s="150">
        <f>IF(N378="snížená",J378,0)</f>
        <v>0</v>
      </c>
      <c r="BG378" s="150">
        <f>IF(N378="zákl. přenesená",J378,0)</f>
        <v>0</v>
      </c>
      <c r="BH378" s="150">
        <f>IF(N378="sníž. přenesená",J378,0)</f>
        <v>0</v>
      </c>
      <c r="BI378" s="150">
        <f>IF(N378="nulová",J378,0)</f>
        <v>0</v>
      </c>
      <c r="BJ378" s="16" t="s">
        <v>82</v>
      </c>
      <c r="BK378" s="150">
        <f>ROUND(I378*H378,2)</f>
        <v>0</v>
      </c>
      <c r="BL378" s="16" t="s">
        <v>258</v>
      </c>
      <c r="BM378" s="149" t="s">
        <v>692</v>
      </c>
    </row>
    <row r="379" spans="2:65" s="12" customFormat="1" ht="10">
      <c r="B379" s="151"/>
      <c r="D379" s="152" t="s">
        <v>171</v>
      </c>
      <c r="E379" s="153" t="s">
        <v>1</v>
      </c>
      <c r="F379" s="154" t="s">
        <v>693</v>
      </c>
      <c r="H379" s="155">
        <v>9.1</v>
      </c>
      <c r="I379" s="156"/>
      <c r="L379" s="151"/>
      <c r="M379" s="157"/>
      <c r="T379" s="158"/>
      <c r="AT379" s="153" t="s">
        <v>171</v>
      </c>
      <c r="AU379" s="153" t="s">
        <v>84</v>
      </c>
      <c r="AV379" s="12" t="s">
        <v>84</v>
      </c>
      <c r="AW379" s="12" t="s">
        <v>32</v>
      </c>
      <c r="AX379" s="12" t="s">
        <v>75</v>
      </c>
      <c r="AY379" s="153" t="s">
        <v>163</v>
      </c>
    </row>
    <row r="380" spans="2:65" s="14" customFormat="1" ht="10">
      <c r="B380" s="166"/>
      <c r="D380" s="152" t="s">
        <v>171</v>
      </c>
      <c r="E380" s="167" t="s">
        <v>1</v>
      </c>
      <c r="F380" s="168" t="s">
        <v>694</v>
      </c>
      <c r="H380" s="167" t="s">
        <v>1</v>
      </c>
      <c r="I380" s="169"/>
      <c r="L380" s="166"/>
      <c r="M380" s="170"/>
      <c r="T380" s="171"/>
      <c r="AT380" s="167" t="s">
        <v>171</v>
      </c>
      <c r="AU380" s="167" t="s">
        <v>84</v>
      </c>
      <c r="AV380" s="14" t="s">
        <v>82</v>
      </c>
      <c r="AW380" s="14" t="s">
        <v>32</v>
      </c>
      <c r="AX380" s="14" t="s">
        <v>75</v>
      </c>
      <c r="AY380" s="167" t="s">
        <v>163</v>
      </c>
    </row>
    <row r="381" spans="2:65" s="12" customFormat="1" ht="10">
      <c r="B381" s="151"/>
      <c r="D381" s="152" t="s">
        <v>171</v>
      </c>
      <c r="E381" s="153" t="s">
        <v>1</v>
      </c>
      <c r="F381" s="154" t="s">
        <v>695</v>
      </c>
      <c r="H381" s="155">
        <v>14.3</v>
      </c>
      <c r="I381" s="156"/>
      <c r="L381" s="151"/>
      <c r="M381" s="157"/>
      <c r="T381" s="158"/>
      <c r="AT381" s="153" t="s">
        <v>171</v>
      </c>
      <c r="AU381" s="153" t="s">
        <v>84</v>
      </c>
      <c r="AV381" s="12" t="s">
        <v>84</v>
      </c>
      <c r="AW381" s="12" t="s">
        <v>32</v>
      </c>
      <c r="AX381" s="12" t="s">
        <v>75</v>
      </c>
      <c r="AY381" s="153" t="s">
        <v>163</v>
      </c>
    </row>
    <row r="382" spans="2:65" s="13" customFormat="1" ht="10">
      <c r="B382" s="159"/>
      <c r="D382" s="152" t="s">
        <v>171</v>
      </c>
      <c r="E382" s="160" t="s">
        <v>1</v>
      </c>
      <c r="F382" s="161" t="s">
        <v>173</v>
      </c>
      <c r="H382" s="162">
        <v>23.4</v>
      </c>
      <c r="I382" s="163"/>
      <c r="L382" s="159"/>
      <c r="M382" s="164"/>
      <c r="T382" s="165"/>
      <c r="AT382" s="160" t="s">
        <v>171</v>
      </c>
      <c r="AU382" s="160" t="s">
        <v>84</v>
      </c>
      <c r="AV382" s="13" t="s">
        <v>169</v>
      </c>
      <c r="AW382" s="13" t="s">
        <v>32</v>
      </c>
      <c r="AX382" s="13" t="s">
        <v>82</v>
      </c>
      <c r="AY382" s="160" t="s">
        <v>163</v>
      </c>
    </row>
    <row r="383" spans="2:65" s="1" customFormat="1" ht="16.5" customHeight="1">
      <c r="B383" s="136"/>
      <c r="C383" s="175" t="s">
        <v>696</v>
      </c>
      <c r="D383" s="175" t="s">
        <v>378</v>
      </c>
      <c r="E383" s="176" t="s">
        <v>697</v>
      </c>
      <c r="F383" s="177" t="s">
        <v>698</v>
      </c>
      <c r="G383" s="178" t="s">
        <v>168</v>
      </c>
      <c r="H383" s="179">
        <v>7.7220000000000004</v>
      </c>
      <c r="I383" s="180"/>
      <c r="J383" s="181">
        <f>ROUND(I383*H383,2)</f>
        <v>0</v>
      </c>
      <c r="K383" s="182"/>
      <c r="L383" s="183"/>
      <c r="M383" s="184" t="s">
        <v>1</v>
      </c>
      <c r="N383" s="185" t="s">
        <v>40</v>
      </c>
      <c r="P383" s="147">
        <f>O383*H383</f>
        <v>0</v>
      </c>
      <c r="Q383" s="147">
        <v>2.1999999999999999E-2</v>
      </c>
      <c r="R383" s="147">
        <f>Q383*H383</f>
        <v>0.16988400000000001</v>
      </c>
      <c r="S383" s="147">
        <v>0</v>
      </c>
      <c r="T383" s="148">
        <f>S383*H383</f>
        <v>0</v>
      </c>
      <c r="AR383" s="149" t="s">
        <v>349</v>
      </c>
      <c r="AT383" s="149" t="s">
        <v>378</v>
      </c>
      <c r="AU383" s="149" t="s">
        <v>84</v>
      </c>
      <c r="AY383" s="16" t="s">
        <v>163</v>
      </c>
      <c r="BE383" s="150">
        <f>IF(N383="základní",J383,0)</f>
        <v>0</v>
      </c>
      <c r="BF383" s="150">
        <f>IF(N383="snížená",J383,0)</f>
        <v>0</v>
      </c>
      <c r="BG383" s="150">
        <f>IF(N383="zákl. přenesená",J383,0)</f>
        <v>0</v>
      </c>
      <c r="BH383" s="150">
        <f>IF(N383="sníž. přenesená",J383,0)</f>
        <v>0</v>
      </c>
      <c r="BI383" s="150">
        <f>IF(N383="nulová",J383,0)</f>
        <v>0</v>
      </c>
      <c r="BJ383" s="16" t="s">
        <v>82</v>
      </c>
      <c r="BK383" s="150">
        <f>ROUND(I383*H383,2)</f>
        <v>0</v>
      </c>
      <c r="BL383" s="16" t="s">
        <v>258</v>
      </c>
      <c r="BM383" s="149" t="s">
        <v>699</v>
      </c>
    </row>
    <row r="384" spans="2:65" s="12" customFormat="1" ht="10">
      <c r="B384" s="151"/>
      <c r="D384" s="152" t="s">
        <v>171</v>
      </c>
      <c r="E384" s="153" t="s">
        <v>1</v>
      </c>
      <c r="F384" s="154" t="s">
        <v>700</v>
      </c>
      <c r="H384" s="155">
        <v>3.0030000000000001</v>
      </c>
      <c r="I384" s="156"/>
      <c r="L384" s="151"/>
      <c r="M384" s="157"/>
      <c r="T384" s="158"/>
      <c r="AT384" s="153" t="s">
        <v>171</v>
      </c>
      <c r="AU384" s="153" t="s">
        <v>84</v>
      </c>
      <c r="AV384" s="12" t="s">
        <v>84</v>
      </c>
      <c r="AW384" s="12" t="s">
        <v>32</v>
      </c>
      <c r="AX384" s="12" t="s">
        <v>75</v>
      </c>
      <c r="AY384" s="153" t="s">
        <v>163</v>
      </c>
    </row>
    <row r="385" spans="2:65" s="12" customFormat="1" ht="10">
      <c r="B385" s="151"/>
      <c r="D385" s="152" t="s">
        <v>171</v>
      </c>
      <c r="E385" s="153" t="s">
        <v>1</v>
      </c>
      <c r="F385" s="154" t="s">
        <v>701</v>
      </c>
      <c r="H385" s="155">
        <v>4.7190000000000003</v>
      </c>
      <c r="I385" s="156"/>
      <c r="L385" s="151"/>
      <c r="M385" s="157"/>
      <c r="T385" s="158"/>
      <c r="AT385" s="153" t="s">
        <v>171</v>
      </c>
      <c r="AU385" s="153" t="s">
        <v>84</v>
      </c>
      <c r="AV385" s="12" t="s">
        <v>84</v>
      </c>
      <c r="AW385" s="12" t="s">
        <v>32</v>
      </c>
      <c r="AX385" s="12" t="s">
        <v>75</v>
      </c>
      <c r="AY385" s="153" t="s">
        <v>163</v>
      </c>
    </row>
    <row r="386" spans="2:65" s="13" customFormat="1" ht="10">
      <c r="B386" s="159"/>
      <c r="D386" s="152" t="s">
        <v>171</v>
      </c>
      <c r="E386" s="160" t="s">
        <v>1</v>
      </c>
      <c r="F386" s="161" t="s">
        <v>173</v>
      </c>
      <c r="H386" s="162">
        <v>7.7220000000000004</v>
      </c>
      <c r="I386" s="163"/>
      <c r="L386" s="159"/>
      <c r="M386" s="164"/>
      <c r="T386" s="165"/>
      <c r="AT386" s="160" t="s">
        <v>171</v>
      </c>
      <c r="AU386" s="160" t="s">
        <v>84</v>
      </c>
      <c r="AV386" s="13" t="s">
        <v>169</v>
      </c>
      <c r="AW386" s="13" t="s">
        <v>32</v>
      </c>
      <c r="AX386" s="13" t="s">
        <v>82</v>
      </c>
      <c r="AY386" s="160" t="s">
        <v>163</v>
      </c>
    </row>
    <row r="387" spans="2:65" s="1" customFormat="1" ht="24.15" customHeight="1">
      <c r="B387" s="136"/>
      <c r="C387" s="137" t="s">
        <v>702</v>
      </c>
      <c r="D387" s="137" t="s">
        <v>165</v>
      </c>
      <c r="E387" s="138" t="s">
        <v>703</v>
      </c>
      <c r="F387" s="139" t="s">
        <v>704</v>
      </c>
      <c r="G387" s="140" t="s">
        <v>248</v>
      </c>
      <c r="H387" s="141">
        <v>23.4</v>
      </c>
      <c r="I387" s="142"/>
      <c r="J387" s="143">
        <f>ROUND(I387*H387,2)</f>
        <v>0</v>
      </c>
      <c r="K387" s="144"/>
      <c r="L387" s="31"/>
      <c r="M387" s="145" t="s">
        <v>1</v>
      </c>
      <c r="N387" s="146" t="s">
        <v>40</v>
      </c>
      <c r="P387" s="147">
        <f>O387*H387</f>
        <v>0</v>
      </c>
      <c r="Q387" s="147">
        <v>1.0200000000000001E-3</v>
      </c>
      <c r="R387" s="147">
        <f>Q387*H387</f>
        <v>2.3868E-2</v>
      </c>
      <c r="S387" s="147">
        <v>0</v>
      </c>
      <c r="T387" s="148">
        <f>S387*H387</f>
        <v>0</v>
      </c>
      <c r="AR387" s="149" t="s">
        <v>258</v>
      </c>
      <c r="AT387" s="149" t="s">
        <v>165</v>
      </c>
      <c r="AU387" s="149" t="s">
        <v>84</v>
      </c>
      <c r="AY387" s="16" t="s">
        <v>163</v>
      </c>
      <c r="BE387" s="150">
        <f>IF(N387="základní",J387,0)</f>
        <v>0</v>
      </c>
      <c r="BF387" s="150">
        <f>IF(N387="snížená",J387,0)</f>
        <v>0</v>
      </c>
      <c r="BG387" s="150">
        <f>IF(N387="zákl. přenesená",J387,0)</f>
        <v>0</v>
      </c>
      <c r="BH387" s="150">
        <f>IF(N387="sníž. přenesená",J387,0)</f>
        <v>0</v>
      </c>
      <c r="BI387" s="150">
        <f>IF(N387="nulová",J387,0)</f>
        <v>0</v>
      </c>
      <c r="BJ387" s="16" t="s">
        <v>82</v>
      </c>
      <c r="BK387" s="150">
        <f>ROUND(I387*H387,2)</f>
        <v>0</v>
      </c>
      <c r="BL387" s="16" t="s">
        <v>258</v>
      </c>
      <c r="BM387" s="149" t="s">
        <v>705</v>
      </c>
    </row>
    <row r="388" spans="2:65" s="12" customFormat="1" ht="10">
      <c r="B388" s="151"/>
      <c r="D388" s="152" t="s">
        <v>171</v>
      </c>
      <c r="E388" s="153" t="s">
        <v>1</v>
      </c>
      <c r="F388" s="154" t="s">
        <v>706</v>
      </c>
      <c r="H388" s="155">
        <v>9.1</v>
      </c>
      <c r="I388" s="156"/>
      <c r="L388" s="151"/>
      <c r="M388" s="157"/>
      <c r="T388" s="158"/>
      <c r="AT388" s="153" t="s">
        <v>171</v>
      </c>
      <c r="AU388" s="153" t="s">
        <v>84</v>
      </c>
      <c r="AV388" s="12" t="s">
        <v>84</v>
      </c>
      <c r="AW388" s="12" t="s">
        <v>32</v>
      </c>
      <c r="AX388" s="12" t="s">
        <v>75</v>
      </c>
      <c r="AY388" s="153" t="s">
        <v>163</v>
      </c>
    </row>
    <row r="389" spans="2:65" s="12" customFormat="1" ht="10">
      <c r="B389" s="151"/>
      <c r="D389" s="152" t="s">
        <v>171</v>
      </c>
      <c r="E389" s="153" t="s">
        <v>1</v>
      </c>
      <c r="F389" s="154" t="s">
        <v>695</v>
      </c>
      <c r="H389" s="155">
        <v>14.3</v>
      </c>
      <c r="I389" s="156"/>
      <c r="L389" s="151"/>
      <c r="M389" s="157"/>
      <c r="T389" s="158"/>
      <c r="AT389" s="153" t="s">
        <v>171</v>
      </c>
      <c r="AU389" s="153" t="s">
        <v>84</v>
      </c>
      <c r="AV389" s="12" t="s">
        <v>84</v>
      </c>
      <c r="AW389" s="12" t="s">
        <v>32</v>
      </c>
      <c r="AX389" s="12" t="s">
        <v>75</v>
      </c>
      <c r="AY389" s="153" t="s">
        <v>163</v>
      </c>
    </row>
    <row r="390" spans="2:65" s="13" customFormat="1" ht="10">
      <c r="B390" s="159"/>
      <c r="D390" s="152" t="s">
        <v>171</v>
      </c>
      <c r="E390" s="160" t="s">
        <v>1</v>
      </c>
      <c r="F390" s="161" t="s">
        <v>173</v>
      </c>
      <c r="H390" s="162">
        <v>23.4</v>
      </c>
      <c r="I390" s="163"/>
      <c r="L390" s="159"/>
      <c r="M390" s="164"/>
      <c r="T390" s="165"/>
      <c r="AT390" s="160" t="s">
        <v>171</v>
      </c>
      <c r="AU390" s="160" t="s">
        <v>84</v>
      </c>
      <c r="AV390" s="13" t="s">
        <v>169</v>
      </c>
      <c r="AW390" s="13" t="s">
        <v>32</v>
      </c>
      <c r="AX390" s="13" t="s">
        <v>82</v>
      </c>
      <c r="AY390" s="160" t="s">
        <v>163</v>
      </c>
    </row>
    <row r="391" spans="2:65" s="1" customFormat="1" ht="16.5" customHeight="1">
      <c r="B391" s="136"/>
      <c r="C391" s="175" t="s">
        <v>707</v>
      </c>
      <c r="D391" s="175" t="s">
        <v>378</v>
      </c>
      <c r="E391" s="176" t="s">
        <v>697</v>
      </c>
      <c r="F391" s="177" t="s">
        <v>698</v>
      </c>
      <c r="G391" s="178" t="s">
        <v>168</v>
      </c>
      <c r="H391" s="179">
        <v>5.1479999999999997</v>
      </c>
      <c r="I391" s="180"/>
      <c r="J391" s="181">
        <f>ROUND(I391*H391,2)</f>
        <v>0</v>
      </c>
      <c r="K391" s="182"/>
      <c r="L391" s="183"/>
      <c r="M391" s="184" t="s">
        <v>1</v>
      </c>
      <c r="N391" s="185" t="s">
        <v>40</v>
      </c>
      <c r="P391" s="147">
        <f>O391*H391</f>
        <v>0</v>
      </c>
      <c r="Q391" s="147">
        <v>2.1999999999999999E-2</v>
      </c>
      <c r="R391" s="147">
        <f>Q391*H391</f>
        <v>0.11325599999999998</v>
      </c>
      <c r="S391" s="147">
        <v>0</v>
      </c>
      <c r="T391" s="148">
        <f>S391*H391</f>
        <v>0</v>
      </c>
      <c r="AR391" s="149" t="s">
        <v>349</v>
      </c>
      <c r="AT391" s="149" t="s">
        <v>378</v>
      </c>
      <c r="AU391" s="149" t="s">
        <v>84</v>
      </c>
      <c r="AY391" s="16" t="s">
        <v>163</v>
      </c>
      <c r="BE391" s="150">
        <f>IF(N391="základní",J391,0)</f>
        <v>0</v>
      </c>
      <c r="BF391" s="150">
        <f>IF(N391="snížená",J391,0)</f>
        <v>0</v>
      </c>
      <c r="BG391" s="150">
        <f>IF(N391="zákl. přenesená",J391,0)</f>
        <v>0</v>
      </c>
      <c r="BH391" s="150">
        <f>IF(N391="sníž. přenesená",J391,0)</f>
        <v>0</v>
      </c>
      <c r="BI391" s="150">
        <f>IF(N391="nulová",J391,0)</f>
        <v>0</v>
      </c>
      <c r="BJ391" s="16" t="s">
        <v>82</v>
      </c>
      <c r="BK391" s="150">
        <f>ROUND(I391*H391,2)</f>
        <v>0</v>
      </c>
      <c r="BL391" s="16" t="s">
        <v>258</v>
      </c>
      <c r="BM391" s="149" t="s">
        <v>708</v>
      </c>
    </row>
    <row r="392" spans="2:65" s="12" customFormat="1" ht="10">
      <c r="B392" s="151"/>
      <c r="D392" s="152" t="s">
        <v>171</v>
      </c>
      <c r="E392" s="153" t="s">
        <v>1</v>
      </c>
      <c r="F392" s="154" t="s">
        <v>709</v>
      </c>
      <c r="H392" s="155">
        <v>2.0019999999999998</v>
      </c>
      <c r="I392" s="156"/>
      <c r="L392" s="151"/>
      <c r="M392" s="157"/>
      <c r="T392" s="158"/>
      <c r="AT392" s="153" t="s">
        <v>171</v>
      </c>
      <c r="AU392" s="153" t="s">
        <v>84</v>
      </c>
      <c r="AV392" s="12" t="s">
        <v>84</v>
      </c>
      <c r="AW392" s="12" t="s">
        <v>32</v>
      </c>
      <c r="AX392" s="12" t="s">
        <v>75</v>
      </c>
      <c r="AY392" s="153" t="s">
        <v>163</v>
      </c>
    </row>
    <row r="393" spans="2:65" s="12" customFormat="1" ht="10">
      <c r="B393" s="151"/>
      <c r="D393" s="152" t="s">
        <v>171</v>
      </c>
      <c r="E393" s="153" t="s">
        <v>1</v>
      </c>
      <c r="F393" s="154" t="s">
        <v>710</v>
      </c>
      <c r="H393" s="155">
        <v>3.1459999999999999</v>
      </c>
      <c r="I393" s="156"/>
      <c r="L393" s="151"/>
      <c r="M393" s="157"/>
      <c r="T393" s="158"/>
      <c r="AT393" s="153" t="s">
        <v>171</v>
      </c>
      <c r="AU393" s="153" t="s">
        <v>84</v>
      </c>
      <c r="AV393" s="12" t="s">
        <v>84</v>
      </c>
      <c r="AW393" s="12" t="s">
        <v>32</v>
      </c>
      <c r="AX393" s="12" t="s">
        <v>75</v>
      </c>
      <c r="AY393" s="153" t="s">
        <v>163</v>
      </c>
    </row>
    <row r="394" spans="2:65" s="13" customFormat="1" ht="10">
      <c r="B394" s="159"/>
      <c r="D394" s="152" t="s">
        <v>171</v>
      </c>
      <c r="E394" s="160" t="s">
        <v>1</v>
      </c>
      <c r="F394" s="161" t="s">
        <v>173</v>
      </c>
      <c r="H394" s="162">
        <v>5.1479999999999997</v>
      </c>
      <c r="I394" s="163"/>
      <c r="L394" s="159"/>
      <c r="M394" s="164"/>
      <c r="T394" s="165"/>
      <c r="AT394" s="160" t="s">
        <v>171</v>
      </c>
      <c r="AU394" s="160" t="s">
        <v>84</v>
      </c>
      <c r="AV394" s="13" t="s">
        <v>169</v>
      </c>
      <c r="AW394" s="13" t="s">
        <v>32</v>
      </c>
      <c r="AX394" s="13" t="s">
        <v>82</v>
      </c>
      <c r="AY394" s="160" t="s">
        <v>163</v>
      </c>
    </row>
    <row r="395" spans="2:65" s="1" customFormat="1" ht="24.15" customHeight="1">
      <c r="B395" s="136"/>
      <c r="C395" s="137" t="s">
        <v>711</v>
      </c>
      <c r="D395" s="137" t="s">
        <v>165</v>
      </c>
      <c r="E395" s="138" t="s">
        <v>712</v>
      </c>
      <c r="F395" s="139" t="s">
        <v>713</v>
      </c>
      <c r="G395" s="140" t="s">
        <v>248</v>
      </c>
      <c r="H395" s="141">
        <v>55.5</v>
      </c>
      <c r="I395" s="142"/>
      <c r="J395" s="143">
        <f>ROUND(I395*H395,2)</f>
        <v>0</v>
      </c>
      <c r="K395" s="144"/>
      <c r="L395" s="31"/>
      <c r="M395" s="145" t="s">
        <v>1</v>
      </c>
      <c r="N395" s="146" t="s">
        <v>40</v>
      </c>
      <c r="P395" s="147">
        <f>O395*H395</f>
        <v>0</v>
      </c>
      <c r="Q395" s="147">
        <v>4.2999999999999999E-4</v>
      </c>
      <c r="R395" s="147">
        <f>Q395*H395</f>
        <v>2.3865000000000001E-2</v>
      </c>
      <c r="S395" s="147">
        <v>0</v>
      </c>
      <c r="T395" s="148">
        <f>S395*H395</f>
        <v>0</v>
      </c>
      <c r="AR395" s="149" t="s">
        <v>258</v>
      </c>
      <c r="AT395" s="149" t="s">
        <v>165</v>
      </c>
      <c r="AU395" s="149" t="s">
        <v>84</v>
      </c>
      <c r="AY395" s="16" t="s">
        <v>163</v>
      </c>
      <c r="BE395" s="150">
        <f>IF(N395="základní",J395,0)</f>
        <v>0</v>
      </c>
      <c r="BF395" s="150">
        <f>IF(N395="snížená",J395,0)</f>
        <v>0</v>
      </c>
      <c r="BG395" s="150">
        <f>IF(N395="zákl. přenesená",J395,0)</f>
        <v>0</v>
      </c>
      <c r="BH395" s="150">
        <f>IF(N395="sníž. přenesená",J395,0)</f>
        <v>0</v>
      </c>
      <c r="BI395" s="150">
        <f>IF(N395="nulová",J395,0)</f>
        <v>0</v>
      </c>
      <c r="BJ395" s="16" t="s">
        <v>82</v>
      </c>
      <c r="BK395" s="150">
        <f>ROUND(I395*H395,2)</f>
        <v>0</v>
      </c>
      <c r="BL395" s="16" t="s">
        <v>258</v>
      </c>
      <c r="BM395" s="149" t="s">
        <v>714</v>
      </c>
    </row>
    <row r="396" spans="2:65" s="12" customFormat="1" ht="10">
      <c r="B396" s="151"/>
      <c r="D396" s="152" t="s">
        <v>171</v>
      </c>
      <c r="E396" s="153" t="s">
        <v>1</v>
      </c>
      <c r="F396" s="154" t="s">
        <v>673</v>
      </c>
      <c r="H396" s="155">
        <v>5</v>
      </c>
      <c r="I396" s="156"/>
      <c r="L396" s="151"/>
      <c r="M396" s="157"/>
      <c r="T396" s="158"/>
      <c r="AT396" s="153" t="s">
        <v>171</v>
      </c>
      <c r="AU396" s="153" t="s">
        <v>84</v>
      </c>
      <c r="AV396" s="12" t="s">
        <v>84</v>
      </c>
      <c r="AW396" s="12" t="s">
        <v>32</v>
      </c>
      <c r="AX396" s="12" t="s">
        <v>75</v>
      </c>
      <c r="AY396" s="153" t="s">
        <v>163</v>
      </c>
    </row>
    <row r="397" spans="2:65" s="12" customFormat="1" ht="10">
      <c r="B397" s="151"/>
      <c r="D397" s="152" t="s">
        <v>171</v>
      </c>
      <c r="E397" s="153" t="s">
        <v>1</v>
      </c>
      <c r="F397" s="154" t="s">
        <v>715</v>
      </c>
      <c r="H397" s="155">
        <v>10</v>
      </c>
      <c r="I397" s="156"/>
      <c r="L397" s="151"/>
      <c r="M397" s="157"/>
      <c r="T397" s="158"/>
      <c r="AT397" s="153" t="s">
        <v>171</v>
      </c>
      <c r="AU397" s="153" t="s">
        <v>84</v>
      </c>
      <c r="AV397" s="12" t="s">
        <v>84</v>
      </c>
      <c r="AW397" s="12" t="s">
        <v>32</v>
      </c>
      <c r="AX397" s="12" t="s">
        <v>75</v>
      </c>
      <c r="AY397" s="153" t="s">
        <v>163</v>
      </c>
    </row>
    <row r="398" spans="2:65" s="12" customFormat="1" ht="10">
      <c r="B398" s="151"/>
      <c r="D398" s="152" t="s">
        <v>171</v>
      </c>
      <c r="E398" s="153" t="s">
        <v>1</v>
      </c>
      <c r="F398" s="154" t="s">
        <v>716</v>
      </c>
      <c r="H398" s="155">
        <v>10</v>
      </c>
      <c r="I398" s="156"/>
      <c r="L398" s="151"/>
      <c r="M398" s="157"/>
      <c r="T398" s="158"/>
      <c r="AT398" s="153" t="s">
        <v>171</v>
      </c>
      <c r="AU398" s="153" t="s">
        <v>84</v>
      </c>
      <c r="AV398" s="12" t="s">
        <v>84</v>
      </c>
      <c r="AW398" s="12" t="s">
        <v>32</v>
      </c>
      <c r="AX398" s="12" t="s">
        <v>75</v>
      </c>
      <c r="AY398" s="153" t="s">
        <v>163</v>
      </c>
    </row>
    <row r="399" spans="2:65" s="12" customFormat="1" ht="10">
      <c r="B399" s="151"/>
      <c r="D399" s="152" t="s">
        <v>171</v>
      </c>
      <c r="E399" s="153" t="s">
        <v>1</v>
      </c>
      <c r="F399" s="154" t="s">
        <v>717</v>
      </c>
      <c r="H399" s="155">
        <v>10</v>
      </c>
      <c r="I399" s="156"/>
      <c r="L399" s="151"/>
      <c r="M399" s="157"/>
      <c r="T399" s="158"/>
      <c r="AT399" s="153" t="s">
        <v>171</v>
      </c>
      <c r="AU399" s="153" t="s">
        <v>84</v>
      </c>
      <c r="AV399" s="12" t="s">
        <v>84</v>
      </c>
      <c r="AW399" s="12" t="s">
        <v>32</v>
      </c>
      <c r="AX399" s="12" t="s">
        <v>75</v>
      </c>
      <c r="AY399" s="153" t="s">
        <v>163</v>
      </c>
    </row>
    <row r="400" spans="2:65" s="12" customFormat="1" ht="10">
      <c r="B400" s="151"/>
      <c r="D400" s="152" t="s">
        <v>171</v>
      </c>
      <c r="E400" s="153" t="s">
        <v>1</v>
      </c>
      <c r="F400" s="154" t="s">
        <v>718</v>
      </c>
      <c r="H400" s="155">
        <v>20.5</v>
      </c>
      <c r="I400" s="156"/>
      <c r="L400" s="151"/>
      <c r="M400" s="157"/>
      <c r="T400" s="158"/>
      <c r="AT400" s="153" t="s">
        <v>171</v>
      </c>
      <c r="AU400" s="153" t="s">
        <v>84</v>
      </c>
      <c r="AV400" s="12" t="s">
        <v>84</v>
      </c>
      <c r="AW400" s="12" t="s">
        <v>32</v>
      </c>
      <c r="AX400" s="12" t="s">
        <v>75</v>
      </c>
      <c r="AY400" s="153" t="s">
        <v>163</v>
      </c>
    </row>
    <row r="401" spans="2:65" s="13" customFormat="1" ht="10">
      <c r="B401" s="159"/>
      <c r="D401" s="152" t="s">
        <v>171</v>
      </c>
      <c r="E401" s="160" t="s">
        <v>1</v>
      </c>
      <c r="F401" s="161" t="s">
        <v>173</v>
      </c>
      <c r="H401" s="162">
        <v>55.5</v>
      </c>
      <c r="I401" s="163"/>
      <c r="L401" s="159"/>
      <c r="M401" s="164"/>
      <c r="T401" s="165"/>
      <c r="AT401" s="160" t="s">
        <v>171</v>
      </c>
      <c r="AU401" s="160" t="s">
        <v>84</v>
      </c>
      <c r="AV401" s="13" t="s">
        <v>169</v>
      </c>
      <c r="AW401" s="13" t="s">
        <v>32</v>
      </c>
      <c r="AX401" s="13" t="s">
        <v>82</v>
      </c>
      <c r="AY401" s="160" t="s">
        <v>163</v>
      </c>
    </row>
    <row r="402" spans="2:65" s="1" customFormat="1" ht="16.5" customHeight="1">
      <c r="B402" s="136"/>
      <c r="C402" s="175" t="s">
        <v>719</v>
      </c>
      <c r="D402" s="175" t="s">
        <v>378</v>
      </c>
      <c r="E402" s="176" t="s">
        <v>720</v>
      </c>
      <c r="F402" s="177" t="s">
        <v>721</v>
      </c>
      <c r="G402" s="178" t="s">
        <v>248</v>
      </c>
      <c r="H402" s="179">
        <v>58.274999999999999</v>
      </c>
      <c r="I402" s="180"/>
      <c r="J402" s="181">
        <f>ROUND(I402*H402,2)</f>
        <v>0</v>
      </c>
      <c r="K402" s="182"/>
      <c r="L402" s="183"/>
      <c r="M402" s="184" t="s">
        <v>1</v>
      </c>
      <c r="N402" s="185" t="s">
        <v>40</v>
      </c>
      <c r="P402" s="147">
        <f>O402*H402</f>
        <v>0</v>
      </c>
      <c r="Q402" s="147">
        <v>1.98E-3</v>
      </c>
      <c r="R402" s="147">
        <f>Q402*H402</f>
        <v>0.1153845</v>
      </c>
      <c r="S402" s="147">
        <v>0</v>
      </c>
      <c r="T402" s="148">
        <f>S402*H402</f>
        <v>0</v>
      </c>
      <c r="AR402" s="149" t="s">
        <v>349</v>
      </c>
      <c r="AT402" s="149" t="s">
        <v>378</v>
      </c>
      <c r="AU402" s="149" t="s">
        <v>84</v>
      </c>
      <c r="AY402" s="16" t="s">
        <v>163</v>
      </c>
      <c r="BE402" s="150">
        <f>IF(N402="základní",J402,0)</f>
        <v>0</v>
      </c>
      <c r="BF402" s="150">
        <f>IF(N402="snížená",J402,0)</f>
        <v>0</v>
      </c>
      <c r="BG402" s="150">
        <f>IF(N402="zákl. přenesená",J402,0)</f>
        <v>0</v>
      </c>
      <c r="BH402" s="150">
        <f>IF(N402="sníž. přenesená",J402,0)</f>
        <v>0</v>
      </c>
      <c r="BI402" s="150">
        <f>IF(N402="nulová",J402,0)</f>
        <v>0</v>
      </c>
      <c r="BJ402" s="16" t="s">
        <v>82</v>
      </c>
      <c r="BK402" s="150">
        <f>ROUND(I402*H402,2)</f>
        <v>0</v>
      </c>
      <c r="BL402" s="16" t="s">
        <v>258</v>
      </c>
      <c r="BM402" s="149" t="s">
        <v>722</v>
      </c>
    </row>
    <row r="403" spans="2:65" s="12" customFormat="1" ht="10">
      <c r="B403" s="151"/>
      <c r="D403" s="152" t="s">
        <v>171</v>
      </c>
      <c r="F403" s="154" t="s">
        <v>723</v>
      </c>
      <c r="H403" s="155">
        <v>58.274999999999999</v>
      </c>
      <c r="I403" s="156"/>
      <c r="L403" s="151"/>
      <c r="M403" s="157"/>
      <c r="T403" s="158"/>
      <c r="AT403" s="153" t="s">
        <v>171</v>
      </c>
      <c r="AU403" s="153" t="s">
        <v>84</v>
      </c>
      <c r="AV403" s="12" t="s">
        <v>84</v>
      </c>
      <c r="AW403" s="12" t="s">
        <v>3</v>
      </c>
      <c r="AX403" s="12" t="s">
        <v>82</v>
      </c>
      <c r="AY403" s="153" t="s">
        <v>163</v>
      </c>
    </row>
    <row r="404" spans="2:65" s="1" customFormat="1" ht="24.15" customHeight="1">
      <c r="B404" s="136"/>
      <c r="C404" s="137" t="s">
        <v>724</v>
      </c>
      <c r="D404" s="137" t="s">
        <v>165</v>
      </c>
      <c r="E404" s="138" t="s">
        <v>725</v>
      </c>
      <c r="F404" s="139" t="s">
        <v>726</v>
      </c>
      <c r="G404" s="140" t="s">
        <v>168</v>
      </c>
      <c r="H404" s="141">
        <v>34.36</v>
      </c>
      <c r="I404" s="142"/>
      <c r="J404" s="143">
        <f>ROUND(I404*H404,2)</f>
        <v>0</v>
      </c>
      <c r="K404" s="144"/>
      <c r="L404" s="31"/>
      <c r="M404" s="145" t="s">
        <v>1</v>
      </c>
      <c r="N404" s="146" t="s">
        <v>40</v>
      </c>
      <c r="P404" s="147">
        <f>O404*H404</f>
        <v>0</v>
      </c>
      <c r="Q404" s="147">
        <v>7.5500000000000003E-3</v>
      </c>
      <c r="R404" s="147">
        <f>Q404*H404</f>
        <v>0.25941799999999998</v>
      </c>
      <c r="S404" s="147">
        <v>0</v>
      </c>
      <c r="T404" s="148">
        <f>S404*H404</f>
        <v>0</v>
      </c>
      <c r="AR404" s="149" t="s">
        <v>258</v>
      </c>
      <c r="AT404" s="149" t="s">
        <v>165</v>
      </c>
      <c r="AU404" s="149" t="s">
        <v>84</v>
      </c>
      <c r="AY404" s="16" t="s">
        <v>163</v>
      </c>
      <c r="BE404" s="150">
        <f>IF(N404="základní",J404,0)</f>
        <v>0</v>
      </c>
      <c r="BF404" s="150">
        <f>IF(N404="snížená",J404,0)</f>
        <v>0</v>
      </c>
      <c r="BG404" s="150">
        <f>IF(N404="zákl. přenesená",J404,0)</f>
        <v>0</v>
      </c>
      <c r="BH404" s="150">
        <f>IF(N404="sníž. přenesená",J404,0)</f>
        <v>0</v>
      </c>
      <c r="BI404" s="150">
        <f>IF(N404="nulová",J404,0)</f>
        <v>0</v>
      </c>
      <c r="BJ404" s="16" t="s">
        <v>82</v>
      </c>
      <c r="BK404" s="150">
        <f>ROUND(I404*H404,2)</f>
        <v>0</v>
      </c>
      <c r="BL404" s="16" t="s">
        <v>258</v>
      </c>
      <c r="BM404" s="149" t="s">
        <v>727</v>
      </c>
    </row>
    <row r="405" spans="2:65" s="12" customFormat="1" ht="10">
      <c r="B405" s="151"/>
      <c r="D405" s="152" t="s">
        <v>171</v>
      </c>
      <c r="E405" s="153" t="s">
        <v>1</v>
      </c>
      <c r="F405" s="154" t="s">
        <v>728</v>
      </c>
      <c r="H405" s="155">
        <v>1.6</v>
      </c>
      <c r="I405" s="156"/>
      <c r="L405" s="151"/>
      <c r="M405" s="157"/>
      <c r="T405" s="158"/>
      <c r="AT405" s="153" t="s">
        <v>171</v>
      </c>
      <c r="AU405" s="153" t="s">
        <v>84</v>
      </c>
      <c r="AV405" s="12" t="s">
        <v>84</v>
      </c>
      <c r="AW405" s="12" t="s">
        <v>32</v>
      </c>
      <c r="AX405" s="12" t="s">
        <v>75</v>
      </c>
      <c r="AY405" s="153" t="s">
        <v>163</v>
      </c>
    </row>
    <row r="406" spans="2:65" s="12" customFormat="1" ht="10">
      <c r="B406" s="151"/>
      <c r="D406" s="152" t="s">
        <v>171</v>
      </c>
      <c r="E406" s="153" t="s">
        <v>1</v>
      </c>
      <c r="F406" s="154" t="s">
        <v>665</v>
      </c>
      <c r="H406" s="155">
        <v>8.24</v>
      </c>
      <c r="I406" s="156"/>
      <c r="L406" s="151"/>
      <c r="M406" s="157"/>
      <c r="T406" s="158"/>
      <c r="AT406" s="153" t="s">
        <v>171</v>
      </c>
      <c r="AU406" s="153" t="s">
        <v>84</v>
      </c>
      <c r="AV406" s="12" t="s">
        <v>84</v>
      </c>
      <c r="AW406" s="12" t="s">
        <v>32</v>
      </c>
      <c r="AX406" s="12" t="s">
        <v>75</v>
      </c>
      <c r="AY406" s="153" t="s">
        <v>163</v>
      </c>
    </row>
    <row r="407" spans="2:65" s="12" customFormat="1" ht="10">
      <c r="B407" s="151"/>
      <c r="D407" s="152" t="s">
        <v>171</v>
      </c>
      <c r="E407" s="153" t="s">
        <v>1</v>
      </c>
      <c r="F407" s="154" t="s">
        <v>666</v>
      </c>
      <c r="H407" s="155">
        <v>8.24</v>
      </c>
      <c r="I407" s="156"/>
      <c r="L407" s="151"/>
      <c r="M407" s="157"/>
      <c r="T407" s="158"/>
      <c r="AT407" s="153" t="s">
        <v>171</v>
      </c>
      <c r="AU407" s="153" t="s">
        <v>84</v>
      </c>
      <c r="AV407" s="12" t="s">
        <v>84</v>
      </c>
      <c r="AW407" s="12" t="s">
        <v>32</v>
      </c>
      <c r="AX407" s="12" t="s">
        <v>75</v>
      </c>
      <c r="AY407" s="153" t="s">
        <v>163</v>
      </c>
    </row>
    <row r="408" spans="2:65" s="12" customFormat="1" ht="10">
      <c r="B408" s="151"/>
      <c r="D408" s="152" t="s">
        <v>171</v>
      </c>
      <c r="E408" s="153" t="s">
        <v>1</v>
      </c>
      <c r="F408" s="154" t="s">
        <v>667</v>
      </c>
      <c r="H408" s="155">
        <v>8.24</v>
      </c>
      <c r="I408" s="156"/>
      <c r="L408" s="151"/>
      <c r="M408" s="157"/>
      <c r="T408" s="158"/>
      <c r="AT408" s="153" t="s">
        <v>171</v>
      </c>
      <c r="AU408" s="153" t="s">
        <v>84</v>
      </c>
      <c r="AV408" s="12" t="s">
        <v>84</v>
      </c>
      <c r="AW408" s="12" t="s">
        <v>32</v>
      </c>
      <c r="AX408" s="12" t="s">
        <v>75</v>
      </c>
      <c r="AY408" s="153" t="s">
        <v>163</v>
      </c>
    </row>
    <row r="409" spans="2:65" s="12" customFormat="1" ht="10">
      <c r="B409" s="151"/>
      <c r="D409" s="152" t="s">
        <v>171</v>
      </c>
      <c r="E409" s="153" t="s">
        <v>1</v>
      </c>
      <c r="F409" s="154" t="s">
        <v>668</v>
      </c>
      <c r="H409" s="155">
        <v>8.0399999999999991</v>
      </c>
      <c r="I409" s="156"/>
      <c r="L409" s="151"/>
      <c r="M409" s="157"/>
      <c r="T409" s="158"/>
      <c r="AT409" s="153" t="s">
        <v>171</v>
      </c>
      <c r="AU409" s="153" t="s">
        <v>84</v>
      </c>
      <c r="AV409" s="12" t="s">
        <v>84</v>
      </c>
      <c r="AW409" s="12" t="s">
        <v>32</v>
      </c>
      <c r="AX409" s="12" t="s">
        <v>75</v>
      </c>
      <c r="AY409" s="153" t="s">
        <v>163</v>
      </c>
    </row>
    <row r="410" spans="2:65" s="13" customFormat="1" ht="10">
      <c r="B410" s="159"/>
      <c r="D410" s="152" t="s">
        <v>171</v>
      </c>
      <c r="E410" s="160" t="s">
        <v>1</v>
      </c>
      <c r="F410" s="161" t="s">
        <v>173</v>
      </c>
      <c r="H410" s="162">
        <v>34.36</v>
      </c>
      <c r="I410" s="163"/>
      <c r="L410" s="159"/>
      <c r="M410" s="164"/>
      <c r="T410" s="165"/>
      <c r="AT410" s="160" t="s">
        <v>171</v>
      </c>
      <c r="AU410" s="160" t="s">
        <v>84</v>
      </c>
      <c r="AV410" s="13" t="s">
        <v>169</v>
      </c>
      <c r="AW410" s="13" t="s">
        <v>32</v>
      </c>
      <c r="AX410" s="13" t="s">
        <v>82</v>
      </c>
      <c r="AY410" s="160" t="s">
        <v>163</v>
      </c>
    </row>
    <row r="411" spans="2:65" s="1" customFormat="1" ht="16.5" customHeight="1">
      <c r="B411" s="136"/>
      <c r="C411" s="175" t="s">
        <v>729</v>
      </c>
      <c r="D411" s="175" t="s">
        <v>378</v>
      </c>
      <c r="E411" s="176" t="s">
        <v>697</v>
      </c>
      <c r="F411" s="177" t="s">
        <v>698</v>
      </c>
      <c r="G411" s="178" t="s">
        <v>168</v>
      </c>
      <c r="H411" s="179">
        <v>37.795999999999999</v>
      </c>
      <c r="I411" s="180"/>
      <c r="J411" s="181">
        <f>ROUND(I411*H411,2)</f>
        <v>0</v>
      </c>
      <c r="K411" s="182"/>
      <c r="L411" s="183"/>
      <c r="M411" s="184" t="s">
        <v>1</v>
      </c>
      <c r="N411" s="185" t="s">
        <v>40</v>
      </c>
      <c r="P411" s="147">
        <f>O411*H411</f>
        <v>0</v>
      </c>
      <c r="Q411" s="147">
        <v>2.1999999999999999E-2</v>
      </c>
      <c r="R411" s="147">
        <f>Q411*H411</f>
        <v>0.83151199999999992</v>
      </c>
      <c r="S411" s="147">
        <v>0</v>
      </c>
      <c r="T411" s="148">
        <f>S411*H411</f>
        <v>0</v>
      </c>
      <c r="AR411" s="149" t="s">
        <v>349</v>
      </c>
      <c r="AT411" s="149" t="s">
        <v>378</v>
      </c>
      <c r="AU411" s="149" t="s">
        <v>84</v>
      </c>
      <c r="AY411" s="16" t="s">
        <v>163</v>
      </c>
      <c r="BE411" s="150">
        <f>IF(N411="základní",J411,0)</f>
        <v>0</v>
      </c>
      <c r="BF411" s="150">
        <f>IF(N411="snížená",J411,0)</f>
        <v>0</v>
      </c>
      <c r="BG411" s="150">
        <f>IF(N411="zákl. přenesená",J411,0)</f>
        <v>0</v>
      </c>
      <c r="BH411" s="150">
        <f>IF(N411="sníž. přenesená",J411,0)</f>
        <v>0</v>
      </c>
      <c r="BI411" s="150">
        <f>IF(N411="nulová",J411,0)</f>
        <v>0</v>
      </c>
      <c r="BJ411" s="16" t="s">
        <v>82</v>
      </c>
      <c r="BK411" s="150">
        <f>ROUND(I411*H411,2)</f>
        <v>0</v>
      </c>
      <c r="BL411" s="16" t="s">
        <v>258</v>
      </c>
      <c r="BM411" s="149" t="s">
        <v>730</v>
      </c>
    </row>
    <row r="412" spans="2:65" s="12" customFormat="1" ht="10">
      <c r="B412" s="151"/>
      <c r="D412" s="152" t="s">
        <v>171</v>
      </c>
      <c r="F412" s="154" t="s">
        <v>731</v>
      </c>
      <c r="H412" s="155">
        <v>37.795999999999999</v>
      </c>
      <c r="I412" s="156"/>
      <c r="L412" s="151"/>
      <c r="M412" s="157"/>
      <c r="T412" s="158"/>
      <c r="AT412" s="153" t="s">
        <v>171</v>
      </c>
      <c r="AU412" s="153" t="s">
        <v>84</v>
      </c>
      <c r="AV412" s="12" t="s">
        <v>84</v>
      </c>
      <c r="AW412" s="12" t="s">
        <v>3</v>
      </c>
      <c r="AX412" s="12" t="s">
        <v>82</v>
      </c>
      <c r="AY412" s="153" t="s">
        <v>163</v>
      </c>
    </row>
    <row r="413" spans="2:65" s="1" customFormat="1" ht="24.15" customHeight="1">
      <c r="B413" s="136"/>
      <c r="C413" s="137" t="s">
        <v>732</v>
      </c>
      <c r="D413" s="137" t="s">
        <v>165</v>
      </c>
      <c r="E413" s="138" t="s">
        <v>733</v>
      </c>
      <c r="F413" s="139" t="s">
        <v>734</v>
      </c>
      <c r="G413" s="140" t="s">
        <v>168</v>
      </c>
      <c r="H413" s="141">
        <v>1.1399999999999999</v>
      </c>
      <c r="I413" s="142"/>
      <c r="J413" s="143">
        <f>ROUND(I413*H413,2)</f>
        <v>0</v>
      </c>
      <c r="K413" s="144"/>
      <c r="L413" s="31"/>
      <c r="M413" s="145" t="s">
        <v>1</v>
      </c>
      <c r="N413" s="146" t="s">
        <v>40</v>
      </c>
      <c r="P413" s="147">
        <f>O413*H413</f>
        <v>0</v>
      </c>
      <c r="Q413" s="147">
        <v>4.5999999999999999E-3</v>
      </c>
      <c r="R413" s="147">
        <f>Q413*H413</f>
        <v>5.2439999999999995E-3</v>
      </c>
      <c r="S413" s="147">
        <v>0</v>
      </c>
      <c r="T413" s="148">
        <f>S413*H413</f>
        <v>0</v>
      </c>
      <c r="AR413" s="149" t="s">
        <v>258</v>
      </c>
      <c r="AT413" s="149" t="s">
        <v>165</v>
      </c>
      <c r="AU413" s="149" t="s">
        <v>84</v>
      </c>
      <c r="AY413" s="16" t="s">
        <v>163</v>
      </c>
      <c r="BE413" s="150">
        <f>IF(N413="základní",J413,0)</f>
        <v>0</v>
      </c>
      <c r="BF413" s="150">
        <f>IF(N413="snížená",J413,0)</f>
        <v>0</v>
      </c>
      <c r="BG413" s="150">
        <f>IF(N413="zákl. přenesená",J413,0)</f>
        <v>0</v>
      </c>
      <c r="BH413" s="150">
        <f>IF(N413="sníž. přenesená",J413,0)</f>
        <v>0</v>
      </c>
      <c r="BI413" s="150">
        <f>IF(N413="nulová",J413,0)</f>
        <v>0</v>
      </c>
      <c r="BJ413" s="16" t="s">
        <v>82</v>
      </c>
      <c r="BK413" s="150">
        <f>ROUND(I413*H413,2)</f>
        <v>0</v>
      </c>
      <c r="BL413" s="16" t="s">
        <v>258</v>
      </c>
      <c r="BM413" s="149" t="s">
        <v>735</v>
      </c>
    </row>
    <row r="414" spans="2:65" s="12" customFormat="1" ht="10">
      <c r="B414" s="151"/>
      <c r="D414" s="152" t="s">
        <v>171</v>
      </c>
      <c r="E414" s="153" t="s">
        <v>1</v>
      </c>
      <c r="F414" s="154" t="s">
        <v>736</v>
      </c>
      <c r="H414" s="155">
        <v>1.1399999999999999</v>
      </c>
      <c r="I414" s="156"/>
      <c r="L414" s="151"/>
      <c r="M414" s="157"/>
      <c r="T414" s="158"/>
      <c r="AT414" s="153" t="s">
        <v>171</v>
      </c>
      <c r="AU414" s="153" t="s">
        <v>84</v>
      </c>
      <c r="AV414" s="12" t="s">
        <v>84</v>
      </c>
      <c r="AW414" s="12" t="s">
        <v>32</v>
      </c>
      <c r="AX414" s="12" t="s">
        <v>75</v>
      </c>
      <c r="AY414" s="153" t="s">
        <v>163</v>
      </c>
    </row>
    <row r="415" spans="2:65" s="13" customFormat="1" ht="10">
      <c r="B415" s="159"/>
      <c r="D415" s="152" t="s">
        <v>171</v>
      </c>
      <c r="E415" s="160" t="s">
        <v>1</v>
      </c>
      <c r="F415" s="161" t="s">
        <v>173</v>
      </c>
      <c r="H415" s="162">
        <v>1.1399999999999999</v>
      </c>
      <c r="I415" s="163"/>
      <c r="L415" s="159"/>
      <c r="M415" s="164"/>
      <c r="T415" s="165"/>
      <c r="AT415" s="160" t="s">
        <v>171</v>
      </c>
      <c r="AU415" s="160" t="s">
        <v>84</v>
      </c>
      <c r="AV415" s="13" t="s">
        <v>169</v>
      </c>
      <c r="AW415" s="13" t="s">
        <v>32</v>
      </c>
      <c r="AX415" s="13" t="s">
        <v>82</v>
      </c>
      <c r="AY415" s="160" t="s">
        <v>163</v>
      </c>
    </row>
    <row r="416" spans="2:65" s="1" customFormat="1" ht="16.5" customHeight="1">
      <c r="B416" s="136"/>
      <c r="C416" s="175" t="s">
        <v>385</v>
      </c>
      <c r="D416" s="175" t="s">
        <v>378</v>
      </c>
      <c r="E416" s="176" t="s">
        <v>737</v>
      </c>
      <c r="F416" s="177" t="s">
        <v>738</v>
      </c>
      <c r="G416" s="178" t="s">
        <v>168</v>
      </c>
      <c r="H416" s="179">
        <v>1.254</v>
      </c>
      <c r="I416" s="180"/>
      <c r="J416" s="181">
        <f>ROUND(I416*H416,2)</f>
        <v>0</v>
      </c>
      <c r="K416" s="182"/>
      <c r="L416" s="183"/>
      <c r="M416" s="184" t="s">
        <v>1</v>
      </c>
      <c r="N416" s="185" t="s">
        <v>40</v>
      </c>
      <c r="P416" s="147">
        <f>O416*H416</f>
        <v>0</v>
      </c>
      <c r="Q416" s="147">
        <v>2.1999999999999999E-2</v>
      </c>
      <c r="R416" s="147">
        <f>Q416*H416</f>
        <v>2.7587999999999998E-2</v>
      </c>
      <c r="S416" s="147">
        <v>0</v>
      </c>
      <c r="T416" s="148">
        <f>S416*H416</f>
        <v>0</v>
      </c>
      <c r="AR416" s="149" t="s">
        <v>349</v>
      </c>
      <c r="AT416" s="149" t="s">
        <v>378</v>
      </c>
      <c r="AU416" s="149" t="s">
        <v>84</v>
      </c>
      <c r="AY416" s="16" t="s">
        <v>163</v>
      </c>
      <c r="BE416" s="150">
        <f>IF(N416="základní",J416,0)</f>
        <v>0</v>
      </c>
      <c r="BF416" s="150">
        <f>IF(N416="snížená",J416,0)</f>
        <v>0</v>
      </c>
      <c r="BG416" s="150">
        <f>IF(N416="zákl. přenesená",J416,0)</f>
        <v>0</v>
      </c>
      <c r="BH416" s="150">
        <f>IF(N416="sníž. přenesená",J416,0)</f>
        <v>0</v>
      </c>
      <c r="BI416" s="150">
        <f>IF(N416="nulová",J416,0)</f>
        <v>0</v>
      </c>
      <c r="BJ416" s="16" t="s">
        <v>82</v>
      </c>
      <c r="BK416" s="150">
        <f>ROUND(I416*H416,2)</f>
        <v>0</v>
      </c>
      <c r="BL416" s="16" t="s">
        <v>258</v>
      </c>
      <c r="BM416" s="149" t="s">
        <v>739</v>
      </c>
    </row>
    <row r="417" spans="2:65" s="12" customFormat="1" ht="10">
      <c r="B417" s="151"/>
      <c r="D417" s="152" t="s">
        <v>171</v>
      </c>
      <c r="F417" s="154" t="s">
        <v>740</v>
      </c>
      <c r="H417" s="155">
        <v>1.254</v>
      </c>
      <c r="I417" s="156"/>
      <c r="L417" s="151"/>
      <c r="M417" s="157"/>
      <c r="T417" s="158"/>
      <c r="AT417" s="153" t="s">
        <v>171</v>
      </c>
      <c r="AU417" s="153" t="s">
        <v>84</v>
      </c>
      <c r="AV417" s="12" t="s">
        <v>84</v>
      </c>
      <c r="AW417" s="12" t="s">
        <v>3</v>
      </c>
      <c r="AX417" s="12" t="s">
        <v>82</v>
      </c>
      <c r="AY417" s="153" t="s">
        <v>163</v>
      </c>
    </row>
    <row r="418" spans="2:65" s="1" customFormat="1" ht="16.5" customHeight="1">
      <c r="B418" s="136"/>
      <c r="C418" s="137" t="s">
        <v>741</v>
      </c>
      <c r="D418" s="137" t="s">
        <v>165</v>
      </c>
      <c r="E418" s="138" t="s">
        <v>742</v>
      </c>
      <c r="F418" s="139" t="s">
        <v>743</v>
      </c>
      <c r="G418" s="140" t="s">
        <v>248</v>
      </c>
      <c r="H418" s="141">
        <v>44</v>
      </c>
      <c r="I418" s="142"/>
      <c r="J418" s="143">
        <f>ROUND(I418*H418,2)</f>
        <v>0</v>
      </c>
      <c r="K418" s="144"/>
      <c r="L418" s="31"/>
      <c r="M418" s="145" t="s">
        <v>1</v>
      </c>
      <c r="N418" s="146" t="s">
        <v>40</v>
      </c>
      <c r="P418" s="147">
        <f>O418*H418</f>
        <v>0</v>
      </c>
      <c r="Q418" s="147">
        <v>9.0000000000000006E-5</v>
      </c>
      <c r="R418" s="147">
        <f>Q418*H418</f>
        <v>3.96E-3</v>
      </c>
      <c r="S418" s="147">
        <v>0</v>
      </c>
      <c r="T418" s="148">
        <f>S418*H418</f>
        <v>0</v>
      </c>
      <c r="AR418" s="149" t="s">
        <v>258</v>
      </c>
      <c r="AT418" s="149" t="s">
        <v>165</v>
      </c>
      <c r="AU418" s="149" t="s">
        <v>84</v>
      </c>
      <c r="AY418" s="16" t="s">
        <v>163</v>
      </c>
      <c r="BE418" s="150">
        <f>IF(N418="základní",J418,0)</f>
        <v>0</v>
      </c>
      <c r="BF418" s="150">
        <f>IF(N418="snížená",J418,0)</f>
        <v>0</v>
      </c>
      <c r="BG418" s="150">
        <f>IF(N418="zákl. přenesená",J418,0)</f>
        <v>0</v>
      </c>
      <c r="BH418" s="150">
        <f>IF(N418="sníž. přenesená",J418,0)</f>
        <v>0</v>
      </c>
      <c r="BI418" s="150">
        <f>IF(N418="nulová",J418,0)</f>
        <v>0</v>
      </c>
      <c r="BJ418" s="16" t="s">
        <v>82</v>
      </c>
      <c r="BK418" s="150">
        <f>ROUND(I418*H418,2)</f>
        <v>0</v>
      </c>
      <c r="BL418" s="16" t="s">
        <v>258</v>
      </c>
      <c r="BM418" s="149" t="s">
        <v>744</v>
      </c>
    </row>
    <row r="419" spans="2:65" s="12" customFormat="1" ht="10">
      <c r="B419" s="151"/>
      <c r="D419" s="152" t="s">
        <v>171</v>
      </c>
      <c r="E419" s="153" t="s">
        <v>1</v>
      </c>
      <c r="F419" s="154" t="s">
        <v>632</v>
      </c>
      <c r="H419" s="155">
        <v>44</v>
      </c>
      <c r="I419" s="156"/>
      <c r="L419" s="151"/>
      <c r="M419" s="157"/>
      <c r="T419" s="158"/>
      <c r="AT419" s="153" t="s">
        <v>171</v>
      </c>
      <c r="AU419" s="153" t="s">
        <v>84</v>
      </c>
      <c r="AV419" s="12" t="s">
        <v>84</v>
      </c>
      <c r="AW419" s="12" t="s">
        <v>32</v>
      </c>
      <c r="AX419" s="12" t="s">
        <v>75</v>
      </c>
      <c r="AY419" s="153" t="s">
        <v>163</v>
      </c>
    </row>
    <row r="420" spans="2:65" s="13" customFormat="1" ht="10">
      <c r="B420" s="159"/>
      <c r="D420" s="152" t="s">
        <v>171</v>
      </c>
      <c r="E420" s="160" t="s">
        <v>1</v>
      </c>
      <c r="F420" s="161" t="s">
        <v>173</v>
      </c>
      <c r="H420" s="162">
        <v>44</v>
      </c>
      <c r="I420" s="163"/>
      <c r="L420" s="159"/>
      <c r="M420" s="164"/>
      <c r="T420" s="165"/>
      <c r="AT420" s="160" t="s">
        <v>171</v>
      </c>
      <c r="AU420" s="160" t="s">
        <v>84</v>
      </c>
      <c r="AV420" s="13" t="s">
        <v>169</v>
      </c>
      <c r="AW420" s="13" t="s">
        <v>32</v>
      </c>
      <c r="AX420" s="13" t="s">
        <v>82</v>
      </c>
      <c r="AY420" s="160" t="s">
        <v>163</v>
      </c>
    </row>
    <row r="421" spans="2:65" s="1" customFormat="1" ht="16.5" customHeight="1">
      <c r="B421" s="136"/>
      <c r="C421" s="137" t="s">
        <v>745</v>
      </c>
      <c r="D421" s="137" t="s">
        <v>165</v>
      </c>
      <c r="E421" s="138" t="s">
        <v>746</v>
      </c>
      <c r="F421" s="139" t="s">
        <v>747</v>
      </c>
      <c r="G421" s="140" t="s">
        <v>248</v>
      </c>
      <c r="H421" s="141">
        <v>23.4</v>
      </c>
      <c r="I421" s="142"/>
      <c r="J421" s="143">
        <f>ROUND(I421*H421,2)</f>
        <v>0</v>
      </c>
      <c r="K421" s="144"/>
      <c r="L421" s="31"/>
      <c r="M421" s="145" t="s">
        <v>1</v>
      </c>
      <c r="N421" s="146" t="s">
        <v>40</v>
      </c>
      <c r="P421" s="147">
        <f>O421*H421</f>
        <v>0</v>
      </c>
      <c r="Q421" s="147">
        <v>1.8000000000000001E-4</v>
      </c>
      <c r="R421" s="147">
        <f>Q421*H421</f>
        <v>4.2119999999999996E-3</v>
      </c>
      <c r="S421" s="147">
        <v>0</v>
      </c>
      <c r="T421" s="148">
        <f>S421*H421</f>
        <v>0</v>
      </c>
      <c r="AR421" s="149" t="s">
        <v>258</v>
      </c>
      <c r="AT421" s="149" t="s">
        <v>165</v>
      </c>
      <c r="AU421" s="149" t="s">
        <v>84</v>
      </c>
      <c r="AY421" s="16" t="s">
        <v>163</v>
      </c>
      <c r="BE421" s="150">
        <f>IF(N421="základní",J421,0)</f>
        <v>0</v>
      </c>
      <c r="BF421" s="150">
        <f>IF(N421="snížená",J421,0)</f>
        <v>0</v>
      </c>
      <c r="BG421" s="150">
        <f>IF(N421="zákl. přenesená",J421,0)</f>
        <v>0</v>
      </c>
      <c r="BH421" s="150">
        <f>IF(N421="sníž. přenesená",J421,0)</f>
        <v>0</v>
      </c>
      <c r="BI421" s="150">
        <f>IF(N421="nulová",J421,0)</f>
        <v>0</v>
      </c>
      <c r="BJ421" s="16" t="s">
        <v>82</v>
      </c>
      <c r="BK421" s="150">
        <f>ROUND(I421*H421,2)</f>
        <v>0</v>
      </c>
      <c r="BL421" s="16" t="s">
        <v>258</v>
      </c>
      <c r="BM421" s="149" t="s">
        <v>748</v>
      </c>
    </row>
    <row r="422" spans="2:65" s="12" customFormat="1" ht="10">
      <c r="B422" s="151"/>
      <c r="D422" s="152" t="s">
        <v>171</v>
      </c>
      <c r="E422" s="153" t="s">
        <v>1</v>
      </c>
      <c r="F422" s="154" t="s">
        <v>749</v>
      </c>
      <c r="H422" s="155">
        <v>9.1</v>
      </c>
      <c r="I422" s="156"/>
      <c r="L422" s="151"/>
      <c r="M422" s="157"/>
      <c r="T422" s="158"/>
      <c r="AT422" s="153" t="s">
        <v>171</v>
      </c>
      <c r="AU422" s="153" t="s">
        <v>84</v>
      </c>
      <c r="AV422" s="12" t="s">
        <v>84</v>
      </c>
      <c r="AW422" s="12" t="s">
        <v>32</v>
      </c>
      <c r="AX422" s="12" t="s">
        <v>75</v>
      </c>
      <c r="AY422" s="153" t="s">
        <v>163</v>
      </c>
    </row>
    <row r="423" spans="2:65" s="12" customFormat="1" ht="10">
      <c r="B423" s="151"/>
      <c r="D423" s="152" t="s">
        <v>171</v>
      </c>
      <c r="E423" s="153" t="s">
        <v>1</v>
      </c>
      <c r="F423" s="154" t="s">
        <v>750</v>
      </c>
      <c r="H423" s="155">
        <v>14.3</v>
      </c>
      <c r="I423" s="156"/>
      <c r="L423" s="151"/>
      <c r="M423" s="157"/>
      <c r="T423" s="158"/>
      <c r="AT423" s="153" t="s">
        <v>171</v>
      </c>
      <c r="AU423" s="153" t="s">
        <v>84</v>
      </c>
      <c r="AV423" s="12" t="s">
        <v>84</v>
      </c>
      <c r="AW423" s="12" t="s">
        <v>32</v>
      </c>
      <c r="AX423" s="12" t="s">
        <v>75</v>
      </c>
      <c r="AY423" s="153" t="s">
        <v>163</v>
      </c>
    </row>
    <row r="424" spans="2:65" s="13" customFormat="1" ht="10">
      <c r="B424" s="159"/>
      <c r="D424" s="152" t="s">
        <v>171</v>
      </c>
      <c r="E424" s="160" t="s">
        <v>1</v>
      </c>
      <c r="F424" s="161" t="s">
        <v>173</v>
      </c>
      <c r="H424" s="162">
        <v>23.4</v>
      </c>
      <c r="I424" s="163"/>
      <c r="L424" s="159"/>
      <c r="M424" s="164"/>
      <c r="T424" s="165"/>
      <c r="AT424" s="160" t="s">
        <v>171</v>
      </c>
      <c r="AU424" s="160" t="s">
        <v>84</v>
      </c>
      <c r="AV424" s="13" t="s">
        <v>169</v>
      </c>
      <c r="AW424" s="13" t="s">
        <v>32</v>
      </c>
      <c r="AX424" s="13" t="s">
        <v>82</v>
      </c>
      <c r="AY424" s="160" t="s">
        <v>163</v>
      </c>
    </row>
    <row r="425" spans="2:65" s="1" customFormat="1" ht="16.5" customHeight="1">
      <c r="B425" s="136"/>
      <c r="C425" s="175" t="s">
        <v>751</v>
      </c>
      <c r="D425" s="175" t="s">
        <v>378</v>
      </c>
      <c r="E425" s="176" t="s">
        <v>752</v>
      </c>
      <c r="F425" s="177" t="s">
        <v>753</v>
      </c>
      <c r="G425" s="178" t="s">
        <v>248</v>
      </c>
      <c r="H425" s="179">
        <v>24.57</v>
      </c>
      <c r="I425" s="180"/>
      <c r="J425" s="181">
        <f>ROUND(I425*H425,2)</f>
        <v>0</v>
      </c>
      <c r="K425" s="182"/>
      <c r="L425" s="183"/>
      <c r="M425" s="184" t="s">
        <v>1</v>
      </c>
      <c r="N425" s="185" t="s">
        <v>40</v>
      </c>
      <c r="P425" s="147">
        <f>O425*H425</f>
        <v>0</v>
      </c>
      <c r="Q425" s="147">
        <v>3.2000000000000003E-4</v>
      </c>
      <c r="R425" s="147">
        <f>Q425*H425</f>
        <v>7.8624000000000003E-3</v>
      </c>
      <c r="S425" s="147">
        <v>0</v>
      </c>
      <c r="T425" s="148">
        <f>S425*H425</f>
        <v>0</v>
      </c>
      <c r="AR425" s="149" t="s">
        <v>349</v>
      </c>
      <c r="AT425" s="149" t="s">
        <v>378</v>
      </c>
      <c r="AU425" s="149" t="s">
        <v>84</v>
      </c>
      <c r="AY425" s="16" t="s">
        <v>163</v>
      </c>
      <c r="BE425" s="150">
        <f>IF(N425="základní",J425,0)</f>
        <v>0</v>
      </c>
      <c r="BF425" s="150">
        <f>IF(N425="snížená",J425,0)</f>
        <v>0</v>
      </c>
      <c r="BG425" s="150">
        <f>IF(N425="zákl. přenesená",J425,0)</f>
        <v>0</v>
      </c>
      <c r="BH425" s="150">
        <f>IF(N425="sníž. přenesená",J425,0)</f>
        <v>0</v>
      </c>
      <c r="BI425" s="150">
        <f>IF(N425="nulová",J425,0)</f>
        <v>0</v>
      </c>
      <c r="BJ425" s="16" t="s">
        <v>82</v>
      </c>
      <c r="BK425" s="150">
        <f>ROUND(I425*H425,2)</f>
        <v>0</v>
      </c>
      <c r="BL425" s="16" t="s">
        <v>258</v>
      </c>
      <c r="BM425" s="149" t="s">
        <v>754</v>
      </c>
    </row>
    <row r="426" spans="2:65" s="12" customFormat="1" ht="10">
      <c r="B426" s="151"/>
      <c r="D426" s="152" t="s">
        <v>171</v>
      </c>
      <c r="F426" s="154" t="s">
        <v>755</v>
      </c>
      <c r="H426" s="155">
        <v>24.57</v>
      </c>
      <c r="I426" s="156"/>
      <c r="L426" s="151"/>
      <c r="M426" s="157"/>
      <c r="T426" s="158"/>
      <c r="AT426" s="153" t="s">
        <v>171</v>
      </c>
      <c r="AU426" s="153" t="s">
        <v>84</v>
      </c>
      <c r="AV426" s="12" t="s">
        <v>84</v>
      </c>
      <c r="AW426" s="12" t="s">
        <v>3</v>
      </c>
      <c r="AX426" s="12" t="s">
        <v>82</v>
      </c>
      <c r="AY426" s="153" t="s">
        <v>163</v>
      </c>
    </row>
    <row r="427" spans="2:65" s="1" customFormat="1" ht="16.5" customHeight="1">
      <c r="B427" s="136"/>
      <c r="C427" s="137" t="s">
        <v>756</v>
      </c>
      <c r="D427" s="137" t="s">
        <v>165</v>
      </c>
      <c r="E427" s="138" t="s">
        <v>757</v>
      </c>
      <c r="F427" s="139" t="s">
        <v>758</v>
      </c>
      <c r="G427" s="140" t="s">
        <v>248</v>
      </c>
      <c r="H427" s="141">
        <v>15</v>
      </c>
      <c r="I427" s="142"/>
      <c r="J427" s="143">
        <f>ROUND(I427*H427,2)</f>
        <v>0</v>
      </c>
      <c r="K427" s="144"/>
      <c r="L427" s="31"/>
      <c r="M427" s="145" t="s">
        <v>1</v>
      </c>
      <c r="N427" s="146" t="s">
        <v>40</v>
      </c>
      <c r="P427" s="147">
        <f>O427*H427</f>
        <v>0</v>
      </c>
      <c r="Q427" s="147">
        <v>0</v>
      </c>
      <c r="R427" s="147">
        <f>Q427*H427</f>
        <v>0</v>
      </c>
      <c r="S427" s="147">
        <v>0</v>
      </c>
      <c r="T427" s="148">
        <f>S427*H427</f>
        <v>0</v>
      </c>
      <c r="AR427" s="149" t="s">
        <v>258</v>
      </c>
      <c r="AT427" s="149" t="s">
        <v>165</v>
      </c>
      <c r="AU427" s="149" t="s">
        <v>84</v>
      </c>
      <c r="AY427" s="16" t="s">
        <v>163</v>
      </c>
      <c r="BE427" s="150">
        <f>IF(N427="základní",J427,0)</f>
        <v>0</v>
      </c>
      <c r="BF427" s="150">
        <f>IF(N427="snížená",J427,0)</f>
        <v>0</v>
      </c>
      <c r="BG427" s="150">
        <f>IF(N427="zákl. přenesená",J427,0)</f>
        <v>0</v>
      </c>
      <c r="BH427" s="150">
        <f>IF(N427="sníž. přenesená",J427,0)</f>
        <v>0</v>
      </c>
      <c r="BI427" s="150">
        <f>IF(N427="nulová",J427,0)</f>
        <v>0</v>
      </c>
      <c r="BJ427" s="16" t="s">
        <v>82</v>
      </c>
      <c r="BK427" s="150">
        <f>ROUND(I427*H427,2)</f>
        <v>0</v>
      </c>
      <c r="BL427" s="16" t="s">
        <v>258</v>
      </c>
      <c r="BM427" s="149" t="s">
        <v>759</v>
      </c>
    </row>
    <row r="428" spans="2:65" s="12" customFormat="1" ht="10">
      <c r="B428" s="151"/>
      <c r="D428" s="152" t="s">
        <v>171</v>
      </c>
      <c r="E428" s="153" t="s">
        <v>1</v>
      </c>
      <c r="F428" s="154" t="s">
        <v>253</v>
      </c>
      <c r="H428" s="155">
        <v>15</v>
      </c>
      <c r="I428" s="156"/>
      <c r="L428" s="151"/>
      <c r="M428" s="157"/>
      <c r="T428" s="158"/>
      <c r="AT428" s="153" t="s">
        <v>171</v>
      </c>
      <c r="AU428" s="153" t="s">
        <v>84</v>
      </c>
      <c r="AV428" s="12" t="s">
        <v>84</v>
      </c>
      <c r="AW428" s="12" t="s">
        <v>32</v>
      </c>
      <c r="AX428" s="12" t="s">
        <v>75</v>
      </c>
      <c r="AY428" s="153" t="s">
        <v>163</v>
      </c>
    </row>
    <row r="429" spans="2:65" s="13" customFormat="1" ht="10">
      <c r="B429" s="159"/>
      <c r="D429" s="152" t="s">
        <v>171</v>
      </c>
      <c r="E429" s="160" t="s">
        <v>1</v>
      </c>
      <c r="F429" s="161" t="s">
        <v>173</v>
      </c>
      <c r="H429" s="162">
        <v>15</v>
      </c>
      <c r="I429" s="163"/>
      <c r="L429" s="159"/>
      <c r="M429" s="164"/>
      <c r="T429" s="165"/>
      <c r="AT429" s="160" t="s">
        <v>171</v>
      </c>
      <c r="AU429" s="160" t="s">
        <v>84</v>
      </c>
      <c r="AV429" s="13" t="s">
        <v>169</v>
      </c>
      <c r="AW429" s="13" t="s">
        <v>32</v>
      </c>
      <c r="AX429" s="13" t="s">
        <v>82</v>
      </c>
      <c r="AY429" s="160" t="s">
        <v>163</v>
      </c>
    </row>
    <row r="430" spans="2:65" s="1" customFormat="1" ht="16.5" customHeight="1">
      <c r="B430" s="136"/>
      <c r="C430" s="137" t="s">
        <v>760</v>
      </c>
      <c r="D430" s="137" t="s">
        <v>165</v>
      </c>
      <c r="E430" s="138" t="s">
        <v>761</v>
      </c>
      <c r="F430" s="139" t="s">
        <v>762</v>
      </c>
      <c r="G430" s="140" t="s">
        <v>168</v>
      </c>
      <c r="H430" s="141">
        <v>32.76</v>
      </c>
      <c r="I430" s="142"/>
      <c r="J430" s="143">
        <f>ROUND(I430*H430,2)</f>
        <v>0</v>
      </c>
      <c r="K430" s="144"/>
      <c r="L430" s="31"/>
      <c r="M430" s="145" t="s">
        <v>1</v>
      </c>
      <c r="N430" s="146" t="s">
        <v>40</v>
      </c>
      <c r="P430" s="147">
        <f>O430*H430</f>
        <v>0</v>
      </c>
      <c r="Q430" s="147">
        <v>5.0000000000000002E-5</v>
      </c>
      <c r="R430" s="147">
        <f>Q430*H430</f>
        <v>1.6379999999999999E-3</v>
      </c>
      <c r="S430" s="147">
        <v>0</v>
      </c>
      <c r="T430" s="148">
        <f>S430*H430</f>
        <v>0</v>
      </c>
      <c r="AR430" s="149" t="s">
        <v>258</v>
      </c>
      <c r="AT430" s="149" t="s">
        <v>165</v>
      </c>
      <c r="AU430" s="149" t="s">
        <v>84</v>
      </c>
      <c r="AY430" s="16" t="s">
        <v>163</v>
      </c>
      <c r="BE430" s="150">
        <f>IF(N430="základní",J430,0)</f>
        <v>0</v>
      </c>
      <c r="BF430" s="150">
        <f>IF(N430="snížená",J430,0)</f>
        <v>0</v>
      </c>
      <c r="BG430" s="150">
        <f>IF(N430="zákl. přenesená",J430,0)</f>
        <v>0</v>
      </c>
      <c r="BH430" s="150">
        <f>IF(N430="sníž. přenesená",J430,0)</f>
        <v>0</v>
      </c>
      <c r="BI430" s="150">
        <f>IF(N430="nulová",J430,0)</f>
        <v>0</v>
      </c>
      <c r="BJ430" s="16" t="s">
        <v>82</v>
      </c>
      <c r="BK430" s="150">
        <f>ROUND(I430*H430,2)</f>
        <v>0</v>
      </c>
      <c r="BL430" s="16" t="s">
        <v>258</v>
      </c>
      <c r="BM430" s="149" t="s">
        <v>763</v>
      </c>
    </row>
    <row r="431" spans="2:65" s="12" customFormat="1" ht="10">
      <c r="B431" s="151"/>
      <c r="D431" s="152" t="s">
        <v>171</v>
      </c>
      <c r="E431" s="153" t="s">
        <v>1</v>
      </c>
      <c r="F431" s="154" t="s">
        <v>665</v>
      </c>
      <c r="H431" s="155">
        <v>8.24</v>
      </c>
      <c r="I431" s="156"/>
      <c r="L431" s="151"/>
      <c r="M431" s="157"/>
      <c r="T431" s="158"/>
      <c r="AT431" s="153" t="s">
        <v>171</v>
      </c>
      <c r="AU431" s="153" t="s">
        <v>84</v>
      </c>
      <c r="AV431" s="12" t="s">
        <v>84</v>
      </c>
      <c r="AW431" s="12" t="s">
        <v>32</v>
      </c>
      <c r="AX431" s="12" t="s">
        <v>75</v>
      </c>
      <c r="AY431" s="153" t="s">
        <v>163</v>
      </c>
    </row>
    <row r="432" spans="2:65" s="12" customFormat="1" ht="10">
      <c r="B432" s="151"/>
      <c r="D432" s="152" t="s">
        <v>171</v>
      </c>
      <c r="E432" s="153" t="s">
        <v>1</v>
      </c>
      <c r="F432" s="154" t="s">
        <v>666</v>
      </c>
      <c r="H432" s="155">
        <v>8.24</v>
      </c>
      <c r="I432" s="156"/>
      <c r="L432" s="151"/>
      <c r="M432" s="157"/>
      <c r="T432" s="158"/>
      <c r="AT432" s="153" t="s">
        <v>171</v>
      </c>
      <c r="AU432" s="153" t="s">
        <v>84</v>
      </c>
      <c r="AV432" s="12" t="s">
        <v>84</v>
      </c>
      <c r="AW432" s="12" t="s">
        <v>32</v>
      </c>
      <c r="AX432" s="12" t="s">
        <v>75</v>
      </c>
      <c r="AY432" s="153" t="s">
        <v>163</v>
      </c>
    </row>
    <row r="433" spans="2:65" s="12" customFormat="1" ht="10">
      <c r="B433" s="151"/>
      <c r="D433" s="152" t="s">
        <v>171</v>
      </c>
      <c r="E433" s="153" t="s">
        <v>1</v>
      </c>
      <c r="F433" s="154" t="s">
        <v>667</v>
      </c>
      <c r="H433" s="155">
        <v>8.24</v>
      </c>
      <c r="I433" s="156"/>
      <c r="L433" s="151"/>
      <c r="M433" s="157"/>
      <c r="T433" s="158"/>
      <c r="AT433" s="153" t="s">
        <v>171</v>
      </c>
      <c r="AU433" s="153" t="s">
        <v>84</v>
      </c>
      <c r="AV433" s="12" t="s">
        <v>84</v>
      </c>
      <c r="AW433" s="12" t="s">
        <v>32</v>
      </c>
      <c r="AX433" s="12" t="s">
        <v>75</v>
      </c>
      <c r="AY433" s="153" t="s">
        <v>163</v>
      </c>
    </row>
    <row r="434" spans="2:65" s="12" customFormat="1" ht="10">
      <c r="B434" s="151"/>
      <c r="D434" s="152" t="s">
        <v>171</v>
      </c>
      <c r="E434" s="153" t="s">
        <v>1</v>
      </c>
      <c r="F434" s="154" t="s">
        <v>668</v>
      </c>
      <c r="H434" s="155">
        <v>8.0399999999999991</v>
      </c>
      <c r="I434" s="156"/>
      <c r="L434" s="151"/>
      <c r="M434" s="157"/>
      <c r="T434" s="158"/>
      <c r="AT434" s="153" t="s">
        <v>171</v>
      </c>
      <c r="AU434" s="153" t="s">
        <v>84</v>
      </c>
      <c r="AV434" s="12" t="s">
        <v>84</v>
      </c>
      <c r="AW434" s="12" t="s">
        <v>32</v>
      </c>
      <c r="AX434" s="12" t="s">
        <v>75</v>
      </c>
      <c r="AY434" s="153" t="s">
        <v>163</v>
      </c>
    </row>
    <row r="435" spans="2:65" s="13" customFormat="1" ht="10">
      <c r="B435" s="159"/>
      <c r="D435" s="152" t="s">
        <v>171</v>
      </c>
      <c r="E435" s="160" t="s">
        <v>1</v>
      </c>
      <c r="F435" s="161" t="s">
        <v>173</v>
      </c>
      <c r="H435" s="162">
        <v>32.76</v>
      </c>
      <c r="I435" s="163"/>
      <c r="L435" s="159"/>
      <c r="M435" s="164"/>
      <c r="T435" s="165"/>
      <c r="AT435" s="160" t="s">
        <v>171</v>
      </c>
      <c r="AU435" s="160" t="s">
        <v>84</v>
      </c>
      <c r="AV435" s="13" t="s">
        <v>169</v>
      </c>
      <c r="AW435" s="13" t="s">
        <v>32</v>
      </c>
      <c r="AX435" s="13" t="s">
        <v>82</v>
      </c>
      <c r="AY435" s="160" t="s">
        <v>163</v>
      </c>
    </row>
    <row r="436" spans="2:65" s="1" customFormat="1" ht="24.15" customHeight="1">
      <c r="B436" s="136"/>
      <c r="C436" s="137" t="s">
        <v>764</v>
      </c>
      <c r="D436" s="137" t="s">
        <v>165</v>
      </c>
      <c r="E436" s="138" t="s">
        <v>765</v>
      </c>
      <c r="F436" s="139" t="s">
        <v>766</v>
      </c>
      <c r="G436" s="140" t="s">
        <v>256</v>
      </c>
      <c r="H436" s="141">
        <v>1.8939999999999999</v>
      </c>
      <c r="I436" s="142"/>
      <c r="J436" s="143">
        <f>ROUND(I436*H436,2)</f>
        <v>0</v>
      </c>
      <c r="K436" s="144"/>
      <c r="L436" s="31"/>
      <c r="M436" s="145" t="s">
        <v>1</v>
      </c>
      <c r="N436" s="146" t="s">
        <v>40</v>
      </c>
      <c r="P436" s="147">
        <f>O436*H436</f>
        <v>0</v>
      </c>
      <c r="Q436" s="147">
        <v>0</v>
      </c>
      <c r="R436" s="147">
        <f>Q436*H436</f>
        <v>0</v>
      </c>
      <c r="S436" s="147">
        <v>0</v>
      </c>
      <c r="T436" s="148">
        <f>S436*H436</f>
        <v>0</v>
      </c>
      <c r="AR436" s="149" t="s">
        <v>258</v>
      </c>
      <c r="AT436" s="149" t="s">
        <v>165</v>
      </c>
      <c r="AU436" s="149" t="s">
        <v>84</v>
      </c>
      <c r="AY436" s="16" t="s">
        <v>163</v>
      </c>
      <c r="BE436" s="150">
        <f>IF(N436="základní",J436,0)</f>
        <v>0</v>
      </c>
      <c r="BF436" s="150">
        <f>IF(N436="snížená",J436,0)</f>
        <v>0</v>
      </c>
      <c r="BG436" s="150">
        <f>IF(N436="zákl. přenesená",J436,0)</f>
        <v>0</v>
      </c>
      <c r="BH436" s="150">
        <f>IF(N436="sníž. přenesená",J436,0)</f>
        <v>0</v>
      </c>
      <c r="BI436" s="150">
        <f>IF(N436="nulová",J436,0)</f>
        <v>0</v>
      </c>
      <c r="BJ436" s="16" t="s">
        <v>82</v>
      </c>
      <c r="BK436" s="150">
        <f>ROUND(I436*H436,2)</f>
        <v>0</v>
      </c>
      <c r="BL436" s="16" t="s">
        <v>258</v>
      </c>
      <c r="BM436" s="149" t="s">
        <v>767</v>
      </c>
    </row>
    <row r="437" spans="2:65" s="11" customFormat="1" ht="22.75" customHeight="1">
      <c r="B437" s="124"/>
      <c r="D437" s="125" t="s">
        <v>74</v>
      </c>
      <c r="E437" s="134" t="s">
        <v>347</v>
      </c>
      <c r="F437" s="134" t="s">
        <v>348</v>
      </c>
      <c r="I437" s="127"/>
      <c r="J437" s="135">
        <f>BK437</f>
        <v>0</v>
      </c>
      <c r="L437" s="124"/>
      <c r="M437" s="129"/>
      <c r="P437" s="130">
        <f>SUM(P438:P490)</f>
        <v>0</v>
      </c>
      <c r="R437" s="130">
        <f>SUM(R438:R490)</f>
        <v>6.5351077199999992</v>
      </c>
      <c r="T437" s="131">
        <f>SUM(T438:T490)</f>
        <v>0</v>
      </c>
      <c r="AR437" s="125" t="s">
        <v>84</v>
      </c>
      <c r="AT437" s="132" t="s">
        <v>74</v>
      </c>
      <c r="AU437" s="132" t="s">
        <v>82</v>
      </c>
      <c r="AY437" s="125" t="s">
        <v>163</v>
      </c>
      <c r="BK437" s="133">
        <f>SUM(BK438:BK490)</f>
        <v>0</v>
      </c>
    </row>
    <row r="438" spans="2:65" s="1" customFormat="1" ht="16.5" customHeight="1">
      <c r="B438" s="136"/>
      <c r="C438" s="137" t="s">
        <v>768</v>
      </c>
      <c r="D438" s="137" t="s">
        <v>165</v>
      </c>
      <c r="E438" s="138" t="s">
        <v>769</v>
      </c>
      <c r="F438" s="139" t="s">
        <v>770</v>
      </c>
      <c r="G438" s="140" t="s">
        <v>168</v>
      </c>
      <c r="H438" s="141">
        <v>359.98</v>
      </c>
      <c r="I438" s="142"/>
      <c r="J438" s="143">
        <f>ROUND(I438*H438,2)</f>
        <v>0</v>
      </c>
      <c r="K438" s="144"/>
      <c r="L438" s="31"/>
      <c r="M438" s="145" t="s">
        <v>1</v>
      </c>
      <c r="N438" s="146" t="s">
        <v>40</v>
      </c>
      <c r="P438" s="147">
        <f>O438*H438</f>
        <v>0</v>
      </c>
      <c r="Q438" s="147">
        <v>0</v>
      </c>
      <c r="R438" s="147">
        <f>Q438*H438</f>
        <v>0</v>
      </c>
      <c r="S438" s="147">
        <v>0</v>
      </c>
      <c r="T438" s="148">
        <f>S438*H438</f>
        <v>0</v>
      </c>
      <c r="AR438" s="149" t="s">
        <v>258</v>
      </c>
      <c r="AT438" s="149" t="s">
        <v>165</v>
      </c>
      <c r="AU438" s="149" t="s">
        <v>84</v>
      </c>
      <c r="AY438" s="16" t="s">
        <v>163</v>
      </c>
      <c r="BE438" s="150">
        <f>IF(N438="základní",J438,0)</f>
        <v>0</v>
      </c>
      <c r="BF438" s="150">
        <f>IF(N438="snížená",J438,0)</f>
        <v>0</v>
      </c>
      <c r="BG438" s="150">
        <f>IF(N438="zákl. přenesená",J438,0)</f>
        <v>0</v>
      </c>
      <c r="BH438" s="150">
        <f>IF(N438="sníž. přenesená",J438,0)</f>
        <v>0</v>
      </c>
      <c r="BI438" s="150">
        <f>IF(N438="nulová",J438,0)</f>
        <v>0</v>
      </c>
      <c r="BJ438" s="16" t="s">
        <v>82</v>
      </c>
      <c r="BK438" s="150">
        <f>ROUND(I438*H438,2)</f>
        <v>0</v>
      </c>
      <c r="BL438" s="16" t="s">
        <v>258</v>
      </c>
      <c r="BM438" s="149" t="s">
        <v>771</v>
      </c>
    </row>
    <row r="439" spans="2:65" s="12" customFormat="1" ht="10">
      <c r="B439" s="151"/>
      <c r="D439" s="152" t="s">
        <v>171</v>
      </c>
      <c r="E439" s="153" t="s">
        <v>1</v>
      </c>
      <c r="F439" s="154" t="s">
        <v>772</v>
      </c>
      <c r="H439" s="155">
        <v>70.86</v>
      </c>
      <c r="I439" s="156"/>
      <c r="L439" s="151"/>
      <c r="M439" s="157"/>
      <c r="T439" s="158"/>
      <c r="AT439" s="153" t="s">
        <v>171</v>
      </c>
      <c r="AU439" s="153" t="s">
        <v>84</v>
      </c>
      <c r="AV439" s="12" t="s">
        <v>84</v>
      </c>
      <c r="AW439" s="12" t="s">
        <v>32</v>
      </c>
      <c r="AX439" s="12" t="s">
        <v>75</v>
      </c>
      <c r="AY439" s="153" t="s">
        <v>163</v>
      </c>
    </row>
    <row r="440" spans="2:65" s="12" customFormat="1" ht="10">
      <c r="B440" s="151"/>
      <c r="D440" s="152" t="s">
        <v>171</v>
      </c>
      <c r="E440" s="153" t="s">
        <v>1</v>
      </c>
      <c r="F440" s="154" t="s">
        <v>201</v>
      </c>
      <c r="H440" s="155">
        <v>81.88</v>
      </c>
      <c r="I440" s="156"/>
      <c r="L440" s="151"/>
      <c r="M440" s="157"/>
      <c r="T440" s="158"/>
      <c r="AT440" s="153" t="s">
        <v>171</v>
      </c>
      <c r="AU440" s="153" t="s">
        <v>84</v>
      </c>
      <c r="AV440" s="12" t="s">
        <v>84</v>
      </c>
      <c r="AW440" s="12" t="s">
        <v>32</v>
      </c>
      <c r="AX440" s="12" t="s">
        <v>75</v>
      </c>
      <c r="AY440" s="153" t="s">
        <v>163</v>
      </c>
    </row>
    <row r="441" spans="2:65" s="12" customFormat="1" ht="10">
      <c r="B441" s="151"/>
      <c r="D441" s="152" t="s">
        <v>171</v>
      </c>
      <c r="E441" s="153" t="s">
        <v>1</v>
      </c>
      <c r="F441" s="154" t="s">
        <v>202</v>
      </c>
      <c r="H441" s="155">
        <v>207.24</v>
      </c>
      <c r="I441" s="156"/>
      <c r="L441" s="151"/>
      <c r="M441" s="157"/>
      <c r="T441" s="158"/>
      <c r="AT441" s="153" t="s">
        <v>171</v>
      </c>
      <c r="AU441" s="153" t="s">
        <v>84</v>
      </c>
      <c r="AV441" s="12" t="s">
        <v>84</v>
      </c>
      <c r="AW441" s="12" t="s">
        <v>32</v>
      </c>
      <c r="AX441" s="12" t="s">
        <v>75</v>
      </c>
      <c r="AY441" s="153" t="s">
        <v>163</v>
      </c>
    </row>
    <row r="442" spans="2:65" s="13" customFormat="1" ht="10">
      <c r="B442" s="159"/>
      <c r="D442" s="152" t="s">
        <v>171</v>
      </c>
      <c r="E442" s="160" t="s">
        <v>1</v>
      </c>
      <c r="F442" s="161" t="s">
        <v>173</v>
      </c>
      <c r="H442" s="162">
        <v>359.98</v>
      </c>
      <c r="I442" s="163"/>
      <c r="L442" s="159"/>
      <c r="M442" s="164"/>
      <c r="T442" s="165"/>
      <c r="AT442" s="160" t="s">
        <v>171</v>
      </c>
      <c r="AU442" s="160" t="s">
        <v>84</v>
      </c>
      <c r="AV442" s="13" t="s">
        <v>169</v>
      </c>
      <c r="AW442" s="13" t="s">
        <v>32</v>
      </c>
      <c r="AX442" s="13" t="s">
        <v>82</v>
      </c>
      <c r="AY442" s="160" t="s">
        <v>163</v>
      </c>
    </row>
    <row r="443" spans="2:65" s="1" customFormat="1" ht="16.5" customHeight="1">
      <c r="B443" s="136"/>
      <c r="C443" s="137" t="s">
        <v>773</v>
      </c>
      <c r="D443" s="137" t="s">
        <v>165</v>
      </c>
      <c r="E443" s="138" t="s">
        <v>774</v>
      </c>
      <c r="F443" s="139" t="s">
        <v>775</v>
      </c>
      <c r="G443" s="140" t="s">
        <v>168</v>
      </c>
      <c r="H443" s="141">
        <v>638.08000000000004</v>
      </c>
      <c r="I443" s="142"/>
      <c r="J443" s="143">
        <f>ROUND(I443*H443,2)</f>
        <v>0</v>
      </c>
      <c r="K443" s="144"/>
      <c r="L443" s="31"/>
      <c r="M443" s="145" t="s">
        <v>1</v>
      </c>
      <c r="N443" s="146" t="s">
        <v>40</v>
      </c>
      <c r="P443" s="147">
        <f>O443*H443</f>
        <v>0</v>
      </c>
      <c r="Q443" s="147">
        <v>0</v>
      </c>
      <c r="R443" s="147">
        <f>Q443*H443</f>
        <v>0</v>
      </c>
      <c r="S443" s="147">
        <v>0</v>
      </c>
      <c r="T443" s="148">
        <f>S443*H443</f>
        <v>0</v>
      </c>
      <c r="AR443" s="149" t="s">
        <v>258</v>
      </c>
      <c r="AT443" s="149" t="s">
        <v>165</v>
      </c>
      <c r="AU443" s="149" t="s">
        <v>84</v>
      </c>
      <c r="AY443" s="16" t="s">
        <v>163</v>
      </c>
      <c r="BE443" s="150">
        <f>IF(N443="základní",J443,0)</f>
        <v>0</v>
      </c>
      <c r="BF443" s="150">
        <f>IF(N443="snížená",J443,0)</f>
        <v>0</v>
      </c>
      <c r="BG443" s="150">
        <f>IF(N443="zákl. přenesená",J443,0)</f>
        <v>0</v>
      </c>
      <c r="BH443" s="150">
        <f>IF(N443="sníž. přenesená",J443,0)</f>
        <v>0</v>
      </c>
      <c r="BI443" s="150">
        <f>IF(N443="nulová",J443,0)</f>
        <v>0</v>
      </c>
      <c r="BJ443" s="16" t="s">
        <v>82</v>
      </c>
      <c r="BK443" s="150">
        <f>ROUND(I443*H443,2)</f>
        <v>0</v>
      </c>
      <c r="BL443" s="16" t="s">
        <v>258</v>
      </c>
      <c r="BM443" s="149" t="s">
        <v>776</v>
      </c>
    </row>
    <row r="444" spans="2:65" s="12" customFormat="1" ht="10">
      <c r="B444" s="151"/>
      <c r="D444" s="152" t="s">
        <v>171</v>
      </c>
      <c r="E444" s="153" t="s">
        <v>1</v>
      </c>
      <c r="F444" s="154" t="s">
        <v>777</v>
      </c>
      <c r="H444" s="155">
        <v>141.72</v>
      </c>
      <c r="I444" s="156"/>
      <c r="L444" s="151"/>
      <c r="M444" s="157"/>
      <c r="T444" s="158"/>
      <c r="AT444" s="153" t="s">
        <v>171</v>
      </c>
      <c r="AU444" s="153" t="s">
        <v>84</v>
      </c>
      <c r="AV444" s="12" t="s">
        <v>84</v>
      </c>
      <c r="AW444" s="12" t="s">
        <v>32</v>
      </c>
      <c r="AX444" s="12" t="s">
        <v>75</v>
      </c>
      <c r="AY444" s="153" t="s">
        <v>163</v>
      </c>
    </row>
    <row r="445" spans="2:65" s="12" customFormat="1" ht="10">
      <c r="B445" s="151"/>
      <c r="D445" s="152" t="s">
        <v>171</v>
      </c>
      <c r="E445" s="153" t="s">
        <v>1</v>
      </c>
      <c r="F445" s="154" t="s">
        <v>201</v>
      </c>
      <c r="H445" s="155">
        <v>81.88</v>
      </c>
      <c r="I445" s="156"/>
      <c r="L445" s="151"/>
      <c r="M445" s="157"/>
      <c r="T445" s="158"/>
      <c r="AT445" s="153" t="s">
        <v>171</v>
      </c>
      <c r="AU445" s="153" t="s">
        <v>84</v>
      </c>
      <c r="AV445" s="12" t="s">
        <v>84</v>
      </c>
      <c r="AW445" s="12" t="s">
        <v>32</v>
      </c>
      <c r="AX445" s="12" t="s">
        <v>75</v>
      </c>
      <c r="AY445" s="153" t="s">
        <v>163</v>
      </c>
    </row>
    <row r="446" spans="2:65" s="12" customFormat="1" ht="10">
      <c r="B446" s="151"/>
      <c r="D446" s="152" t="s">
        <v>171</v>
      </c>
      <c r="E446" s="153" t="s">
        <v>1</v>
      </c>
      <c r="F446" s="154" t="s">
        <v>209</v>
      </c>
      <c r="H446" s="155">
        <v>414.48</v>
      </c>
      <c r="I446" s="156"/>
      <c r="L446" s="151"/>
      <c r="M446" s="157"/>
      <c r="T446" s="158"/>
      <c r="AT446" s="153" t="s">
        <v>171</v>
      </c>
      <c r="AU446" s="153" t="s">
        <v>84</v>
      </c>
      <c r="AV446" s="12" t="s">
        <v>84</v>
      </c>
      <c r="AW446" s="12" t="s">
        <v>32</v>
      </c>
      <c r="AX446" s="12" t="s">
        <v>75</v>
      </c>
      <c r="AY446" s="153" t="s">
        <v>163</v>
      </c>
    </row>
    <row r="447" spans="2:65" s="13" customFormat="1" ht="10">
      <c r="B447" s="159"/>
      <c r="D447" s="152" t="s">
        <v>171</v>
      </c>
      <c r="E447" s="160" t="s">
        <v>1</v>
      </c>
      <c r="F447" s="161" t="s">
        <v>173</v>
      </c>
      <c r="H447" s="162">
        <v>638.08000000000004</v>
      </c>
      <c r="I447" s="163"/>
      <c r="L447" s="159"/>
      <c r="M447" s="164"/>
      <c r="T447" s="165"/>
      <c r="AT447" s="160" t="s">
        <v>171</v>
      </c>
      <c r="AU447" s="160" t="s">
        <v>84</v>
      </c>
      <c r="AV447" s="13" t="s">
        <v>169</v>
      </c>
      <c r="AW447" s="13" t="s">
        <v>32</v>
      </c>
      <c r="AX447" s="13" t="s">
        <v>82</v>
      </c>
      <c r="AY447" s="160" t="s">
        <v>163</v>
      </c>
    </row>
    <row r="448" spans="2:65" s="1" customFormat="1" ht="16.5" customHeight="1">
      <c r="B448" s="136"/>
      <c r="C448" s="137" t="s">
        <v>778</v>
      </c>
      <c r="D448" s="137" t="s">
        <v>165</v>
      </c>
      <c r="E448" s="138" t="s">
        <v>779</v>
      </c>
      <c r="F448" s="139" t="s">
        <v>780</v>
      </c>
      <c r="G448" s="140" t="s">
        <v>168</v>
      </c>
      <c r="H448" s="141">
        <v>567.22</v>
      </c>
      <c r="I448" s="142"/>
      <c r="J448" s="143">
        <f>ROUND(I448*H448,2)</f>
        <v>0</v>
      </c>
      <c r="K448" s="144"/>
      <c r="L448" s="31"/>
      <c r="M448" s="145" t="s">
        <v>1</v>
      </c>
      <c r="N448" s="146" t="s">
        <v>40</v>
      </c>
      <c r="P448" s="147">
        <f>O448*H448</f>
        <v>0</v>
      </c>
      <c r="Q448" s="147">
        <v>3.0000000000000001E-5</v>
      </c>
      <c r="R448" s="147">
        <f>Q448*H448</f>
        <v>1.70166E-2</v>
      </c>
      <c r="S448" s="147">
        <v>0</v>
      </c>
      <c r="T448" s="148">
        <f>S448*H448</f>
        <v>0</v>
      </c>
      <c r="AR448" s="149" t="s">
        <v>258</v>
      </c>
      <c r="AT448" s="149" t="s">
        <v>165</v>
      </c>
      <c r="AU448" s="149" t="s">
        <v>84</v>
      </c>
      <c r="AY448" s="16" t="s">
        <v>163</v>
      </c>
      <c r="BE448" s="150">
        <f>IF(N448="základní",J448,0)</f>
        <v>0</v>
      </c>
      <c r="BF448" s="150">
        <f>IF(N448="snížená",J448,0)</f>
        <v>0</v>
      </c>
      <c r="BG448" s="150">
        <f>IF(N448="zákl. přenesená",J448,0)</f>
        <v>0</v>
      </c>
      <c r="BH448" s="150">
        <f>IF(N448="sníž. přenesená",J448,0)</f>
        <v>0</v>
      </c>
      <c r="BI448" s="150">
        <f>IF(N448="nulová",J448,0)</f>
        <v>0</v>
      </c>
      <c r="BJ448" s="16" t="s">
        <v>82</v>
      </c>
      <c r="BK448" s="150">
        <f>ROUND(I448*H448,2)</f>
        <v>0</v>
      </c>
      <c r="BL448" s="16" t="s">
        <v>258</v>
      </c>
      <c r="BM448" s="149" t="s">
        <v>781</v>
      </c>
    </row>
    <row r="449" spans="2:65" s="12" customFormat="1" ht="10">
      <c r="B449" s="151"/>
      <c r="D449" s="152" t="s">
        <v>171</v>
      </c>
      <c r="E449" s="153" t="s">
        <v>1</v>
      </c>
      <c r="F449" s="154" t="s">
        <v>772</v>
      </c>
      <c r="H449" s="155">
        <v>70.86</v>
      </c>
      <c r="I449" s="156"/>
      <c r="L449" s="151"/>
      <c r="M449" s="157"/>
      <c r="T449" s="158"/>
      <c r="AT449" s="153" t="s">
        <v>171</v>
      </c>
      <c r="AU449" s="153" t="s">
        <v>84</v>
      </c>
      <c r="AV449" s="12" t="s">
        <v>84</v>
      </c>
      <c r="AW449" s="12" t="s">
        <v>32</v>
      </c>
      <c r="AX449" s="12" t="s">
        <v>75</v>
      </c>
      <c r="AY449" s="153" t="s">
        <v>163</v>
      </c>
    </row>
    <row r="450" spans="2:65" s="12" customFormat="1" ht="10">
      <c r="B450" s="151"/>
      <c r="D450" s="152" t="s">
        <v>171</v>
      </c>
      <c r="E450" s="153" t="s">
        <v>1</v>
      </c>
      <c r="F450" s="154" t="s">
        <v>201</v>
      </c>
      <c r="H450" s="155">
        <v>81.88</v>
      </c>
      <c r="I450" s="156"/>
      <c r="L450" s="151"/>
      <c r="M450" s="157"/>
      <c r="T450" s="158"/>
      <c r="AT450" s="153" t="s">
        <v>171</v>
      </c>
      <c r="AU450" s="153" t="s">
        <v>84</v>
      </c>
      <c r="AV450" s="12" t="s">
        <v>84</v>
      </c>
      <c r="AW450" s="12" t="s">
        <v>32</v>
      </c>
      <c r="AX450" s="12" t="s">
        <v>75</v>
      </c>
      <c r="AY450" s="153" t="s">
        <v>163</v>
      </c>
    </row>
    <row r="451" spans="2:65" s="12" customFormat="1" ht="10">
      <c r="B451" s="151"/>
      <c r="D451" s="152" t="s">
        <v>171</v>
      </c>
      <c r="E451" s="153" t="s">
        <v>1</v>
      </c>
      <c r="F451" s="154" t="s">
        <v>209</v>
      </c>
      <c r="H451" s="155">
        <v>414.48</v>
      </c>
      <c r="I451" s="156"/>
      <c r="L451" s="151"/>
      <c r="M451" s="157"/>
      <c r="T451" s="158"/>
      <c r="AT451" s="153" t="s">
        <v>171</v>
      </c>
      <c r="AU451" s="153" t="s">
        <v>84</v>
      </c>
      <c r="AV451" s="12" t="s">
        <v>84</v>
      </c>
      <c r="AW451" s="12" t="s">
        <v>32</v>
      </c>
      <c r="AX451" s="12" t="s">
        <v>75</v>
      </c>
      <c r="AY451" s="153" t="s">
        <v>163</v>
      </c>
    </row>
    <row r="452" spans="2:65" s="13" customFormat="1" ht="10">
      <c r="B452" s="159"/>
      <c r="D452" s="152" t="s">
        <v>171</v>
      </c>
      <c r="E452" s="160" t="s">
        <v>1</v>
      </c>
      <c r="F452" s="161" t="s">
        <v>173</v>
      </c>
      <c r="H452" s="162">
        <v>567.22</v>
      </c>
      <c r="I452" s="163"/>
      <c r="L452" s="159"/>
      <c r="M452" s="164"/>
      <c r="T452" s="165"/>
      <c r="AT452" s="160" t="s">
        <v>171</v>
      </c>
      <c r="AU452" s="160" t="s">
        <v>84</v>
      </c>
      <c r="AV452" s="13" t="s">
        <v>169</v>
      </c>
      <c r="AW452" s="13" t="s">
        <v>32</v>
      </c>
      <c r="AX452" s="13" t="s">
        <v>82</v>
      </c>
      <c r="AY452" s="160" t="s">
        <v>163</v>
      </c>
    </row>
    <row r="453" spans="2:65" s="1" customFormat="1" ht="16.5" customHeight="1">
      <c r="B453" s="136"/>
      <c r="C453" s="137" t="s">
        <v>782</v>
      </c>
      <c r="D453" s="137" t="s">
        <v>165</v>
      </c>
      <c r="E453" s="138" t="s">
        <v>783</v>
      </c>
      <c r="F453" s="139" t="s">
        <v>784</v>
      </c>
      <c r="G453" s="140" t="s">
        <v>168</v>
      </c>
      <c r="H453" s="141">
        <v>567.22</v>
      </c>
      <c r="I453" s="142"/>
      <c r="J453" s="143">
        <f>ROUND(I453*H453,2)</f>
        <v>0</v>
      </c>
      <c r="K453" s="144"/>
      <c r="L453" s="31"/>
      <c r="M453" s="145" t="s">
        <v>1</v>
      </c>
      <c r="N453" s="146" t="s">
        <v>40</v>
      </c>
      <c r="P453" s="147">
        <f>O453*H453</f>
        <v>0</v>
      </c>
      <c r="Q453" s="147">
        <v>2.0000000000000001E-4</v>
      </c>
      <c r="R453" s="147">
        <f>Q453*H453</f>
        <v>0.11344400000000002</v>
      </c>
      <c r="S453" s="147">
        <v>0</v>
      </c>
      <c r="T453" s="148">
        <f>S453*H453</f>
        <v>0</v>
      </c>
      <c r="AR453" s="149" t="s">
        <v>258</v>
      </c>
      <c r="AT453" s="149" t="s">
        <v>165</v>
      </c>
      <c r="AU453" s="149" t="s">
        <v>84</v>
      </c>
      <c r="AY453" s="16" t="s">
        <v>163</v>
      </c>
      <c r="BE453" s="150">
        <f>IF(N453="základní",J453,0)</f>
        <v>0</v>
      </c>
      <c r="BF453" s="150">
        <f>IF(N453="snížená",J453,0)</f>
        <v>0</v>
      </c>
      <c r="BG453" s="150">
        <f>IF(N453="zákl. přenesená",J453,0)</f>
        <v>0</v>
      </c>
      <c r="BH453" s="150">
        <f>IF(N453="sníž. přenesená",J453,0)</f>
        <v>0</v>
      </c>
      <c r="BI453" s="150">
        <f>IF(N453="nulová",J453,0)</f>
        <v>0</v>
      </c>
      <c r="BJ453" s="16" t="s">
        <v>82</v>
      </c>
      <c r="BK453" s="150">
        <f>ROUND(I453*H453,2)</f>
        <v>0</v>
      </c>
      <c r="BL453" s="16" t="s">
        <v>258</v>
      </c>
      <c r="BM453" s="149" t="s">
        <v>785</v>
      </c>
    </row>
    <row r="454" spans="2:65" s="12" customFormat="1" ht="10">
      <c r="B454" s="151"/>
      <c r="D454" s="152" t="s">
        <v>171</v>
      </c>
      <c r="E454" s="153" t="s">
        <v>1</v>
      </c>
      <c r="F454" s="154" t="s">
        <v>772</v>
      </c>
      <c r="H454" s="155">
        <v>70.86</v>
      </c>
      <c r="I454" s="156"/>
      <c r="L454" s="151"/>
      <c r="M454" s="157"/>
      <c r="T454" s="158"/>
      <c r="AT454" s="153" t="s">
        <v>171</v>
      </c>
      <c r="AU454" s="153" t="s">
        <v>84</v>
      </c>
      <c r="AV454" s="12" t="s">
        <v>84</v>
      </c>
      <c r="AW454" s="12" t="s">
        <v>32</v>
      </c>
      <c r="AX454" s="12" t="s">
        <v>75</v>
      </c>
      <c r="AY454" s="153" t="s">
        <v>163</v>
      </c>
    </row>
    <row r="455" spans="2:65" s="12" customFormat="1" ht="10">
      <c r="B455" s="151"/>
      <c r="D455" s="152" t="s">
        <v>171</v>
      </c>
      <c r="E455" s="153" t="s">
        <v>1</v>
      </c>
      <c r="F455" s="154" t="s">
        <v>201</v>
      </c>
      <c r="H455" s="155">
        <v>81.88</v>
      </c>
      <c r="I455" s="156"/>
      <c r="L455" s="151"/>
      <c r="M455" s="157"/>
      <c r="T455" s="158"/>
      <c r="AT455" s="153" t="s">
        <v>171</v>
      </c>
      <c r="AU455" s="153" t="s">
        <v>84</v>
      </c>
      <c r="AV455" s="12" t="s">
        <v>84</v>
      </c>
      <c r="AW455" s="12" t="s">
        <v>32</v>
      </c>
      <c r="AX455" s="12" t="s">
        <v>75</v>
      </c>
      <c r="AY455" s="153" t="s">
        <v>163</v>
      </c>
    </row>
    <row r="456" spans="2:65" s="12" customFormat="1" ht="10">
      <c r="B456" s="151"/>
      <c r="D456" s="152" t="s">
        <v>171</v>
      </c>
      <c r="E456" s="153" t="s">
        <v>1</v>
      </c>
      <c r="F456" s="154" t="s">
        <v>209</v>
      </c>
      <c r="H456" s="155">
        <v>414.48</v>
      </c>
      <c r="I456" s="156"/>
      <c r="L456" s="151"/>
      <c r="M456" s="157"/>
      <c r="T456" s="158"/>
      <c r="AT456" s="153" t="s">
        <v>171</v>
      </c>
      <c r="AU456" s="153" t="s">
        <v>84</v>
      </c>
      <c r="AV456" s="12" t="s">
        <v>84</v>
      </c>
      <c r="AW456" s="12" t="s">
        <v>32</v>
      </c>
      <c r="AX456" s="12" t="s">
        <v>75</v>
      </c>
      <c r="AY456" s="153" t="s">
        <v>163</v>
      </c>
    </row>
    <row r="457" spans="2:65" s="13" customFormat="1" ht="10">
      <c r="B457" s="159"/>
      <c r="D457" s="152" t="s">
        <v>171</v>
      </c>
      <c r="E457" s="160" t="s">
        <v>1</v>
      </c>
      <c r="F457" s="161" t="s">
        <v>173</v>
      </c>
      <c r="H457" s="162">
        <v>567.22</v>
      </c>
      <c r="I457" s="163"/>
      <c r="L457" s="159"/>
      <c r="M457" s="164"/>
      <c r="T457" s="165"/>
      <c r="AT457" s="160" t="s">
        <v>171</v>
      </c>
      <c r="AU457" s="160" t="s">
        <v>84</v>
      </c>
      <c r="AV457" s="13" t="s">
        <v>169</v>
      </c>
      <c r="AW457" s="13" t="s">
        <v>32</v>
      </c>
      <c r="AX457" s="13" t="s">
        <v>82</v>
      </c>
      <c r="AY457" s="160" t="s">
        <v>163</v>
      </c>
    </row>
    <row r="458" spans="2:65" s="1" customFormat="1" ht="24.15" customHeight="1">
      <c r="B458" s="136"/>
      <c r="C458" s="137" t="s">
        <v>786</v>
      </c>
      <c r="D458" s="137" t="s">
        <v>165</v>
      </c>
      <c r="E458" s="138" t="s">
        <v>787</v>
      </c>
      <c r="F458" s="139" t="s">
        <v>788</v>
      </c>
      <c r="G458" s="140" t="s">
        <v>168</v>
      </c>
      <c r="H458" s="141">
        <v>485.34</v>
      </c>
      <c r="I458" s="142"/>
      <c r="J458" s="143">
        <f>ROUND(I458*H458,2)</f>
        <v>0</v>
      </c>
      <c r="K458" s="144"/>
      <c r="L458" s="31"/>
      <c r="M458" s="145" t="s">
        <v>1</v>
      </c>
      <c r="N458" s="146" t="s">
        <v>40</v>
      </c>
      <c r="P458" s="147">
        <f>O458*H458</f>
        <v>0</v>
      </c>
      <c r="Q458" s="147">
        <v>7.4999999999999997E-3</v>
      </c>
      <c r="R458" s="147">
        <f>Q458*H458</f>
        <v>3.6400499999999996</v>
      </c>
      <c r="S458" s="147">
        <v>0</v>
      </c>
      <c r="T458" s="148">
        <f>S458*H458</f>
        <v>0</v>
      </c>
      <c r="AR458" s="149" t="s">
        <v>258</v>
      </c>
      <c r="AT458" s="149" t="s">
        <v>165</v>
      </c>
      <c r="AU458" s="149" t="s">
        <v>84</v>
      </c>
      <c r="AY458" s="16" t="s">
        <v>163</v>
      </c>
      <c r="BE458" s="150">
        <f>IF(N458="základní",J458,0)</f>
        <v>0</v>
      </c>
      <c r="BF458" s="150">
        <f>IF(N458="snížená",J458,0)</f>
        <v>0</v>
      </c>
      <c r="BG458" s="150">
        <f>IF(N458="zákl. přenesená",J458,0)</f>
        <v>0</v>
      </c>
      <c r="BH458" s="150">
        <f>IF(N458="sníž. přenesená",J458,0)</f>
        <v>0</v>
      </c>
      <c r="BI458" s="150">
        <f>IF(N458="nulová",J458,0)</f>
        <v>0</v>
      </c>
      <c r="BJ458" s="16" t="s">
        <v>82</v>
      </c>
      <c r="BK458" s="150">
        <f>ROUND(I458*H458,2)</f>
        <v>0</v>
      </c>
      <c r="BL458" s="16" t="s">
        <v>258</v>
      </c>
      <c r="BM458" s="149" t="s">
        <v>789</v>
      </c>
    </row>
    <row r="459" spans="2:65" s="12" customFormat="1" ht="10">
      <c r="B459" s="151"/>
      <c r="D459" s="152" t="s">
        <v>171</v>
      </c>
      <c r="E459" s="153" t="s">
        <v>1</v>
      </c>
      <c r="F459" s="154" t="s">
        <v>772</v>
      </c>
      <c r="H459" s="155">
        <v>70.86</v>
      </c>
      <c r="I459" s="156"/>
      <c r="L459" s="151"/>
      <c r="M459" s="157"/>
      <c r="T459" s="158"/>
      <c r="AT459" s="153" t="s">
        <v>171</v>
      </c>
      <c r="AU459" s="153" t="s">
        <v>84</v>
      </c>
      <c r="AV459" s="12" t="s">
        <v>84</v>
      </c>
      <c r="AW459" s="12" t="s">
        <v>32</v>
      </c>
      <c r="AX459" s="12" t="s">
        <v>75</v>
      </c>
      <c r="AY459" s="153" t="s">
        <v>163</v>
      </c>
    </row>
    <row r="460" spans="2:65" s="12" customFormat="1" ht="10">
      <c r="B460" s="151"/>
      <c r="D460" s="152" t="s">
        <v>171</v>
      </c>
      <c r="E460" s="153" t="s">
        <v>1</v>
      </c>
      <c r="F460" s="154" t="s">
        <v>209</v>
      </c>
      <c r="H460" s="155">
        <v>414.48</v>
      </c>
      <c r="I460" s="156"/>
      <c r="L460" s="151"/>
      <c r="M460" s="157"/>
      <c r="T460" s="158"/>
      <c r="AT460" s="153" t="s">
        <v>171</v>
      </c>
      <c r="AU460" s="153" t="s">
        <v>84</v>
      </c>
      <c r="AV460" s="12" t="s">
        <v>84</v>
      </c>
      <c r="AW460" s="12" t="s">
        <v>32</v>
      </c>
      <c r="AX460" s="12" t="s">
        <v>75</v>
      </c>
      <c r="AY460" s="153" t="s">
        <v>163</v>
      </c>
    </row>
    <row r="461" spans="2:65" s="13" customFormat="1" ht="10">
      <c r="B461" s="159"/>
      <c r="D461" s="152" t="s">
        <v>171</v>
      </c>
      <c r="E461" s="160" t="s">
        <v>1</v>
      </c>
      <c r="F461" s="161" t="s">
        <v>173</v>
      </c>
      <c r="H461" s="162">
        <v>485.34000000000003</v>
      </c>
      <c r="I461" s="163"/>
      <c r="L461" s="159"/>
      <c r="M461" s="164"/>
      <c r="T461" s="165"/>
      <c r="AT461" s="160" t="s">
        <v>171</v>
      </c>
      <c r="AU461" s="160" t="s">
        <v>84</v>
      </c>
      <c r="AV461" s="13" t="s">
        <v>169</v>
      </c>
      <c r="AW461" s="13" t="s">
        <v>32</v>
      </c>
      <c r="AX461" s="13" t="s">
        <v>82</v>
      </c>
      <c r="AY461" s="160" t="s">
        <v>163</v>
      </c>
    </row>
    <row r="462" spans="2:65" s="1" customFormat="1" ht="24.15" customHeight="1">
      <c r="B462" s="136"/>
      <c r="C462" s="137" t="s">
        <v>790</v>
      </c>
      <c r="D462" s="137" t="s">
        <v>165</v>
      </c>
      <c r="E462" s="138" t="s">
        <v>791</v>
      </c>
      <c r="F462" s="139" t="s">
        <v>792</v>
      </c>
      <c r="G462" s="140" t="s">
        <v>168</v>
      </c>
      <c r="H462" s="141">
        <v>81.88</v>
      </c>
      <c r="I462" s="142"/>
      <c r="J462" s="143">
        <f>ROUND(I462*H462,2)</f>
        <v>0</v>
      </c>
      <c r="K462" s="144"/>
      <c r="L462" s="31"/>
      <c r="M462" s="145" t="s">
        <v>1</v>
      </c>
      <c r="N462" s="146" t="s">
        <v>40</v>
      </c>
      <c r="P462" s="147">
        <f>O462*H462</f>
        <v>0</v>
      </c>
      <c r="Q462" s="147">
        <v>1.2E-2</v>
      </c>
      <c r="R462" s="147">
        <f>Q462*H462</f>
        <v>0.98255999999999999</v>
      </c>
      <c r="S462" s="147">
        <v>0</v>
      </c>
      <c r="T462" s="148">
        <f>S462*H462</f>
        <v>0</v>
      </c>
      <c r="AR462" s="149" t="s">
        <v>258</v>
      </c>
      <c r="AT462" s="149" t="s">
        <v>165</v>
      </c>
      <c r="AU462" s="149" t="s">
        <v>84</v>
      </c>
      <c r="AY462" s="16" t="s">
        <v>163</v>
      </c>
      <c r="BE462" s="150">
        <f>IF(N462="základní",J462,0)</f>
        <v>0</v>
      </c>
      <c r="BF462" s="150">
        <f>IF(N462="snížená",J462,0)</f>
        <v>0</v>
      </c>
      <c r="BG462" s="150">
        <f>IF(N462="zákl. přenesená",J462,0)</f>
        <v>0</v>
      </c>
      <c r="BH462" s="150">
        <f>IF(N462="sníž. přenesená",J462,0)</f>
        <v>0</v>
      </c>
      <c r="BI462" s="150">
        <f>IF(N462="nulová",J462,0)</f>
        <v>0</v>
      </c>
      <c r="BJ462" s="16" t="s">
        <v>82</v>
      </c>
      <c r="BK462" s="150">
        <f>ROUND(I462*H462,2)</f>
        <v>0</v>
      </c>
      <c r="BL462" s="16" t="s">
        <v>258</v>
      </c>
      <c r="BM462" s="149" t="s">
        <v>793</v>
      </c>
    </row>
    <row r="463" spans="2:65" s="12" customFormat="1" ht="10">
      <c r="B463" s="151"/>
      <c r="D463" s="152" t="s">
        <v>171</v>
      </c>
      <c r="E463" s="153" t="s">
        <v>1</v>
      </c>
      <c r="F463" s="154" t="s">
        <v>794</v>
      </c>
      <c r="H463" s="155">
        <v>81.88</v>
      </c>
      <c r="I463" s="156"/>
      <c r="L463" s="151"/>
      <c r="M463" s="157"/>
      <c r="T463" s="158"/>
      <c r="AT463" s="153" t="s">
        <v>171</v>
      </c>
      <c r="AU463" s="153" t="s">
        <v>84</v>
      </c>
      <c r="AV463" s="12" t="s">
        <v>84</v>
      </c>
      <c r="AW463" s="12" t="s">
        <v>32</v>
      </c>
      <c r="AX463" s="12" t="s">
        <v>75</v>
      </c>
      <c r="AY463" s="153" t="s">
        <v>163</v>
      </c>
    </row>
    <row r="464" spans="2:65" s="13" customFormat="1" ht="10">
      <c r="B464" s="159"/>
      <c r="D464" s="152" t="s">
        <v>171</v>
      </c>
      <c r="E464" s="160" t="s">
        <v>1</v>
      </c>
      <c r="F464" s="161" t="s">
        <v>173</v>
      </c>
      <c r="H464" s="162">
        <v>81.88</v>
      </c>
      <c r="I464" s="163"/>
      <c r="L464" s="159"/>
      <c r="M464" s="164"/>
      <c r="T464" s="165"/>
      <c r="AT464" s="160" t="s">
        <v>171</v>
      </c>
      <c r="AU464" s="160" t="s">
        <v>84</v>
      </c>
      <c r="AV464" s="13" t="s">
        <v>169</v>
      </c>
      <c r="AW464" s="13" t="s">
        <v>32</v>
      </c>
      <c r="AX464" s="13" t="s">
        <v>82</v>
      </c>
      <c r="AY464" s="160" t="s">
        <v>163</v>
      </c>
    </row>
    <row r="465" spans="2:65" s="1" customFormat="1" ht="16.5" customHeight="1">
      <c r="B465" s="136"/>
      <c r="C465" s="137" t="s">
        <v>795</v>
      </c>
      <c r="D465" s="137" t="s">
        <v>165</v>
      </c>
      <c r="E465" s="138" t="s">
        <v>796</v>
      </c>
      <c r="F465" s="139" t="s">
        <v>797</v>
      </c>
      <c r="G465" s="140" t="s">
        <v>168</v>
      </c>
      <c r="H465" s="141">
        <v>268.41000000000003</v>
      </c>
      <c r="I465" s="142"/>
      <c r="J465" s="143">
        <f>ROUND(I465*H465,2)</f>
        <v>0</v>
      </c>
      <c r="K465" s="144"/>
      <c r="L465" s="31"/>
      <c r="M465" s="145" t="s">
        <v>1</v>
      </c>
      <c r="N465" s="146" t="s">
        <v>40</v>
      </c>
      <c r="P465" s="147">
        <f>O465*H465</f>
        <v>0</v>
      </c>
      <c r="Q465" s="147">
        <v>2.0000000000000001E-4</v>
      </c>
      <c r="R465" s="147">
        <f>Q465*H465</f>
        <v>5.3682000000000007E-2</v>
      </c>
      <c r="S465" s="147">
        <v>0</v>
      </c>
      <c r="T465" s="148">
        <f>S465*H465</f>
        <v>0</v>
      </c>
      <c r="AR465" s="149" t="s">
        <v>258</v>
      </c>
      <c r="AT465" s="149" t="s">
        <v>165</v>
      </c>
      <c r="AU465" s="149" t="s">
        <v>84</v>
      </c>
      <c r="AY465" s="16" t="s">
        <v>163</v>
      </c>
      <c r="BE465" s="150">
        <f>IF(N465="základní",J465,0)</f>
        <v>0</v>
      </c>
      <c r="BF465" s="150">
        <f>IF(N465="snížená",J465,0)</f>
        <v>0</v>
      </c>
      <c r="BG465" s="150">
        <f>IF(N465="zákl. přenesená",J465,0)</f>
        <v>0</v>
      </c>
      <c r="BH465" s="150">
        <f>IF(N465="sníž. přenesená",J465,0)</f>
        <v>0</v>
      </c>
      <c r="BI465" s="150">
        <f>IF(N465="nulová",J465,0)</f>
        <v>0</v>
      </c>
      <c r="BJ465" s="16" t="s">
        <v>82</v>
      </c>
      <c r="BK465" s="150">
        <f>ROUND(I465*H465,2)</f>
        <v>0</v>
      </c>
      <c r="BL465" s="16" t="s">
        <v>258</v>
      </c>
      <c r="BM465" s="149" t="s">
        <v>798</v>
      </c>
    </row>
    <row r="466" spans="2:65" s="12" customFormat="1" ht="10">
      <c r="B466" s="151"/>
      <c r="D466" s="152" t="s">
        <v>171</v>
      </c>
      <c r="E466" s="153" t="s">
        <v>1</v>
      </c>
      <c r="F466" s="154" t="s">
        <v>772</v>
      </c>
      <c r="H466" s="155">
        <v>70.86</v>
      </c>
      <c r="I466" s="156"/>
      <c r="L466" s="151"/>
      <c r="M466" s="157"/>
      <c r="T466" s="158"/>
      <c r="AT466" s="153" t="s">
        <v>171</v>
      </c>
      <c r="AU466" s="153" t="s">
        <v>84</v>
      </c>
      <c r="AV466" s="12" t="s">
        <v>84</v>
      </c>
      <c r="AW466" s="12" t="s">
        <v>32</v>
      </c>
      <c r="AX466" s="12" t="s">
        <v>75</v>
      </c>
      <c r="AY466" s="153" t="s">
        <v>163</v>
      </c>
    </row>
    <row r="467" spans="2:65" s="12" customFormat="1" ht="10">
      <c r="B467" s="151"/>
      <c r="D467" s="152" t="s">
        <v>171</v>
      </c>
      <c r="E467" s="153" t="s">
        <v>1</v>
      </c>
      <c r="F467" s="154" t="s">
        <v>799</v>
      </c>
      <c r="H467" s="155">
        <v>197.55</v>
      </c>
      <c r="I467" s="156"/>
      <c r="L467" s="151"/>
      <c r="M467" s="157"/>
      <c r="T467" s="158"/>
      <c r="AT467" s="153" t="s">
        <v>171</v>
      </c>
      <c r="AU467" s="153" t="s">
        <v>84</v>
      </c>
      <c r="AV467" s="12" t="s">
        <v>84</v>
      </c>
      <c r="AW467" s="12" t="s">
        <v>32</v>
      </c>
      <c r="AX467" s="12" t="s">
        <v>75</v>
      </c>
      <c r="AY467" s="153" t="s">
        <v>163</v>
      </c>
    </row>
    <row r="468" spans="2:65" s="13" customFormat="1" ht="10">
      <c r="B468" s="159"/>
      <c r="D468" s="152" t="s">
        <v>171</v>
      </c>
      <c r="E468" s="160" t="s">
        <v>1</v>
      </c>
      <c r="F468" s="161" t="s">
        <v>173</v>
      </c>
      <c r="H468" s="162">
        <v>268.41000000000003</v>
      </c>
      <c r="I468" s="163"/>
      <c r="L468" s="159"/>
      <c r="M468" s="164"/>
      <c r="T468" s="165"/>
      <c r="AT468" s="160" t="s">
        <v>171</v>
      </c>
      <c r="AU468" s="160" t="s">
        <v>84</v>
      </c>
      <c r="AV468" s="13" t="s">
        <v>169</v>
      </c>
      <c r="AW468" s="13" t="s">
        <v>32</v>
      </c>
      <c r="AX468" s="13" t="s">
        <v>82</v>
      </c>
      <c r="AY468" s="160" t="s">
        <v>163</v>
      </c>
    </row>
    <row r="469" spans="2:65" s="1" customFormat="1" ht="21.75" customHeight="1">
      <c r="B469" s="136"/>
      <c r="C469" s="175" t="s">
        <v>341</v>
      </c>
      <c r="D469" s="175" t="s">
        <v>378</v>
      </c>
      <c r="E469" s="176" t="s">
        <v>800</v>
      </c>
      <c r="F469" s="177" t="s">
        <v>801</v>
      </c>
      <c r="G469" s="178" t="s">
        <v>168</v>
      </c>
      <c r="H469" s="179">
        <v>295.25099999999998</v>
      </c>
      <c r="I469" s="180"/>
      <c r="J469" s="181">
        <f>ROUND(I469*H469,2)</f>
        <v>0</v>
      </c>
      <c r="K469" s="182"/>
      <c r="L469" s="183"/>
      <c r="M469" s="184" t="s">
        <v>1</v>
      </c>
      <c r="N469" s="185" t="s">
        <v>40</v>
      </c>
      <c r="P469" s="147">
        <f>O469*H469</f>
        <v>0</v>
      </c>
      <c r="Q469" s="147">
        <v>4.2199999999999998E-3</v>
      </c>
      <c r="R469" s="147">
        <f>Q469*H469</f>
        <v>1.2459592199999998</v>
      </c>
      <c r="S469" s="147">
        <v>0</v>
      </c>
      <c r="T469" s="148">
        <f>S469*H469</f>
        <v>0</v>
      </c>
      <c r="AR469" s="149" t="s">
        <v>349</v>
      </c>
      <c r="AT469" s="149" t="s">
        <v>378</v>
      </c>
      <c r="AU469" s="149" t="s">
        <v>84</v>
      </c>
      <c r="AY469" s="16" t="s">
        <v>163</v>
      </c>
      <c r="BE469" s="150">
        <f>IF(N469="základní",J469,0)</f>
        <v>0</v>
      </c>
      <c r="BF469" s="150">
        <f>IF(N469="snížená",J469,0)</f>
        <v>0</v>
      </c>
      <c r="BG469" s="150">
        <f>IF(N469="zákl. přenesená",J469,0)</f>
        <v>0</v>
      </c>
      <c r="BH469" s="150">
        <f>IF(N469="sníž. přenesená",J469,0)</f>
        <v>0</v>
      </c>
      <c r="BI469" s="150">
        <f>IF(N469="nulová",J469,0)</f>
        <v>0</v>
      </c>
      <c r="BJ469" s="16" t="s">
        <v>82</v>
      </c>
      <c r="BK469" s="150">
        <f>ROUND(I469*H469,2)</f>
        <v>0</v>
      </c>
      <c r="BL469" s="16" t="s">
        <v>258</v>
      </c>
      <c r="BM469" s="149" t="s">
        <v>802</v>
      </c>
    </row>
    <row r="470" spans="2:65" s="12" customFormat="1" ht="10">
      <c r="B470" s="151"/>
      <c r="D470" s="152" t="s">
        <v>171</v>
      </c>
      <c r="F470" s="154" t="s">
        <v>803</v>
      </c>
      <c r="H470" s="155">
        <v>295.25099999999998</v>
      </c>
      <c r="I470" s="156"/>
      <c r="L470" s="151"/>
      <c r="M470" s="157"/>
      <c r="T470" s="158"/>
      <c r="AT470" s="153" t="s">
        <v>171</v>
      </c>
      <c r="AU470" s="153" t="s">
        <v>84</v>
      </c>
      <c r="AV470" s="12" t="s">
        <v>84</v>
      </c>
      <c r="AW470" s="12" t="s">
        <v>3</v>
      </c>
      <c r="AX470" s="12" t="s">
        <v>82</v>
      </c>
      <c r="AY470" s="153" t="s">
        <v>163</v>
      </c>
    </row>
    <row r="471" spans="2:65" s="1" customFormat="1" ht="16.5" customHeight="1">
      <c r="B471" s="136"/>
      <c r="C471" s="137" t="s">
        <v>804</v>
      </c>
      <c r="D471" s="137" t="s">
        <v>165</v>
      </c>
      <c r="E471" s="138" t="s">
        <v>805</v>
      </c>
      <c r="F471" s="139" t="s">
        <v>806</v>
      </c>
      <c r="G471" s="140" t="s">
        <v>168</v>
      </c>
      <c r="H471" s="141">
        <v>94.77</v>
      </c>
      <c r="I471" s="142"/>
      <c r="J471" s="143">
        <f>ROUND(I471*H471,2)</f>
        <v>0</v>
      </c>
      <c r="K471" s="144"/>
      <c r="L471" s="31"/>
      <c r="M471" s="145" t="s">
        <v>1</v>
      </c>
      <c r="N471" s="146" t="s">
        <v>40</v>
      </c>
      <c r="P471" s="147">
        <f>O471*H471</f>
        <v>0</v>
      </c>
      <c r="Q471" s="147">
        <v>2.9999999999999997E-4</v>
      </c>
      <c r="R471" s="147">
        <f>Q471*H471</f>
        <v>2.8430999999999998E-2</v>
      </c>
      <c r="S471" s="147">
        <v>0</v>
      </c>
      <c r="T471" s="148">
        <f>S471*H471</f>
        <v>0</v>
      </c>
      <c r="AR471" s="149" t="s">
        <v>258</v>
      </c>
      <c r="AT471" s="149" t="s">
        <v>165</v>
      </c>
      <c r="AU471" s="149" t="s">
        <v>84</v>
      </c>
      <c r="AY471" s="16" t="s">
        <v>163</v>
      </c>
      <c r="BE471" s="150">
        <f>IF(N471="základní",J471,0)</f>
        <v>0</v>
      </c>
      <c r="BF471" s="150">
        <f>IF(N471="snížená",J471,0)</f>
        <v>0</v>
      </c>
      <c r="BG471" s="150">
        <f>IF(N471="zákl. přenesená",J471,0)</f>
        <v>0</v>
      </c>
      <c r="BH471" s="150">
        <f>IF(N471="sníž. přenesená",J471,0)</f>
        <v>0</v>
      </c>
      <c r="BI471" s="150">
        <f>IF(N471="nulová",J471,0)</f>
        <v>0</v>
      </c>
      <c r="BJ471" s="16" t="s">
        <v>82</v>
      </c>
      <c r="BK471" s="150">
        <f>ROUND(I471*H471,2)</f>
        <v>0</v>
      </c>
      <c r="BL471" s="16" t="s">
        <v>258</v>
      </c>
      <c r="BM471" s="149" t="s">
        <v>807</v>
      </c>
    </row>
    <row r="472" spans="2:65" s="12" customFormat="1" ht="10">
      <c r="B472" s="151"/>
      <c r="D472" s="152" t="s">
        <v>171</v>
      </c>
      <c r="E472" s="153" t="s">
        <v>1</v>
      </c>
      <c r="F472" s="154" t="s">
        <v>201</v>
      </c>
      <c r="H472" s="155">
        <v>81.88</v>
      </c>
      <c r="I472" s="156"/>
      <c r="L472" s="151"/>
      <c r="M472" s="157"/>
      <c r="T472" s="158"/>
      <c r="AT472" s="153" t="s">
        <v>171</v>
      </c>
      <c r="AU472" s="153" t="s">
        <v>84</v>
      </c>
      <c r="AV472" s="12" t="s">
        <v>84</v>
      </c>
      <c r="AW472" s="12" t="s">
        <v>32</v>
      </c>
      <c r="AX472" s="12" t="s">
        <v>75</v>
      </c>
      <c r="AY472" s="153" t="s">
        <v>163</v>
      </c>
    </row>
    <row r="473" spans="2:65" s="12" customFormat="1" ht="10">
      <c r="B473" s="151"/>
      <c r="D473" s="152" t="s">
        <v>171</v>
      </c>
      <c r="E473" s="153" t="s">
        <v>1</v>
      </c>
      <c r="F473" s="154" t="s">
        <v>808</v>
      </c>
      <c r="H473" s="155">
        <v>12.89</v>
      </c>
      <c r="I473" s="156"/>
      <c r="L473" s="151"/>
      <c r="M473" s="157"/>
      <c r="T473" s="158"/>
      <c r="AT473" s="153" t="s">
        <v>171</v>
      </c>
      <c r="AU473" s="153" t="s">
        <v>84</v>
      </c>
      <c r="AV473" s="12" t="s">
        <v>84</v>
      </c>
      <c r="AW473" s="12" t="s">
        <v>32</v>
      </c>
      <c r="AX473" s="12" t="s">
        <v>75</v>
      </c>
      <c r="AY473" s="153" t="s">
        <v>163</v>
      </c>
    </row>
    <row r="474" spans="2:65" s="13" customFormat="1" ht="10">
      <c r="B474" s="159"/>
      <c r="D474" s="152" t="s">
        <v>171</v>
      </c>
      <c r="E474" s="160" t="s">
        <v>1</v>
      </c>
      <c r="F474" s="161" t="s">
        <v>173</v>
      </c>
      <c r="H474" s="162">
        <v>94.77</v>
      </c>
      <c r="I474" s="163"/>
      <c r="L474" s="159"/>
      <c r="M474" s="164"/>
      <c r="T474" s="165"/>
      <c r="AT474" s="160" t="s">
        <v>171</v>
      </c>
      <c r="AU474" s="160" t="s">
        <v>84</v>
      </c>
      <c r="AV474" s="13" t="s">
        <v>169</v>
      </c>
      <c r="AW474" s="13" t="s">
        <v>32</v>
      </c>
      <c r="AX474" s="13" t="s">
        <v>82</v>
      </c>
      <c r="AY474" s="160" t="s">
        <v>163</v>
      </c>
    </row>
    <row r="475" spans="2:65" s="1" customFormat="1" ht="24.15" customHeight="1">
      <c r="B475" s="136"/>
      <c r="C475" s="175" t="s">
        <v>809</v>
      </c>
      <c r="D475" s="175" t="s">
        <v>378</v>
      </c>
      <c r="E475" s="176" t="s">
        <v>810</v>
      </c>
      <c r="F475" s="177" t="s">
        <v>811</v>
      </c>
      <c r="G475" s="178" t="s">
        <v>168</v>
      </c>
      <c r="H475" s="179">
        <v>104.247</v>
      </c>
      <c r="I475" s="180"/>
      <c r="J475" s="181">
        <f>ROUND(I475*H475,2)</f>
        <v>0</v>
      </c>
      <c r="K475" s="182"/>
      <c r="L475" s="183"/>
      <c r="M475" s="184" t="s">
        <v>1</v>
      </c>
      <c r="N475" s="185" t="s">
        <v>40</v>
      </c>
      <c r="P475" s="147">
        <f>O475*H475</f>
        <v>0</v>
      </c>
      <c r="Q475" s="147">
        <v>2.7000000000000001E-3</v>
      </c>
      <c r="R475" s="147">
        <f>Q475*H475</f>
        <v>0.28146690000000002</v>
      </c>
      <c r="S475" s="147">
        <v>0</v>
      </c>
      <c r="T475" s="148">
        <f>S475*H475</f>
        <v>0</v>
      </c>
      <c r="AR475" s="149" t="s">
        <v>349</v>
      </c>
      <c r="AT475" s="149" t="s">
        <v>378</v>
      </c>
      <c r="AU475" s="149" t="s">
        <v>84</v>
      </c>
      <c r="AY475" s="16" t="s">
        <v>163</v>
      </c>
      <c r="BE475" s="150">
        <f>IF(N475="základní",J475,0)</f>
        <v>0</v>
      </c>
      <c r="BF475" s="150">
        <f>IF(N475="snížená",J475,0)</f>
        <v>0</v>
      </c>
      <c r="BG475" s="150">
        <f>IF(N475="zákl. přenesená",J475,0)</f>
        <v>0</v>
      </c>
      <c r="BH475" s="150">
        <f>IF(N475="sníž. přenesená",J475,0)</f>
        <v>0</v>
      </c>
      <c r="BI475" s="150">
        <f>IF(N475="nulová",J475,0)</f>
        <v>0</v>
      </c>
      <c r="BJ475" s="16" t="s">
        <v>82</v>
      </c>
      <c r="BK475" s="150">
        <f>ROUND(I475*H475,2)</f>
        <v>0</v>
      </c>
      <c r="BL475" s="16" t="s">
        <v>258</v>
      </c>
      <c r="BM475" s="149" t="s">
        <v>812</v>
      </c>
    </row>
    <row r="476" spans="2:65" s="12" customFormat="1" ht="10">
      <c r="B476" s="151"/>
      <c r="D476" s="152" t="s">
        <v>171</v>
      </c>
      <c r="F476" s="154" t="s">
        <v>813</v>
      </c>
      <c r="H476" s="155">
        <v>104.247</v>
      </c>
      <c r="I476" s="156"/>
      <c r="L476" s="151"/>
      <c r="M476" s="157"/>
      <c r="T476" s="158"/>
      <c r="AT476" s="153" t="s">
        <v>171</v>
      </c>
      <c r="AU476" s="153" t="s">
        <v>84</v>
      </c>
      <c r="AV476" s="12" t="s">
        <v>84</v>
      </c>
      <c r="AW476" s="12" t="s">
        <v>3</v>
      </c>
      <c r="AX476" s="12" t="s">
        <v>82</v>
      </c>
      <c r="AY476" s="153" t="s">
        <v>163</v>
      </c>
    </row>
    <row r="477" spans="2:65" s="1" customFormat="1" ht="16.5" customHeight="1">
      <c r="B477" s="136"/>
      <c r="C477" s="137" t="s">
        <v>814</v>
      </c>
      <c r="D477" s="137" t="s">
        <v>165</v>
      </c>
      <c r="E477" s="138" t="s">
        <v>815</v>
      </c>
      <c r="F477" s="139" t="s">
        <v>816</v>
      </c>
      <c r="G477" s="140" t="s">
        <v>248</v>
      </c>
      <c r="H477" s="141">
        <v>323.8</v>
      </c>
      <c r="I477" s="142"/>
      <c r="J477" s="143">
        <f>ROUND(I477*H477,2)</f>
        <v>0</v>
      </c>
      <c r="K477" s="144"/>
      <c r="L477" s="31"/>
      <c r="M477" s="145" t="s">
        <v>1</v>
      </c>
      <c r="N477" s="146" t="s">
        <v>40</v>
      </c>
      <c r="P477" s="147">
        <f>O477*H477</f>
        <v>0</v>
      </c>
      <c r="Q477" s="147">
        <v>1.0000000000000001E-5</v>
      </c>
      <c r="R477" s="147">
        <f>Q477*H477</f>
        <v>3.2380000000000004E-3</v>
      </c>
      <c r="S477" s="147">
        <v>0</v>
      </c>
      <c r="T477" s="148">
        <f>S477*H477</f>
        <v>0</v>
      </c>
      <c r="AR477" s="149" t="s">
        <v>258</v>
      </c>
      <c r="AT477" s="149" t="s">
        <v>165</v>
      </c>
      <c r="AU477" s="149" t="s">
        <v>84</v>
      </c>
      <c r="AY477" s="16" t="s">
        <v>163</v>
      </c>
      <c r="BE477" s="150">
        <f>IF(N477="základní",J477,0)</f>
        <v>0</v>
      </c>
      <c r="BF477" s="150">
        <f>IF(N477="snížená",J477,0)</f>
        <v>0</v>
      </c>
      <c r="BG477" s="150">
        <f>IF(N477="zákl. přenesená",J477,0)</f>
        <v>0</v>
      </c>
      <c r="BH477" s="150">
        <f>IF(N477="sníž. přenesená",J477,0)</f>
        <v>0</v>
      </c>
      <c r="BI477" s="150">
        <f>IF(N477="nulová",J477,0)</f>
        <v>0</v>
      </c>
      <c r="BJ477" s="16" t="s">
        <v>82</v>
      </c>
      <c r="BK477" s="150">
        <f>ROUND(I477*H477,2)</f>
        <v>0</v>
      </c>
      <c r="BL477" s="16" t="s">
        <v>258</v>
      </c>
      <c r="BM477" s="149" t="s">
        <v>817</v>
      </c>
    </row>
    <row r="478" spans="2:65" s="12" customFormat="1" ht="10">
      <c r="B478" s="151"/>
      <c r="D478" s="152" t="s">
        <v>171</v>
      </c>
      <c r="E478" s="153" t="s">
        <v>1</v>
      </c>
      <c r="F478" s="154" t="s">
        <v>818</v>
      </c>
      <c r="H478" s="155">
        <v>45.8</v>
      </c>
      <c r="I478" s="156"/>
      <c r="L478" s="151"/>
      <c r="M478" s="157"/>
      <c r="T478" s="158"/>
      <c r="AT478" s="153" t="s">
        <v>171</v>
      </c>
      <c r="AU478" s="153" t="s">
        <v>84</v>
      </c>
      <c r="AV478" s="12" t="s">
        <v>84</v>
      </c>
      <c r="AW478" s="12" t="s">
        <v>32</v>
      </c>
      <c r="AX478" s="12" t="s">
        <v>75</v>
      </c>
      <c r="AY478" s="153" t="s">
        <v>163</v>
      </c>
    </row>
    <row r="479" spans="2:65" s="12" customFormat="1" ht="10">
      <c r="B479" s="151"/>
      <c r="D479" s="152" t="s">
        <v>171</v>
      </c>
      <c r="E479" s="153" t="s">
        <v>1</v>
      </c>
      <c r="F479" s="154" t="s">
        <v>819</v>
      </c>
      <c r="H479" s="155">
        <v>78</v>
      </c>
      <c r="I479" s="156"/>
      <c r="L479" s="151"/>
      <c r="M479" s="157"/>
      <c r="T479" s="158"/>
      <c r="AT479" s="153" t="s">
        <v>171</v>
      </c>
      <c r="AU479" s="153" t="s">
        <v>84</v>
      </c>
      <c r="AV479" s="12" t="s">
        <v>84</v>
      </c>
      <c r="AW479" s="12" t="s">
        <v>32</v>
      </c>
      <c r="AX479" s="12" t="s">
        <v>75</v>
      </c>
      <c r="AY479" s="153" t="s">
        <v>163</v>
      </c>
    </row>
    <row r="480" spans="2:65" s="12" customFormat="1" ht="10">
      <c r="B480" s="151"/>
      <c r="D480" s="152" t="s">
        <v>171</v>
      </c>
      <c r="E480" s="153" t="s">
        <v>1</v>
      </c>
      <c r="F480" s="154" t="s">
        <v>366</v>
      </c>
      <c r="H480" s="155">
        <v>200</v>
      </c>
      <c r="I480" s="156"/>
      <c r="L480" s="151"/>
      <c r="M480" s="157"/>
      <c r="T480" s="158"/>
      <c r="AT480" s="153" t="s">
        <v>171</v>
      </c>
      <c r="AU480" s="153" t="s">
        <v>84</v>
      </c>
      <c r="AV480" s="12" t="s">
        <v>84</v>
      </c>
      <c r="AW480" s="12" t="s">
        <v>32</v>
      </c>
      <c r="AX480" s="12" t="s">
        <v>75</v>
      </c>
      <c r="AY480" s="153" t="s">
        <v>163</v>
      </c>
    </row>
    <row r="481" spans="2:65" s="13" customFormat="1" ht="10">
      <c r="B481" s="159"/>
      <c r="D481" s="152" t="s">
        <v>171</v>
      </c>
      <c r="E481" s="160" t="s">
        <v>1</v>
      </c>
      <c r="F481" s="161" t="s">
        <v>173</v>
      </c>
      <c r="H481" s="162">
        <v>323.8</v>
      </c>
      <c r="I481" s="163"/>
      <c r="L481" s="159"/>
      <c r="M481" s="164"/>
      <c r="T481" s="165"/>
      <c r="AT481" s="160" t="s">
        <v>171</v>
      </c>
      <c r="AU481" s="160" t="s">
        <v>84</v>
      </c>
      <c r="AV481" s="13" t="s">
        <v>169</v>
      </c>
      <c r="AW481" s="13" t="s">
        <v>32</v>
      </c>
      <c r="AX481" s="13" t="s">
        <v>82</v>
      </c>
      <c r="AY481" s="160" t="s">
        <v>163</v>
      </c>
    </row>
    <row r="482" spans="2:65" s="1" customFormat="1" ht="16.5" customHeight="1">
      <c r="B482" s="136"/>
      <c r="C482" s="175" t="s">
        <v>820</v>
      </c>
      <c r="D482" s="175" t="s">
        <v>378</v>
      </c>
      <c r="E482" s="176" t="s">
        <v>821</v>
      </c>
      <c r="F482" s="177" t="s">
        <v>822</v>
      </c>
      <c r="G482" s="178" t="s">
        <v>248</v>
      </c>
      <c r="H482" s="179">
        <v>330.27600000000001</v>
      </c>
      <c r="I482" s="180"/>
      <c r="J482" s="181">
        <f>ROUND(I482*H482,2)</f>
        <v>0</v>
      </c>
      <c r="K482" s="182"/>
      <c r="L482" s="183"/>
      <c r="M482" s="184" t="s">
        <v>1</v>
      </c>
      <c r="N482" s="185" t="s">
        <v>40</v>
      </c>
      <c r="P482" s="147">
        <f>O482*H482</f>
        <v>0</v>
      </c>
      <c r="Q482" s="147">
        <v>5.0000000000000001E-4</v>
      </c>
      <c r="R482" s="147">
        <f>Q482*H482</f>
        <v>0.16513800000000001</v>
      </c>
      <c r="S482" s="147">
        <v>0</v>
      </c>
      <c r="T482" s="148">
        <f>S482*H482</f>
        <v>0</v>
      </c>
      <c r="AR482" s="149" t="s">
        <v>349</v>
      </c>
      <c r="AT482" s="149" t="s">
        <v>378</v>
      </c>
      <c r="AU482" s="149" t="s">
        <v>84</v>
      </c>
      <c r="AY482" s="16" t="s">
        <v>163</v>
      </c>
      <c r="BE482" s="150">
        <f>IF(N482="základní",J482,0)</f>
        <v>0</v>
      </c>
      <c r="BF482" s="150">
        <f>IF(N482="snížená",J482,0)</f>
        <v>0</v>
      </c>
      <c r="BG482" s="150">
        <f>IF(N482="zákl. přenesená",J482,0)</f>
        <v>0</v>
      </c>
      <c r="BH482" s="150">
        <f>IF(N482="sníž. přenesená",J482,0)</f>
        <v>0</v>
      </c>
      <c r="BI482" s="150">
        <f>IF(N482="nulová",J482,0)</f>
        <v>0</v>
      </c>
      <c r="BJ482" s="16" t="s">
        <v>82</v>
      </c>
      <c r="BK482" s="150">
        <f>ROUND(I482*H482,2)</f>
        <v>0</v>
      </c>
      <c r="BL482" s="16" t="s">
        <v>258</v>
      </c>
      <c r="BM482" s="149" t="s">
        <v>823</v>
      </c>
    </row>
    <row r="483" spans="2:65" s="12" customFormat="1" ht="10">
      <c r="B483" s="151"/>
      <c r="D483" s="152" t="s">
        <v>171</v>
      </c>
      <c r="F483" s="154" t="s">
        <v>824</v>
      </c>
      <c r="H483" s="155">
        <v>330.27600000000001</v>
      </c>
      <c r="I483" s="156"/>
      <c r="L483" s="151"/>
      <c r="M483" s="157"/>
      <c r="T483" s="158"/>
      <c r="AT483" s="153" t="s">
        <v>171</v>
      </c>
      <c r="AU483" s="153" t="s">
        <v>84</v>
      </c>
      <c r="AV483" s="12" t="s">
        <v>84</v>
      </c>
      <c r="AW483" s="12" t="s">
        <v>3</v>
      </c>
      <c r="AX483" s="12" t="s">
        <v>82</v>
      </c>
      <c r="AY483" s="153" t="s">
        <v>163</v>
      </c>
    </row>
    <row r="484" spans="2:65" s="1" customFormat="1" ht="16.5" customHeight="1">
      <c r="B484" s="136"/>
      <c r="C484" s="137" t="s">
        <v>825</v>
      </c>
      <c r="D484" s="137" t="s">
        <v>165</v>
      </c>
      <c r="E484" s="138" t="s">
        <v>826</v>
      </c>
      <c r="F484" s="139" t="s">
        <v>827</v>
      </c>
      <c r="G484" s="140" t="s">
        <v>248</v>
      </c>
      <c r="H484" s="141">
        <v>45.8</v>
      </c>
      <c r="I484" s="142"/>
      <c r="J484" s="143">
        <f>ROUND(I484*H484,2)</f>
        <v>0</v>
      </c>
      <c r="K484" s="144"/>
      <c r="L484" s="31"/>
      <c r="M484" s="145" t="s">
        <v>1</v>
      </c>
      <c r="N484" s="146" t="s">
        <v>40</v>
      </c>
      <c r="P484" s="147">
        <f>O484*H484</f>
        <v>0</v>
      </c>
      <c r="Q484" s="147">
        <v>9.0000000000000006E-5</v>
      </c>
      <c r="R484" s="147">
        <f>Q484*H484</f>
        <v>4.1219999999999998E-3</v>
      </c>
      <c r="S484" s="147">
        <v>0</v>
      </c>
      <c r="T484" s="148">
        <f>S484*H484</f>
        <v>0</v>
      </c>
      <c r="AR484" s="149" t="s">
        <v>258</v>
      </c>
      <c r="AT484" s="149" t="s">
        <v>165</v>
      </c>
      <c r="AU484" s="149" t="s">
        <v>84</v>
      </c>
      <c r="AY484" s="16" t="s">
        <v>163</v>
      </c>
      <c r="BE484" s="150">
        <f>IF(N484="základní",J484,0)</f>
        <v>0</v>
      </c>
      <c r="BF484" s="150">
        <f>IF(N484="snížená",J484,0)</f>
        <v>0</v>
      </c>
      <c r="BG484" s="150">
        <f>IF(N484="zákl. přenesená",J484,0)</f>
        <v>0</v>
      </c>
      <c r="BH484" s="150">
        <f>IF(N484="sníž. přenesená",J484,0)</f>
        <v>0</v>
      </c>
      <c r="BI484" s="150">
        <f>IF(N484="nulová",J484,0)</f>
        <v>0</v>
      </c>
      <c r="BJ484" s="16" t="s">
        <v>82</v>
      </c>
      <c r="BK484" s="150">
        <f>ROUND(I484*H484,2)</f>
        <v>0</v>
      </c>
      <c r="BL484" s="16" t="s">
        <v>258</v>
      </c>
      <c r="BM484" s="149" t="s">
        <v>828</v>
      </c>
    </row>
    <row r="485" spans="2:65" s="12" customFormat="1" ht="10">
      <c r="B485" s="151"/>
      <c r="D485" s="152" t="s">
        <v>171</v>
      </c>
      <c r="E485" s="153" t="s">
        <v>1</v>
      </c>
      <c r="F485" s="154" t="s">
        <v>818</v>
      </c>
      <c r="H485" s="155">
        <v>45.8</v>
      </c>
      <c r="I485" s="156"/>
      <c r="L485" s="151"/>
      <c r="M485" s="157"/>
      <c r="T485" s="158"/>
      <c r="AT485" s="153" t="s">
        <v>171</v>
      </c>
      <c r="AU485" s="153" t="s">
        <v>84</v>
      </c>
      <c r="AV485" s="12" t="s">
        <v>84</v>
      </c>
      <c r="AW485" s="12" t="s">
        <v>32</v>
      </c>
      <c r="AX485" s="12" t="s">
        <v>75</v>
      </c>
      <c r="AY485" s="153" t="s">
        <v>163</v>
      </c>
    </row>
    <row r="486" spans="2:65" s="13" customFormat="1" ht="10">
      <c r="B486" s="159"/>
      <c r="D486" s="152" t="s">
        <v>171</v>
      </c>
      <c r="E486" s="160" t="s">
        <v>1</v>
      </c>
      <c r="F486" s="161" t="s">
        <v>173</v>
      </c>
      <c r="H486" s="162">
        <v>45.8</v>
      </c>
      <c r="I486" s="163"/>
      <c r="L486" s="159"/>
      <c r="M486" s="164"/>
      <c r="T486" s="165"/>
      <c r="AT486" s="160" t="s">
        <v>171</v>
      </c>
      <c r="AU486" s="160" t="s">
        <v>84</v>
      </c>
      <c r="AV486" s="13" t="s">
        <v>169</v>
      </c>
      <c r="AW486" s="13" t="s">
        <v>32</v>
      </c>
      <c r="AX486" s="13" t="s">
        <v>82</v>
      </c>
      <c r="AY486" s="160" t="s">
        <v>163</v>
      </c>
    </row>
    <row r="487" spans="2:65" s="1" customFormat="1" ht="16.5" customHeight="1">
      <c r="B487" s="136"/>
      <c r="C487" s="137" t="s">
        <v>829</v>
      </c>
      <c r="D487" s="137" t="s">
        <v>165</v>
      </c>
      <c r="E487" s="138" t="s">
        <v>830</v>
      </c>
      <c r="F487" s="139" t="s">
        <v>831</v>
      </c>
      <c r="G487" s="140" t="s">
        <v>168</v>
      </c>
      <c r="H487" s="141">
        <v>94.77</v>
      </c>
      <c r="I487" s="142"/>
      <c r="J487" s="143">
        <f>ROUND(I487*H487,2)</f>
        <v>0</v>
      </c>
      <c r="K487" s="144"/>
      <c r="L487" s="31"/>
      <c r="M487" s="145" t="s">
        <v>1</v>
      </c>
      <c r="N487" s="146" t="s">
        <v>40</v>
      </c>
      <c r="P487" s="147">
        <f>O487*H487</f>
        <v>0</v>
      </c>
      <c r="Q487" s="147">
        <v>0</v>
      </c>
      <c r="R487" s="147">
        <f>Q487*H487</f>
        <v>0</v>
      </c>
      <c r="S487" s="147">
        <v>0</v>
      </c>
      <c r="T487" s="148">
        <f>S487*H487</f>
        <v>0</v>
      </c>
      <c r="AR487" s="149" t="s">
        <v>258</v>
      </c>
      <c r="AT487" s="149" t="s">
        <v>165</v>
      </c>
      <c r="AU487" s="149" t="s">
        <v>84</v>
      </c>
      <c r="AY487" s="16" t="s">
        <v>163</v>
      </c>
      <c r="BE487" s="150">
        <f>IF(N487="základní",J487,0)</f>
        <v>0</v>
      </c>
      <c r="BF487" s="150">
        <f>IF(N487="snížená",J487,0)</f>
        <v>0</v>
      </c>
      <c r="BG487" s="150">
        <f>IF(N487="zákl. přenesená",J487,0)</f>
        <v>0</v>
      </c>
      <c r="BH487" s="150">
        <f>IF(N487="sníž. přenesená",J487,0)</f>
        <v>0</v>
      </c>
      <c r="BI487" s="150">
        <f>IF(N487="nulová",J487,0)</f>
        <v>0</v>
      </c>
      <c r="BJ487" s="16" t="s">
        <v>82</v>
      </c>
      <c r="BK487" s="150">
        <f>ROUND(I487*H487,2)</f>
        <v>0</v>
      </c>
      <c r="BL487" s="16" t="s">
        <v>258</v>
      </c>
      <c r="BM487" s="149" t="s">
        <v>832</v>
      </c>
    </row>
    <row r="488" spans="2:65" s="12" customFormat="1" ht="10">
      <c r="B488" s="151"/>
      <c r="D488" s="152" t="s">
        <v>171</v>
      </c>
      <c r="E488" s="153" t="s">
        <v>1</v>
      </c>
      <c r="F488" s="154" t="s">
        <v>833</v>
      </c>
      <c r="H488" s="155">
        <v>94.77</v>
      </c>
      <c r="I488" s="156"/>
      <c r="L488" s="151"/>
      <c r="M488" s="157"/>
      <c r="T488" s="158"/>
      <c r="AT488" s="153" t="s">
        <v>171</v>
      </c>
      <c r="AU488" s="153" t="s">
        <v>84</v>
      </c>
      <c r="AV488" s="12" t="s">
        <v>84</v>
      </c>
      <c r="AW488" s="12" t="s">
        <v>32</v>
      </c>
      <c r="AX488" s="12" t="s">
        <v>75</v>
      </c>
      <c r="AY488" s="153" t="s">
        <v>163</v>
      </c>
    </row>
    <row r="489" spans="2:65" s="13" customFormat="1" ht="10">
      <c r="B489" s="159"/>
      <c r="D489" s="152" t="s">
        <v>171</v>
      </c>
      <c r="E489" s="160" t="s">
        <v>1</v>
      </c>
      <c r="F489" s="161" t="s">
        <v>173</v>
      </c>
      <c r="H489" s="162">
        <v>94.77</v>
      </c>
      <c r="I489" s="163"/>
      <c r="L489" s="159"/>
      <c r="M489" s="164"/>
      <c r="T489" s="165"/>
      <c r="AT489" s="160" t="s">
        <v>171</v>
      </c>
      <c r="AU489" s="160" t="s">
        <v>84</v>
      </c>
      <c r="AV489" s="13" t="s">
        <v>169</v>
      </c>
      <c r="AW489" s="13" t="s">
        <v>32</v>
      </c>
      <c r="AX489" s="13" t="s">
        <v>82</v>
      </c>
      <c r="AY489" s="160" t="s">
        <v>163</v>
      </c>
    </row>
    <row r="490" spans="2:65" s="1" customFormat="1" ht="24.15" customHeight="1">
      <c r="B490" s="136"/>
      <c r="C490" s="137" t="s">
        <v>834</v>
      </c>
      <c r="D490" s="137" t="s">
        <v>165</v>
      </c>
      <c r="E490" s="138" t="s">
        <v>835</v>
      </c>
      <c r="F490" s="139" t="s">
        <v>836</v>
      </c>
      <c r="G490" s="140" t="s">
        <v>256</v>
      </c>
      <c r="H490" s="141">
        <v>6.5350000000000001</v>
      </c>
      <c r="I490" s="142"/>
      <c r="J490" s="143">
        <f>ROUND(I490*H490,2)</f>
        <v>0</v>
      </c>
      <c r="K490" s="144"/>
      <c r="L490" s="31"/>
      <c r="M490" s="145" t="s">
        <v>1</v>
      </c>
      <c r="N490" s="146" t="s">
        <v>40</v>
      </c>
      <c r="P490" s="147">
        <f>O490*H490</f>
        <v>0</v>
      </c>
      <c r="Q490" s="147">
        <v>0</v>
      </c>
      <c r="R490" s="147">
        <f>Q490*H490</f>
        <v>0</v>
      </c>
      <c r="S490" s="147">
        <v>0</v>
      </c>
      <c r="T490" s="148">
        <f>S490*H490</f>
        <v>0</v>
      </c>
      <c r="AR490" s="149" t="s">
        <v>258</v>
      </c>
      <c r="AT490" s="149" t="s">
        <v>165</v>
      </c>
      <c r="AU490" s="149" t="s">
        <v>84</v>
      </c>
      <c r="AY490" s="16" t="s">
        <v>163</v>
      </c>
      <c r="BE490" s="150">
        <f>IF(N490="základní",J490,0)</f>
        <v>0</v>
      </c>
      <c r="BF490" s="150">
        <f>IF(N490="snížená",J490,0)</f>
        <v>0</v>
      </c>
      <c r="BG490" s="150">
        <f>IF(N490="zákl. přenesená",J490,0)</f>
        <v>0</v>
      </c>
      <c r="BH490" s="150">
        <f>IF(N490="sníž. přenesená",J490,0)</f>
        <v>0</v>
      </c>
      <c r="BI490" s="150">
        <f>IF(N490="nulová",J490,0)</f>
        <v>0</v>
      </c>
      <c r="BJ490" s="16" t="s">
        <v>82</v>
      </c>
      <c r="BK490" s="150">
        <f>ROUND(I490*H490,2)</f>
        <v>0</v>
      </c>
      <c r="BL490" s="16" t="s">
        <v>258</v>
      </c>
      <c r="BM490" s="149" t="s">
        <v>837</v>
      </c>
    </row>
    <row r="491" spans="2:65" s="11" customFormat="1" ht="22.75" customHeight="1">
      <c r="B491" s="124"/>
      <c r="D491" s="125" t="s">
        <v>74</v>
      </c>
      <c r="E491" s="134" t="s">
        <v>367</v>
      </c>
      <c r="F491" s="134" t="s">
        <v>368</v>
      </c>
      <c r="I491" s="127"/>
      <c r="J491" s="135">
        <f>BK491</f>
        <v>0</v>
      </c>
      <c r="L491" s="124"/>
      <c r="M491" s="129"/>
      <c r="P491" s="130">
        <f>SUM(P492:P500)</f>
        <v>0</v>
      </c>
      <c r="R491" s="130">
        <f>SUM(R492:R500)</f>
        <v>0.46820400000000001</v>
      </c>
      <c r="T491" s="131">
        <f>SUM(T492:T500)</f>
        <v>0</v>
      </c>
      <c r="AR491" s="125" t="s">
        <v>84</v>
      </c>
      <c r="AT491" s="132" t="s">
        <v>74</v>
      </c>
      <c r="AU491" s="132" t="s">
        <v>82</v>
      </c>
      <c r="AY491" s="125" t="s">
        <v>163</v>
      </c>
      <c r="BK491" s="133">
        <f>SUM(BK492:BK500)</f>
        <v>0</v>
      </c>
    </row>
    <row r="492" spans="2:65" s="1" customFormat="1" ht="16.5" customHeight="1">
      <c r="B492" s="136"/>
      <c r="C492" s="137" t="s">
        <v>838</v>
      </c>
      <c r="D492" s="137" t="s">
        <v>165</v>
      </c>
      <c r="E492" s="138" t="s">
        <v>839</v>
      </c>
      <c r="F492" s="139" t="s">
        <v>840</v>
      </c>
      <c r="G492" s="140" t="s">
        <v>168</v>
      </c>
      <c r="H492" s="141">
        <v>936.35</v>
      </c>
      <c r="I492" s="142"/>
      <c r="J492" s="143">
        <f>ROUND(I492*H492,2)</f>
        <v>0</v>
      </c>
      <c r="K492" s="144"/>
      <c r="L492" s="31"/>
      <c r="M492" s="145" t="s">
        <v>1</v>
      </c>
      <c r="N492" s="146" t="s">
        <v>40</v>
      </c>
      <c r="P492" s="147">
        <f>O492*H492</f>
        <v>0</v>
      </c>
      <c r="Q492" s="147">
        <v>2.1000000000000001E-4</v>
      </c>
      <c r="R492" s="147">
        <f>Q492*H492</f>
        <v>0.19663350000000002</v>
      </c>
      <c r="S492" s="147">
        <v>0</v>
      </c>
      <c r="T492" s="148">
        <f>S492*H492</f>
        <v>0</v>
      </c>
      <c r="AR492" s="149" t="s">
        <v>258</v>
      </c>
      <c r="AT492" s="149" t="s">
        <v>165</v>
      </c>
      <c r="AU492" s="149" t="s">
        <v>84</v>
      </c>
      <c r="AY492" s="16" t="s">
        <v>163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6" t="s">
        <v>82</v>
      </c>
      <c r="BK492" s="150">
        <f>ROUND(I492*H492,2)</f>
        <v>0</v>
      </c>
      <c r="BL492" s="16" t="s">
        <v>258</v>
      </c>
      <c r="BM492" s="149" t="s">
        <v>841</v>
      </c>
    </row>
    <row r="493" spans="2:65" s="14" customFormat="1" ht="10">
      <c r="B493" s="166"/>
      <c r="D493" s="152" t="s">
        <v>171</v>
      </c>
      <c r="E493" s="167" t="s">
        <v>1</v>
      </c>
      <c r="F493" s="168" t="s">
        <v>235</v>
      </c>
      <c r="H493" s="167" t="s">
        <v>1</v>
      </c>
      <c r="I493" s="169"/>
      <c r="L493" s="166"/>
      <c r="M493" s="170"/>
      <c r="T493" s="171"/>
      <c r="AT493" s="167" t="s">
        <v>171</v>
      </c>
      <c r="AU493" s="167" t="s">
        <v>84</v>
      </c>
      <c r="AV493" s="14" t="s">
        <v>82</v>
      </c>
      <c r="AW493" s="14" t="s">
        <v>32</v>
      </c>
      <c r="AX493" s="14" t="s">
        <v>75</v>
      </c>
      <c r="AY493" s="167" t="s">
        <v>163</v>
      </c>
    </row>
    <row r="494" spans="2:65" s="12" customFormat="1" ht="10">
      <c r="B494" s="151"/>
      <c r="D494" s="152" t="s">
        <v>171</v>
      </c>
      <c r="E494" s="153" t="s">
        <v>1</v>
      </c>
      <c r="F494" s="154" t="s">
        <v>842</v>
      </c>
      <c r="H494" s="155">
        <v>33.200000000000003</v>
      </c>
      <c r="I494" s="156"/>
      <c r="L494" s="151"/>
      <c r="M494" s="157"/>
      <c r="T494" s="158"/>
      <c r="AT494" s="153" t="s">
        <v>171</v>
      </c>
      <c r="AU494" s="153" t="s">
        <v>84</v>
      </c>
      <c r="AV494" s="12" t="s">
        <v>84</v>
      </c>
      <c r="AW494" s="12" t="s">
        <v>32</v>
      </c>
      <c r="AX494" s="12" t="s">
        <v>75</v>
      </c>
      <c r="AY494" s="153" t="s">
        <v>163</v>
      </c>
    </row>
    <row r="495" spans="2:65" s="12" customFormat="1" ht="10">
      <c r="B495" s="151"/>
      <c r="D495" s="152" t="s">
        <v>171</v>
      </c>
      <c r="E495" s="153" t="s">
        <v>1</v>
      </c>
      <c r="F495" s="154" t="s">
        <v>843</v>
      </c>
      <c r="H495" s="155">
        <v>623.15</v>
      </c>
      <c r="I495" s="156"/>
      <c r="L495" s="151"/>
      <c r="M495" s="157"/>
      <c r="T495" s="158"/>
      <c r="AT495" s="153" t="s">
        <v>171</v>
      </c>
      <c r="AU495" s="153" t="s">
        <v>84</v>
      </c>
      <c r="AV495" s="12" t="s">
        <v>84</v>
      </c>
      <c r="AW495" s="12" t="s">
        <v>32</v>
      </c>
      <c r="AX495" s="12" t="s">
        <v>75</v>
      </c>
      <c r="AY495" s="153" t="s">
        <v>163</v>
      </c>
    </row>
    <row r="496" spans="2:65" s="12" customFormat="1" ht="10">
      <c r="B496" s="151"/>
      <c r="D496" s="152" t="s">
        <v>171</v>
      </c>
      <c r="E496" s="153" t="s">
        <v>1</v>
      </c>
      <c r="F496" s="154" t="s">
        <v>844</v>
      </c>
      <c r="H496" s="155">
        <v>280</v>
      </c>
      <c r="I496" s="156"/>
      <c r="L496" s="151"/>
      <c r="M496" s="157"/>
      <c r="T496" s="158"/>
      <c r="AT496" s="153" t="s">
        <v>171</v>
      </c>
      <c r="AU496" s="153" t="s">
        <v>84</v>
      </c>
      <c r="AV496" s="12" t="s">
        <v>84</v>
      </c>
      <c r="AW496" s="12" t="s">
        <v>32</v>
      </c>
      <c r="AX496" s="12" t="s">
        <v>75</v>
      </c>
      <c r="AY496" s="153" t="s">
        <v>163</v>
      </c>
    </row>
    <row r="497" spans="2:65" s="13" customFormat="1" ht="10">
      <c r="B497" s="159"/>
      <c r="D497" s="152" t="s">
        <v>171</v>
      </c>
      <c r="E497" s="160" t="s">
        <v>1</v>
      </c>
      <c r="F497" s="161" t="s">
        <v>173</v>
      </c>
      <c r="H497" s="162">
        <v>936.35</v>
      </c>
      <c r="I497" s="163"/>
      <c r="L497" s="159"/>
      <c r="M497" s="164"/>
      <c r="T497" s="165"/>
      <c r="AT497" s="160" t="s">
        <v>171</v>
      </c>
      <c r="AU497" s="160" t="s">
        <v>84</v>
      </c>
      <c r="AV497" s="13" t="s">
        <v>169</v>
      </c>
      <c r="AW497" s="13" t="s">
        <v>32</v>
      </c>
      <c r="AX497" s="13" t="s">
        <v>82</v>
      </c>
      <c r="AY497" s="160" t="s">
        <v>163</v>
      </c>
    </row>
    <row r="498" spans="2:65" s="1" customFormat="1" ht="24.15" customHeight="1">
      <c r="B498" s="136"/>
      <c r="C498" s="137" t="s">
        <v>845</v>
      </c>
      <c r="D498" s="137" t="s">
        <v>165</v>
      </c>
      <c r="E498" s="138" t="s">
        <v>846</v>
      </c>
      <c r="F498" s="139" t="s">
        <v>847</v>
      </c>
      <c r="G498" s="140" t="s">
        <v>168</v>
      </c>
      <c r="H498" s="141">
        <v>936.45</v>
      </c>
      <c r="I498" s="142"/>
      <c r="J498" s="143">
        <f>ROUND(I498*H498,2)</f>
        <v>0</v>
      </c>
      <c r="K498" s="144"/>
      <c r="L498" s="31"/>
      <c r="M498" s="145" t="s">
        <v>1</v>
      </c>
      <c r="N498" s="146" t="s">
        <v>40</v>
      </c>
      <c r="P498" s="147">
        <f>O498*H498</f>
        <v>0</v>
      </c>
      <c r="Q498" s="147">
        <v>2.9E-4</v>
      </c>
      <c r="R498" s="147">
        <f>Q498*H498</f>
        <v>0.27157049999999999</v>
      </c>
      <c r="S498" s="147">
        <v>0</v>
      </c>
      <c r="T498" s="148">
        <f>S498*H498</f>
        <v>0</v>
      </c>
      <c r="AR498" s="149" t="s">
        <v>258</v>
      </c>
      <c r="AT498" s="149" t="s">
        <v>165</v>
      </c>
      <c r="AU498" s="149" t="s">
        <v>84</v>
      </c>
      <c r="AY498" s="16" t="s">
        <v>163</v>
      </c>
      <c r="BE498" s="150">
        <f>IF(N498="základní",J498,0)</f>
        <v>0</v>
      </c>
      <c r="BF498" s="150">
        <f>IF(N498="snížená",J498,0)</f>
        <v>0</v>
      </c>
      <c r="BG498" s="150">
        <f>IF(N498="zákl. přenesená",J498,0)</f>
        <v>0</v>
      </c>
      <c r="BH498" s="150">
        <f>IF(N498="sníž. přenesená",J498,0)</f>
        <v>0</v>
      </c>
      <c r="BI498" s="150">
        <f>IF(N498="nulová",J498,0)</f>
        <v>0</v>
      </c>
      <c r="BJ498" s="16" t="s">
        <v>82</v>
      </c>
      <c r="BK498" s="150">
        <f>ROUND(I498*H498,2)</f>
        <v>0</v>
      </c>
      <c r="BL498" s="16" t="s">
        <v>258</v>
      </c>
      <c r="BM498" s="149" t="s">
        <v>848</v>
      </c>
    </row>
    <row r="499" spans="2:65" s="12" customFormat="1" ht="10">
      <c r="B499" s="151"/>
      <c r="D499" s="152" t="s">
        <v>171</v>
      </c>
      <c r="E499" s="153" t="s">
        <v>1</v>
      </c>
      <c r="F499" s="154" t="s">
        <v>849</v>
      </c>
      <c r="H499" s="155">
        <v>936.45</v>
      </c>
      <c r="I499" s="156"/>
      <c r="L499" s="151"/>
      <c r="M499" s="157"/>
      <c r="T499" s="158"/>
      <c r="AT499" s="153" t="s">
        <v>171</v>
      </c>
      <c r="AU499" s="153" t="s">
        <v>84</v>
      </c>
      <c r="AV499" s="12" t="s">
        <v>84</v>
      </c>
      <c r="AW499" s="12" t="s">
        <v>32</v>
      </c>
      <c r="AX499" s="12" t="s">
        <v>75</v>
      </c>
      <c r="AY499" s="153" t="s">
        <v>163</v>
      </c>
    </row>
    <row r="500" spans="2:65" s="13" customFormat="1" ht="10">
      <c r="B500" s="159"/>
      <c r="D500" s="152" t="s">
        <v>171</v>
      </c>
      <c r="E500" s="160" t="s">
        <v>1</v>
      </c>
      <c r="F500" s="161" t="s">
        <v>173</v>
      </c>
      <c r="H500" s="162">
        <v>936.45</v>
      </c>
      <c r="I500" s="163"/>
      <c r="L500" s="159"/>
      <c r="M500" s="164"/>
      <c r="T500" s="165"/>
      <c r="AT500" s="160" t="s">
        <v>171</v>
      </c>
      <c r="AU500" s="160" t="s">
        <v>84</v>
      </c>
      <c r="AV500" s="13" t="s">
        <v>169</v>
      </c>
      <c r="AW500" s="13" t="s">
        <v>32</v>
      </c>
      <c r="AX500" s="13" t="s">
        <v>82</v>
      </c>
      <c r="AY500" s="160" t="s">
        <v>163</v>
      </c>
    </row>
    <row r="501" spans="2:65" s="11" customFormat="1" ht="25.9" customHeight="1">
      <c r="B501" s="124"/>
      <c r="D501" s="125" t="s">
        <v>74</v>
      </c>
      <c r="E501" s="126" t="s">
        <v>388</v>
      </c>
      <c r="F501" s="126" t="s">
        <v>389</v>
      </c>
      <c r="I501" s="127"/>
      <c r="J501" s="128">
        <f>BK501</f>
        <v>0</v>
      </c>
      <c r="L501" s="124"/>
      <c r="M501" s="129"/>
      <c r="P501" s="130">
        <f>SUM(P502:P510)</f>
        <v>0</v>
      </c>
      <c r="R501" s="130">
        <f>SUM(R502:R510)</f>
        <v>0</v>
      </c>
      <c r="T501" s="131">
        <f>SUM(T502:T510)</f>
        <v>0</v>
      </c>
      <c r="AR501" s="125" t="s">
        <v>169</v>
      </c>
      <c r="AT501" s="132" t="s">
        <v>74</v>
      </c>
      <c r="AU501" s="132" t="s">
        <v>75</v>
      </c>
      <c r="AY501" s="125" t="s">
        <v>163</v>
      </c>
      <c r="BK501" s="133">
        <f>SUM(BK502:BK510)</f>
        <v>0</v>
      </c>
    </row>
    <row r="502" spans="2:65" s="1" customFormat="1" ht="16.5" customHeight="1">
      <c r="B502" s="136"/>
      <c r="C502" s="137" t="s">
        <v>850</v>
      </c>
      <c r="D502" s="137" t="s">
        <v>165</v>
      </c>
      <c r="E502" s="138" t="s">
        <v>851</v>
      </c>
      <c r="F502" s="139" t="s">
        <v>852</v>
      </c>
      <c r="G502" s="140" t="s">
        <v>393</v>
      </c>
      <c r="H502" s="141">
        <v>4</v>
      </c>
      <c r="I502" s="142"/>
      <c r="J502" s="143">
        <f>ROUND(I502*H502,2)</f>
        <v>0</v>
      </c>
      <c r="K502" s="144"/>
      <c r="L502" s="31"/>
      <c r="M502" s="145" t="s">
        <v>1</v>
      </c>
      <c r="N502" s="146" t="s">
        <v>40</v>
      </c>
      <c r="P502" s="147">
        <f>O502*H502</f>
        <v>0</v>
      </c>
      <c r="Q502" s="147">
        <v>0</v>
      </c>
      <c r="R502" s="147">
        <f>Q502*H502</f>
        <v>0</v>
      </c>
      <c r="S502" s="147">
        <v>0</v>
      </c>
      <c r="T502" s="148">
        <f>S502*H502</f>
        <v>0</v>
      </c>
      <c r="AR502" s="149" t="s">
        <v>394</v>
      </c>
      <c r="AT502" s="149" t="s">
        <v>165</v>
      </c>
      <c r="AU502" s="149" t="s">
        <v>82</v>
      </c>
      <c r="AY502" s="16" t="s">
        <v>163</v>
      </c>
      <c r="BE502" s="150">
        <f>IF(N502="základní",J502,0)</f>
        <v>0</v>
      </c>
      <c r="BF502" s="150">
        <f>IF(N502="snížená",J502,0)</f>
        <v>0</v>
      </c>
      <c r="BG502" s="150">
        <f>IF(N502="zákl. přenesená",J502,0)</f>
        <v>0</v>
      </c>
      <c r="BH502" s="150">
        <f>IF(N502="sníž. přenesená",J502,0)</f>
        <v>0</v>
      </c>
      <c r="BI502" s="150">
        <f>IF(N502="nulová",J502,0)</f>
        <v>0</v>
      </c>
      <c r="BJ502" s="16" t="s">
        <v>82</v>
      </c>
      <c r="BK502" s="150">
        <f>ROUND(I502*H502,2)</f>
        <v>0</v>
      </c>
      <c r="BL502" s="16" t="s">
        <v>394</v>
      </c>
      <c r="BM502" s="149" t="s">
        <v>853</v>
      </c>
    </row>
    <row r="503" spans="2:65" s="12" customFormat="1" ht="10">
      <c r="B503" s="151"/>
      <c r="D503" s="152" t="s">
        <v>171</v>
      </c>
      <c r="E503" s="153" t="s">
        <v>1</v>
      </c>
      <c r="F503" s="154" t="s">
        <v>854</v>
      </c>
      <c r="H503" s="155">
        <v>4</v>
      </c>
      <c r="I503" s="156"/>
      <c r="L503" s="151"/>
      <c r="M503" s="157"/>
      <c r="T503" s="158"/>
      <c r="AT503" s="153" t="s">
        <v>171</v>
      </c>
      <c r="AU503" s="153" t="s">
        <v>82</v>
      </c>
      <c r="AV503" s="12" t="s">
        <v>84</v>
      </c>
      <c r="AW503" s="12" t="s">
        <v>32</v>
      </c>
      <c r="AX503" s="12" t="s">
        <v>75</v>
      </c>
      <c r="AY503" s="153" t="s">
        <v>163</v>
      </c>
    </row>
    <row r="504" spans="2:65" s="13" customFormat="1" ht="10">
      <c r="B504" s="159"/>
      <c r="D504" s="152" t="s">
        <v>171</v>
      </c>
      <c r="E504" s="160" t="s">
        <v>1</v>
      </c>
      <c r="F504" s="161" t="s">
        <v>173</v>
      </c>
      <c r="H504" s="162">
        <v>4</v>
      </c>
      <c r="I504" s="163"/>
      <c r="L504" s="159"/>
      <c r="M504" s="164"/>
      <c r="T504" s="165"/>
      <c r="AT504" s="160" t="s">
        <v>171</v>
      </c>
      <c r="AU504" s="160" t="s">
        <v>82</v>
      </c>
      <c r="AV504" s="13" t="s">
        <v>169</v>
      </c>
      <c r="AW504" s="13" t="s">
        <v>32</v>
      </c>
      <c r="AX504" s="13" t="s">
        <v>82</v>
      </c>
      <c r="AY504" s="160" t="s">
        <v>163</v>
      </c>
    </row>
    <row r="505" spans="2:65" s="1" customFormat="1" ht="16.5" customHeight="1">
      <c r="B505" s="136"/>
      <c r="C505" s="137" t="s">
        <v>855</v>
      </c>
      <c r="D505" s="137" t="s">
        <v>165</v>
      </c>
      <c r="E505" s="138" t="s">
        <v>856</v>
      </c>
      <c r="F505" s="139" t="s">
        <v>857</v>
      </c>
      <c r="G505" s="140" t="s">
        <v>393</v>
      </c>
      <c r="H505" s="141">
        <v>4</v>
      </c>
      <c r="I505" s="142"/>
      <c r="J505" s="143">
        <f>ROUND(I505*H505,2)</f>
        <v>0</v>
      </c>
      <c r="K505" s="144"/>
      <c r="L505" s="31"/>
      <c r="M505" s="145" t="s">
        <v>1</v>
      </c>
      <c r="N505" s="146" t="s">
        <v>40</v>
      </c>
      <c r="P505" s="147">
        <f>O505*H505</f>
        <v>0</v>
      </c>
      <c r="Q505" s="147">
        <v>0</v>
      </c>
      <c r="R505" s="147">
        <f>Q505*H505</f>
        <v>0</v>
      </c>
      <c r="S505" s="147">
        <v>0</v>
      </c>
      <c r="T505" s="148">
        <f>S505*H505</f>
        <v>0</v>
      </c>
      <c r="AR505" s="149" t="s">
        <v>394</v>
      </c>
      <c r="AT505" s="149" t="s">
        <v>165</v>
      </c>
      <c r="AU505" s="149" t="s">
        <v>82</v>
      </c>
      <c r="AY505" s="16" t="s">
        <v>163</v>
      </c>
      <c r="BE505" s="150">
        <f>IF(N505="základní",J505,0)</f>
        <v>0</v>
      </c>
      <c r="BF505" s="150">
        <f>IF(N505="snížená",J505,0)</f>
        <v>0</v>
      </c>
      <c r="BG505" s="150">
        <f>IF(N505="zákl. přenesená",J505,0)</f>
        <v>0</v>
      </c>
      <c r="BH505" s="150">
        <f>IF(N505="sníž. přenesená",J505,0)</f>
        <v>0</v>
      </c>
      <c r="BI505" s="150">
        <f>IF(N505="nulová",J505,0)</f>
        <v>0</v>
      </c>
      <c r="BJ505" s="16" t="s">
        <v>82</v>
      </c>
      <c r="BK505" s="150">
        <f>ROUND(I505*H505,2)</f>
        <v>0</v>
      </c>
      <c r="BL505" s="16" t="s">
        <v>394</v>
      </c>
      <c r="BM505" s="149" t="s">
        <v>858</v>
      </c>
    </row>
    <row r="506" spans="2:65" s="12" customFormat="1" ht="10">
      <c r="B506" s="151"/>
      <c r="D506" s="152" t="s">
        <v>171</v>
      </c>
      <c r="E506" s="153" t="s">
        <v>1</v>
      </c>
      <c r="F506" s="154" t="s">
        <v>854</v>
      </c>
      <c r="H506" s="155">
        <v>4</v>
      </c>
      <c r="I506" s="156"/>
      <c r="L506" s="151"/>
      <c r="M506" s="157"/>
      <c r="T506" s="158"/>
      <c r="AT506" s="153" t="s">
        <v>171</v>
      </c>
      <c r="AU506" s="153" t="s">
        <v>82</v>
      </c>
      <c r="AV506" s="12" t="s">
        <v>84</v>
      </c>
      <c r="AW506" s="12" t="s">
        <v>32</v>
      </c>
      <c r="AX506" s="12" t="s">
        <v>75</v>
      </c>
      <c r="AY506" s="153" t="s">
        <v>163</v>
      </c>
    </row>
    <row r="507" spans="2:65" s="13" customFormat="1" ht="10">
      <c r="B507" s="159"/>
      <c r="D507" s="152" t="s">
        <v>171</v>
      </c>
      <c r="E507" s="160" t="s">
        <v>1</v>
      </c>
      <c r="F507" s="161" t="s">
        <v>173</v>
      </c>
      <c r="H507" s="162">
        <v>4</v>
      </c>
      <c r="I507" s="163"/>
      <c r="L507" s="159"/>
      <c r="M507" s="164"/>
      <c r="T507" s="165"/>
      <c r="AT507" s="160" t="s">
        <v>171</v>
      </c>
      <c r="AU507" s="160" t="s">
        <v>82</v>
      </c>
      <c r="AV507" s="13" t="s">
        <v>169</v>
      </c>
      <c r="AW507" s="13" t="s">
        <v>32</v>
      </c>
      <c r="AX507" s="13" t="s">
        <v>82</v>
      </c>
      <c r="AY507" s="160" t="s">
        <v>163</v>
      </c>
    </row>
    <row r="508" spans="2:65" s="1" customFormat="1" ht="21.75" customHeight="1">
      <c r="B508" s="136"/>
      <c r="C508" s="137" t="s">
        <v>859</v>
      </c>
      <c r="D508" s="137" t="s">
        <v>165</v>
      </c>
      <c r="E508" s="138" t="s">
        <v>399</v>
      </c>
      <c r="F508" s="139" t="s">
        <v>400</v>
      </c>
      <c r="G508" s="140" t="s">
        <v>393</v>
      </c>
      <c r="H508" s="141">
        <v>40</v>
      </c>
      <c r="I508" s="142"/>
      <c r="J508" s="143">
        <f>ROUND(I508*H508,2)</f>
        <v>0</v>
      </c>
      <c r="K508" s="144"/>
      <c r="L508" s="31"/>
      <c r="M508" s="145" t="s">
        <v>1</v>
      </c>
      <c r="N508" s="146" t="s">
        <v>40</v>
      </c>
      <c r="P508" s="147">
        <f>O508*H508</f>
        <v>0</v>
      </c>
      <c r="Q508" s="147">
        <v>0</v>
      </c>
      <c r="R508" s="147">
        <f>Q508*H508</f>
        <v>0</v>
      </c>
      <c r="S508" s="147">
        <v>0</v>
      </c>
      <c r="T508" s="148">
        <f>S508*H508</f>
        <v>0</v>
      </c>
      <c r="AR508" s="149" t="s">
        <v>394</v>
      </c>
      <c r="AT508" s="149" t="s">
        <v>165</v>
      </c>
      <c r="AU508" s="149" t="s">
        <v>82</v>
      </c>
      <c r="AY508" s="16" t="s">
        <v>163</v>
      </c>
      <c r="BE508" s="150">
        <f>IF(N508="základní",J508,0)</f>
        <v>0</v>
      </c>
      <c r="BF508" s="150">
        <f>IF(N508="snížená",J508,0)</f>
        <v>0</v>
      </c>
      <c r="BG508" s="150">
        <f>IF(N508="zákl. přenesená",J508,0)</f>
        <v>0</v>
      </c>
      <c r="BH508" s="150">
        <f>IF(N508="sníž. přenesená",J508,0)</f>
        <v>0</v>
      </c>
      <c r="BI508" s="150">
        <f>IF(N508="nulová",J508,0)</f>
        <v>0</v>
      </c>
      <c r="BJ508" s="16" t="s">
        <v>82</v>
      </c>
      <c r="BK508" s="150">
        <f>ROUND(I508*H508,2)</f>
        <v>0</v>
      </c>
      <c r="BL508" s="16" t="s">
        <v>394</v>
      </c>
      <c r="BM508" s="149" t="s">
        <v>860</v>
      </c>
    </row>
    <row r="509" spans="2:65" s="12" customFormat="1" ht="10">
      <c r="B509" s="151"/>
      <c r="D509" s="152" t="s">
        <v>171</v>
      </c>
      <c r="E509" s="153" t="s">
        <v>1</v>
      </c>
      <c r="F509" s="154" t="s">
        <v>861</v>
      </c>
      <c r="H509" s="155">
        <v>40</v>
      </c>
      <c r="I509" s="156"/>
      <c r="L509" s="151"/>
      <c r="M509" s="157"/>
      <c r="T509" s="158"/>
      <c r="AT509" s="153" t="s">
        <v>171</v>
      </c>
      <c r="AU509" s="153" t="s">
        <v>82</v>
      </c>
      <c r="AV509" s="12" t="s">
        <v>84</v>
      </c>
      <c r="AW509" s="12" t="s">
        <v>32</v>
      </c>
      <c r="AX509" s="12" t="s">
        <v>75</v>
      </c>
      <c r="AY509" s="153" t="s">
        <v>163</v>
      </c>
    </row>
    <row r="510" spans="2:65" s="13" customFormat="1" ht="10">
      <c r="B510" s="159"/>
      <c r="D510" s="152" t="s">
        <v>171</v>
      </c>
      <c r="E510" s="160" t="s">
        <v>1</v>
      </c>
      <c r="F510" s="161" t="s">
        <v>173</v>
      </c>
      <c r="H510" s="162">
        <v>40</v>
      </c>
      <c r="I510" s="163"/>
      <c r="L510" s="159"/>
      <c r="M510" s="172"/>
      <c r="N510" s="173"/>
      <c r="O510" s="173"/>
      <c r="P510" s="173"/>
      <c r="Q510" s="173"/>
      <c r="R510" s="173"/>
      <c r="S510" s="173"/>
      <c r="T510" s="174"/>
      <c r="AT510" s="160" t="s">
        <v>171</v>
      </c>
      <c r="AU510" s="160" t="s">
        <v>82</v>
      </c>
      <c r="AV510" s="13" t="s">
        <v>169</v>
      </c>
      <c r="AW510" s="13" t="s">
        <v>32</v>
      </c>
      <c r="AX510" s="13" t="s">
        <v>82</v>
      </c>
      <c r="AY510" s="160" t="s">
        <v>163</v>
      </c>
    </row>
    <row r="511" spans="2:65" s="1" customFormat="1" ht="7" customHeight="1">
      <c r="B511" s="43"/>
      <c r="C511" s="44"/>
      <c r="D511" s="44"/>
      <c r="E511" s="44"/>
      <c r="F511" s="44"/>
      <c r="G511" s="44"/>
      <c r="H511" s="44"/>
      <c r="I511" s="44"/>
      <c r="J511" s="44"/>
      <c r="K511" s="44"/>
      <c r="L511" s="31"/>
    </row>
  </sheetData>
  <sheetProtection algorithmName="SHA-512" hashValue="CZlUIytsz1c+Km+td3XbI/EPGs8CkTk3jH8dvZ5O9FJZa6mAMTiYqMcqIDhDMZRrX5IXvg9+0M7Mcs/WuWKI1w==" saltValue="VUoLBEhHn42TDqRPwDQtzQ==" spinCount="100000" sheet="1" objects="1" scenarios="1"/>
  <autoFilter ref="C133:K510" xr:uid="{00000000-0009-0000-0000-000002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4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95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s="1" customFormat="1" ht="12" customHeight="1">
      <c r="B8" s="31"/>
      <c r="D8" s="26" t="s">
        <v>124</v>
      </c>
      <c r="L8" s="31"/>
    </row>
    <row r="9" spans="2:46" s="1" customFormat="1" ht="16.5" customHeight="1">
      <c r="B9" s="31"/>
      <c r="E9" s="201" t="s">
        <v>862</v>
      </c>
      <c r="F9" s="241"/>
      <c r="G9" s="241"/>
      <c r="H9" s="241"/>
      <c r="L9" s="31"/>
    </row>
    <row r="10" spans="2:46" s="1" customFormat="1" ht="10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8. 3. 2026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2" t="str">
        <f>'Rekapitulace stavby'!E14</f>
        <v>Vyplň údaj</v>
      </c>
      <c r="F18" s="206"/>
      <c r="G18" s="206"/>
      <c r="H18" s="206"/>
      <c r="I18" s="26" t="s">
        <v>27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27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3"/>
      <c r="E27" s="211" t="s">
        <v>1</v>
      </c>
      <c r="F27" s="211"/>
      <c r="G27" s="211"/>
      <c r="H27" s="211"/>
      <c r="L27" s="93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4" customHeight="1">
      <c r="B30" s="31"/>
      <c r="D30" s="94" t="s">
        <v>35</v>
      </c>
      <c r="J30" s="65">
        <f>ROUND(J123,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4" t="s">
        <v>39</v>
      </c>
      <c r="E33" s="26" t="s">
        <v>40</v>
      </c>
      <c r="F33" s="85">
        <f>ROUND((SUM(BE123:BE203)),  2)</f>
        <v>0</v>
      </c>
      <c r="I33" s="95">
        <v>0.21</v>
      </c>
      <c r="J33" s="85">
        <f>ROUND(((SUM(BE123:BE203))*I33),  2)</f>
        <v>0</v>
      </c>
      <c r="L33" s="31"/>
    </row>
    <row r="34" spans="2:12" s="1" customFormat="1" ht="14.4" customHeight="1">
      <c r="B34" s="31"/>
      <c r="E34" s="26" t="s">
        <v>41</v>
      </c>
      <c r="F34" s="85">
        <f>ROUND((SUM(BF123:BF203)),  2)</f>
        <v>0</v>
      </c>
      <c r="I34" s="95">
        <v>0.12</v>
      </c>
      <c r="J34" s="85">
        <f>ROUND(((SUM(BF123:BF203))*I34),  2)</f>
        <v>0</v>
      </c>
      <c r="L34" s="31"/>
    </row>
    <row r="35" spans="2:12" s="1" customFormat="1" ht="14.4" hidden="1" customHeight="1">
      <c r="B35" s="31"/>
      <c r="E35" s="26" t="s">
        <v>42</v>
      </c>
      <c r="F35" s="85">
        <f>ROUND((SUM(BG123:BG203)),  2)</f>
        <v>0</v>
      </c>
      <c r="I35" s="95">
        <v>0.21</v>
      </c>
      <c r="J35" s="85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85">
        <f>ROUND((SUM(BH123:BH203)),  2)</f>
        <v>0</v>
      </c>
      <c r="I36" s="95">
        <v>0.12</v>
      </c>
      <c r="J36" s="85">
        <f>0</f>
        <v>0</v>
      </c>
      <c r="L36" s="31"/>
    </row>
    <row r="37" spans="2:12" s="1" customFormat="1" ht="14.4" hidden="1" customHeight="1">
      <c r="B37" s="31"/>
      <c r="E37" s="26" t="s">
        <v>44</v>
      </c>
      <c r="F37" s="85">
        <f>ROUND((SUM(BI123:BI203)),  2)</f>
        <v>0</v>
      </c>
      <c r="I37" s="95">
        <v>0</v>
      </c>
      <c r="J37" s="85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4" customHeight="1">
      <c r="B39" s="31"/>
      <c r="C39" s="96"/>
      <c r="D39" s="97" t="s">
        <v>45</v>
      </c>
      <c r="E39" s="56"/>
      <c r="F39" s="56"/>
      <c r="G39" s="98" t="s">
        <v>46</v>
      </c>
      <c r="H39" s="99" t="s">
        <v>47</v>
      </c>
      <c r="I39" s="56"/>
      <c r="J39" s="100">
        <f>SUM(J30:J37)</f>
        <v>0</v>
      </c>
      <c r="K39" s="101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128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47" s="1" customFormat="1" ht="12" customHeight="1">
      <c r="B86" s="31"/>
      <c r="C86" s="26" t="s">
        <v>124</v>
      </c>
      <c r="L86" s="31"/>
    </row>
    <row r="87" spans="2:47" s="1" customFormat="1" ht="16.5" customHeight="1">
      <c r="B87" s="31"/>
      <c r="E87" s="201" t="str">
        <f>E9</f>
        <v>D.1.4.3 - Vytápění</v>
      </c>
      <c r="F87" s="241"/>
      <c r="G87" s="241"/>
      <c r="H87" s="241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8. 3. 2026</v>
      </c>
      <c r="L89" s="31"/>
    </row>
    <row r="90" spans="2:47" s="1" customFormat="1" ht="7" customHeight="1">
      <c r="B90" s="31"/>
      <c r="L90" s="31"/>
    </row>
    <row r="91" spans="2:47" s="1" customFormat="1" ht="40" customHeight="1">
      <c r="B91" s="31"/>
      <c r="C91" s="26" t="s">
        <v>24</v>
      </c>
      <c r="F91" s="24" t="str">
        <f>E15</f>
        <v>UP v Olomouci, Křižkovského 511/8, Olomouc</v>
      </c>
      <c r="I91" s="26" t="s">
        <v>30</v>
      </c>
      <c r="J91" s="29" t="str">
        <f>E21</f>
        <v>RV projekt s.r.o., Poláškova 1535, Val. Meziříčí</v>
      </c>
      <c r="L91" s="31"/>
    </row>
    <row r="92" spans="2:47" s="1" customFormat="1" ht="40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RV projekt s.r.o., Poláškova 1535, Val. Meziříčí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4" t="s">
        <v>129</v>
      </c>
      <c r="D94" s="96"/>
      <c r="E94" s="96"/>
      <c r="F94" s="96"/>
      <c r="G94" s="96"/>
      <c r="H94" s="96"/>
      <c r="I94" s="96"/>
      <c r="J94" s="105" t="s">
        <v>130</v>
      </c>
      <c r="K94" s="96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6" t="s">
        <v>131</v>
      </c>
      <c r="J96" s="65">
        <f>J123</f>
        <v>0</v>
      </c>
      <c r="L96" s="31"/>
      <c r="AU96" s="16" t="s">
        <v>132</v>
      </c>
    </row>
    <row r="97" spans="2:12" s="8" customFormat="1" ht="25" customHeight="1">
      <c r="B97" s="107"/>
      <c r="D97" s="108" t="s">
        <v>133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2:12" s="9" customFormat="1" ht="19.899999999999999" customHeight="1">
      <c r="B98" s="111"/>
      <c r="D98" s="112" t="s">
        <v>135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2:12" s="8" customFormat="1" ht="25" customHeight="1">
      <c r="B99" s="107"/>
      <c r="D99" s="108" t="s">
        <v>137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12" s="9" customFormat="1" ht="19.899999999999999" customHeight="1">
      <c r="B100" s="111"/>
      <c r="D100" s="112" t="s">
        <v>863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12" s="9" customFormat="1" ht="19.899999999999999" customHeight="1">
      <c r="B101" s="111"/>
      <c r="D101" s="112" t="s">
        <v>864</v>
      </c>
      <c r="E101" s="113"/>
      <c r="F101" s="113"/>
      <c r="G101" s="113"/>
      <c r="H101" s="113"/>
      <c r="I101" s="113"/>
      <c r="J101" s="114">
        <f>J150</f>
        <v>0</v>
      </c>
      <c r="L101" s="111"/>
    </row>
    <row r="102" spans="2:12" s="9" customFormat="1" ht="19.899999999999999" customHeight="1">
      <c r="B102" s="111"/>
      <c r="D102" s="112" t="s">
        <v>865</v>
      </c>
      <c r="E102" s="113"/>
      <c r="F102" s="113"/>
      <c r="G102" s="113"/>
      <c r="H102" s="113"/>
      <c r="I102" s="113"/>
      <c r="J102" s="114">
        <f>J167</f>
        <v>0</v>
      </c>
      <c r="L102" s="111"/>
    </row>
    <row r="103" spans="2:12" s="8" customFormat="1" ht="25" customHeight="1">
      <c r="B103" s="107"/>
      <c r="D103" s="108" t="s">
        <v>147</v>
      </c>
      <c r="E103" s="109"/>
      <c r="F103" s="109"/>
      <c r="G103" s="109"/>
      <c r="H103" s="109"/>
      <c r="I103" s="109"/>
      <c r="J103" s="110">
        <f>J191</f>
        <v>0</v>
      </c>
      <c r="L103" s="107"/>
    </row>
    <row r="104" spans="2:12" s="1" customFormat="1" ht="21.75" customHeight="1">
      <c r="B104" s="31"/>
      <c r="L104" s="31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5" customHeight="1">
      <c r="B110" s="31"/>
      <c r="C110" s="20" t="s">
        <v>148</v>
      </c>
      <c r="L110" s="31"/>
    </row>
    <row r="111" spans="2:12" s="1" customFormat="1" ht="7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9" t="str">
        <f>E7</f>
        <v>PF UPOL, Změna užívání vnitřních prostor budovy B, fáze 2</v>
      </c>
      <c r="F113" s="240"/>
      <c r="G113" s="240"/>
      <c r="H113" s="240"/>
      <c r="L113" s="31"/>
    </row>
    <row r="114" spans="2:65" s="1" customFormat="1" ht="12" customHeight="1">
      <c r="B114" s="31"/>
      <c r="C114" s="26" t="s">
        <v>124</v>
      </c>
      <c r="L114" s="31"/>
    </row>
    <row r="115" spans="2:65" s="1" customFormat="1" ht="16.5" customHeight="1">
      <c r="B115" s="31"/>
      <c r="E115" s="201" t="str">
        <f>E9</f>
        <v>D.1.4.3 - Vytápění</v>
      </c>
      <c r="F115" s="241"/>
      <c r="G115" s="241"/>
      <c r="H115" s="241"/>
      <c r="L115" s="31"/>
    </row>
    <row r="116" spans="2:65" s="1" customFormat="1" ht="7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8. 3. 2026</v>
      </c>
      <c r="L117" s="31"/>
    </row>
    <row r="118" spans="2:65" s="1" customFormat="1" ht="7" customHeight="1">
      <c r="B118" s="31"/>
      <c r="L118" s="31"/>
    </row>
    <row r="119" spans="2:65" s="1" customFormat="1" ht="40" customHeight="1">
      <c r="B119" s="31"/>
      <c r="C119" s="26" t="s">
        <v>24</v>
      </c>
      <c r="F119" s="24" t="str">
        <f>E15</f>
        <v>UP v Olomouci, Křižkovského 511/8, Olomouc</v>
      </c>
      <c r="I119" s="26" t="s">
        <v>30</v>
      </c>
      <c r="J119" s="29" t="str">
        <f>E21</f>
        <v>RV projekt s.r.o., Poláškova 1535, Val. Meziříčí</v>
      </c>
      <c r="L119" s="31"/>
    </row>
    <row r="120" spans="2:65" s="1" customFormat="1" ht="40" customHeight="1">
      <c r="B120" s="31"/>
      <c r="C120" s="26" t="s">
        <v>28</v>
      </c>
      <c r="F120" s="24" t="str">
        <f>IF(E18="","",E18)</f>
        <v>Vyplň údaj</v>
      </c>
      <c r="I120" s="26" t="s">
        <v>33</v>
      </c>
      <c r="J120" s="29" t="str">
        <f>E24</f>
        <v>RV projekt s.r.o., Poláškova 1535, Val. Meziříčí</v>
      </c>
      <c r="L120" s="31"/>
    </row>
    <row r="121" spans="2:65" s="1" customFormat="1" ht="10.25" customHeight="1">
      <c r="B121" s="31"/>
      <c r="L121" s="31"/>
    </row>
    <row r="122" spans="2:65" s="10" customFormat="1" ht="29.25" customHeight="1">
      <c r="B122" s="115"/>
      <c r="C122" s="116" t="s">
        <v>149</v>
      </c>
      <c r="D122" s="117" t="s">
        <v>60</v>
      </c>
      <c r="E122" s="117" t="s">
        <v>56</v>
      </c>
      <c r="F122" s="117" t="s">
        <v>57</v>
      </c>
      <c r="G122" s="117" t="s">
        <v>150</v>
      </c>
      <c r="H122" s="117" t="s">
        <v>151</v>
      </c>
      <c r="I122" s="117" t="s">
        <v>152</v>
      </c>
      <c r="J122" s="118" t="s">
        <v>130</v>
      </c>
      <c r="K122" s="119" t="s">
        <v>153</v>
      </c>
      <c r="L122" s="115"/>
      <c r="M122" s="58" t="s">
        <v>1</v>
      </c>
      <c r="N122" s="59" t="s">
        <v>39</v>
      </c>
      <c r="O122" s="59" t="s">
        <v>154</v>
      </c>
      <c r="P122" s="59" t="s">
        <v>155</v>
      </c>
      <c r="Q122" s="59" t="s">
        <v>156</v>
      </c>
      <c r="R122" s="59" t="s">
        <v>157</v>
      </c>
      <c r="S122" s="59" t="s">
        <v>158</v>
      </c>
      <c r="T122" s="60" t="s">
        <v>159</v>
      </c>
    </row>
    <row r="123" spans="2:65" s="1" customFormat="1" ht="22.75" customHeight="1">
      <c r="B123" s="31"/>
      <c r="C123" s="63" t="s">
        <v>160</v>
      </c>
      <c r="J123" s="120">
        <f>BK123</f>
        <v>0</v>
      </c>
      <c r="L123" s="31"/>
      <c r="M123" s="61"/>
      <c r="N123" s="52"/>
      <c r="O123" s="52"/>
      <c r="P123" s="121">
        <f>P124+P132+P191</f>
        <v>0</v>
      </c>
      <c r="Q123" s="52"/>
      <c r="R123" s="121">
        <f>R124+R132+R191</f>
        <v>1.0976399999999999</v>
      </c>
      <c r="S123" s="52"/>
      <c r="T123" s="122">
        <f>T124+T132+T191</f>
        <v>1.1143000000000001</v>
      </c>
      <c r="AT123" s="16" t="s">
        <v>74</v>
      </c>
      <c r="AU123" s="16" t="s">
        <v>132</v>
      </c>
      <c r="BK123" s="123">
        <f>BK124+BK132+BK191</f>
        <v>0</v>
      </c>
    </row>
    <row r="124" spans="2:65" s="11" customFormat="1" ht="25.9" customHeight="1">
      <c r="B124" s="124"/>
      <c r="D124" s="125" t="s">
        <v>74</v>
      </c>
      <c r="E124" s="126" t="s">
        <v>161</v>
      </c>
      <c r="F124" s="126" t="s">
        <v>162</v>
      </c>
      <c r="I124" s="127"/>
      <c r="J124" s="128">
        <f>BK124</f>
        <v>0</v>
      </c>
      <c r="L124" s="124"/>
      <c r="M124" s="129"/>
      <c r="P124" s="130">
        <f>P125</f>
        <v>0</v>
      </c>
      <c r="R124" s="130">
        <f>R125</f>
        <v>0</v>
      </c>
      <c r="T124" s="131">
        <f>T125</f>
        <v>0</v>
      </c>
      <c r="AR124" s="125" t="s">
        <v>82</v>
      </c>
      <c r="AT124" s="132" t="s">
        <v>74</v>
      </c>
      <c r="AU124" s="132" t="s">
        <v>75</v>
      </c>
      <c r="AY124" s="125" t="s">
        <v>163</v>
      </c>
      <c r="BK124" s="133">
        <f>BK125</f>
        <v>0</v>
      </c>
    </row>
    <row r="125" spans="2:65" s="11" customFormat="1" ht="22.75" customHeight="1">
      <c r="B125" s="124"/>
      <c r="D125" s="125" t="s">
        <v>74</v>
      </c>
      <c r="E125" s="134" t="s">
        <v>174</v>
      </c>
      <c r="F125" s="134" t="s">
        <v>175</v>
      </c>
      <c r="I125" s="127"/>
      <c r="J125" s="135">
        <f>BK125</f>
        <v>0</v>
      </c>
      <c r="L125" s="124"/>
      <c r="M125" s="129"/>
      <c r="P125" s="130">
        <f>SUM(P126:P131)</f>
        <v>0</v>
      </c>
      <c r="R125" s="130">
        <f>SUM(R126:R131)</f>
        <v>0</v>
      </c>
      <c r="T125" s="131">
        <f>SUM(T126:T131)</f>
        <v>0</v>
      </c>
      <c r="AR125" s="125" t="s">
        <v>82</v>
      </c>
      <c r="AT125" s="132" t="s">
        <v>74</v>
      </c>
      <c r="AU125" s="132" t="s">
        <v>82</v>
      </c>
      <c r="AY125" s="125" t="s">
        <v>163</v>
      </c>
      <c r="BK125" s="133">
        <f>SUM(BK126:BK131)</f>
        <v>0</v>
      </c>
    </row>
    <row r="126" spans="2:65" s="1" customFormat="1" ht="24.15" customHeight="1">
      <c r="B126" s="136"/>
      <c r="C126" s="137" t="s">
        <v>82</v>
      </c>
      <c r="D126" s="137" t="s">
        <v>165</v>
      </c>
      <c r="E126" s="138" t="s">
        <v>866</v>
      </c>
      <c r="F126" s="139" t="s">
        <v>516</v>
      </c>
      <c r="G126" s="140" t="s">
        <v>289</v>
      </c>
      <c r="H126" s="141">
        <v>1</v>
      </c>
      <c r="I126" s="142"/>
      <c r="J126" s="143">
        <f>ROUND(I126*H126,2)</f>
        <v>0</v>
      </c>
      <c r="K126" s="144"/>
      <c r="L126" s="31"/>
      <c r="M126" s="145" t="s">
        <v>1</v>
      </c>
      <c r="N126" s="146" t="s">
        <v>40</v>
      </c>
      <c r="P126" s="147">
        <f>O126*H126</f>
        <v>0</v>
      </c>
      <c r="Q126" s="147">
        <v>0</v>
      </c>
      <c r="R126" s="147">
        <f>Q126*H126</f>
        <v>0</v>
      </c>
      <c r="S126" s="147">
        <v>0</v>
      </c>
      <c r="T126" s="148">
        <f>S126*H126</f>
        <v>0</v>
      </c>
      <c r="AR126" s="149" t="s">
        <v>169</v>
      </c>
      <c r="AT126" s="149" t="s">
        <v>165</v>
      </c>
      <c r="AU126" s="149" t="s">
        <v>84</v>
      </c>
      <c r="AY126" s="16" t="s">
        <v>163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6" t="s">
        <v>82</v>
      </c>
      <c r="BK126" s="150">
        <f>ROUND(I126*H126,2)</f>
        <v>0</v>
      </c>
      <c r="BL126" s="16" t="s">
        <v>169</v>
      </c>
      <c r="BM126" s="149" t="s">
        <v>867</v>
      </c>
    </row>
    <row r="127" spans="2:65" s="12" customFormat="1" ht="10">
      <c r="B127" s="151"/>
      <c r="D127" s="152" t="s">
        <v>171</v>
      </c>
      <c r="E127" s="153" t="s">
        <v>1</v>
      </c>
      <c r="F127" s="154" t="s">
        <v>82</v>
      </c>
      <c r="H127" s="155">
        <v>1</v>
      </c>
      <c r="I127" s="156"/>
      <c r="L127" s="151"/>
      <c r="M127" s="157"/>
      <c r="T127" s="158"/>
      <c r="AT127" s="153" t="s">
        <v>171</v>
      </c>
      <c r="AU127" s="153" t="s">
        <v>84</v>
      </c>
      <c r="AV127" s="12" t="s">
        <v>84</v>
      </c>
      <c r="AW127" s="12" t="s">
        <v>32</v>
      </c>
      <c r="AX127" s="12" t="s">
        <v>75</v>
      </c>
      <c r="AY127" s="153" t="s">
        <v>163</v>
      </c>
    </row>
    <row r="128" spans="2:65" s="13" customFormat="1" ht="10">
      <c r="B128" s="159"/>
      <c r="D128" s="152" t="s">
        <v>171</v>
      </c>
      <c r="E128" s="160" t="s">
        <v>1</v>
      </c>
      <c r="F128" s="161" t="s">
        <v>173</v>
      </c>
      <c r="H128" s="162">
        <v>1</v>
      </c>
      <c r="I128" s="163"/>
      <c r="L128" s="159"/>
      <c r="M128" s="164"/>
      <c r="T128" s="165"/>
      <c r="AT128" s="160" t="s">
        <v>171</v>
      </c>
      <c r="AU128" s="160" t="s">
        <v>84</v>
      </c>
      <c r="AV128" s="13" t="s">
        <v>169</v>
      </c>
      <c r="AW128" s="13" t="s">
        <v>32</v>
      </c>
      <c r="AX128" s="13" t="s">
        <v>82</v>
      </c>
      <c r="AY128" s="160" t="s">
        <v>163</v>
      </c>
    </row>
    <row r="129" spans="2:65" s="1" customFormat="1" ht="16.5" customHeight="1">
      <c r="B129" s="136"/>
      <c r="C129" s="137" t="s">
        <v>84</v>
      </c>
      <c r="D129" s="137" t="s">
        <v>165</v>
      </c>
      <c r="E129" s="138" t="s">
        <v>868</v>
      </c>
      <c r="F129" s="139" t="s">
        <v>869</v>
      </c>
      <c r="G129" s="140" t="s">
        <v>168</v>
      </c>
      <c r="H129" s="141">
        <v>1</v>
      </c>
      <c r="I129" s="142"/>
      <c r="J129" s="143">
        <f>ROUND(I129*H129,2)</f>
        <v>0</v>
      </c>
      <c r="K129" s="144"/>
      <c r="L129" s="31"/>
      <c r="M129" s="145" t="s">
        <v>1</v>
      </c>
      <c r="N129" s="146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169</v>
      </c>
      <c r="AT129" s="149" t="s">
        <v>165</v>
      </c>
      <c r="AU129" s="149" t="s">
        <v>84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870</v>
      </c>
    </row>
    <row r="130" spans="2:65" s="12" customFormat="1" ht="10">
      <c r="B130" s="151"/>
      <c r="D130" s="152" t="s">
        <v>171</v>
      </c>
      <c r="E130" s="153" t="s">
        <v>1</v>
      </c>
      <c r="F130" s="154" t="s">
        <v>82</v>
      </c>
      <c r="H130" s="155">
        <v>1</v>
      </c>
      <c r="I130" s="156"/>
      <c r="L130" s="151"/>
      <c r="M130" s="157"/>
      <c r="T130" s="158"/>
      <c r="AT130" s="153" t="s">
        <v>171</v>
      </c>
      <c r="AU130" s="153" t="s">
        <v>84</v>
      </c>
      <c r="AV130" s="12" t="s">
        <v>84</v>
      </c>
      <c r="AW130" s="12" t="s">
        <v>32</v>
      </c>
      <c r="AX130" s="12" t="s">
        <v>75</v>
      </c>
      <c r="AY130" s="153" t="s">
        <v>163</v>
      </c>
    </row>
    <row r="131" spans="2:65" s="13" customFormat="1" ht="10">
      <c r="B131" s="159"/>
      <c r="D131" s="152" t="s">
        <v>171</v>
      </c>
      <c r="E131" s="160" t="s">
        <v>1</v>
      </c>
      <c r="F131" s="161" t="s">
        <v>173</v>
      </c>
      <c r="H131" s="162">
        <v>1</v>
      </c>
      <c r="I131" s="163"/>
      <c r="L131" s="159"/>
      <c r="M131" s="164"/>
      <c r="T131" s="165"/>
      <c r="AT131" s="160" t="s">
        <v>171</v>
      </c>
      <c r="AU131" s="160" t="s">
        <v>84</v>
      </c>
      <c r="AV131" s="13" t="s">
        <v>169</v>
      </c>
      <c r="AW131" s="13" t="s">
        <v>32</v>
      </c>
      <c r="AX131" s="13" t="s">
        <v>82</v>
      </c>
      <c r="AY131" s="160" t="s">
        <v>163</v>
      </c>
    </row>
    <row r="132" spans="2:65" s="11" customFormat="1" ht="25.9" customHeight="1">
      <c r="B132" s="124"/>
      <c r="D132" s="125" t="s">
        <v>74</v>
      </c>
      <c r="E132" s="126" t="s">
        <v>282</v>
      </c>
      <c r="F132" s="126" t="s">
        <v>283</v>
      </c>
      <c r="I132" s="127"/>
      <c r="J132" s="128">
        <f>BK132</f>
        <v>0</v>
      </c>
      <c r="L132" s="124"/>
      <c r="M132" s="129"/>
      <c r="P132" s="130">
        <f>P133+P150+P167</f>
        <v>0</v>
      </c>
      <c r="R132" s="130">
        <f>R133+R150+R167</f>
        <v>1.0976399999999999</v>
      </c>
      <c r="T132" s="131">
        <f>T133+T150+T167</f>
        <v>1.1143000000000001</v>
      </c>
      <c r="AR132" s="125" t="s">
        <v>84</v>
      </c>
      <c r="AT132" s="132" t="s">
        <v>74</v>
      </c>
      <c r="AU132" s="132" t="s">
        <v>75</v>
      </c>
      <c r="AY132" s="125" t="s">
        <v>163</v>
      </c>
      <c r="BK132" s="133">
        <f>BK133+BK150+BK167</f>
        <v>0</v>
      </c>
    </row>
    <row r="133" spans="2:65" s="11" customFormat="1" ht="22.75" customHeight="1">
      <c r="B133" s="124"/>
      <c r="D133" s="125" t="s">
        <v>74</v>
      </c>
      <c r="E133" s="134" t="s">
        <v>871</v>
      </c>
      <c r="F133" s="134" t="s">
        <v>872</v>
      </c>
      <c r="I133" s="127"/>
      <c r="J133" s="135">
        <f>BK133</f>
        <v>0</v>
      </c>
      <c r="L133" s="124"/>
      <c r="M133" s="129"/>
      <c r="P133" s="130">
        <f>SUM(P134:P149)</f>
        <v>0</v>
      </c>
      <c r="R133" s="130">
        <f>SUM(R134:R149)</f>
        <v>2.4299999999999999E-2</v>
      </c>
      <c r="T133" s="131">
        <f>SUM(T134:T149)</f>
        <v>0.11430000000000001</v>
      </c>
      <c r="AR133" s="125" t="s">
        <v>84</v>
      </c>
      <c r="AT133" s="132" t="s">
        <v>74</v>
      </c>
      <c r="AU133" s="132" t="s">
        <v>82</v>
      </c>
      <c r="AY133" s="125" t="s">
        <v>163</v>
      </c>
      <c r="BK133" s="133">
        <f>SUM(BK134:BK149)</f>
        <v>0</v>
      </c>
    </row>
    <row r="134" spans="2:65" s="1" customFormat="1" ht="16.5" customHeight="1">
      <c r="B134" s="136"/>
      <c r="C134" s="137" t="s">
        <v>181</v>
      </c>
      <c r="D134" s="137" t="s">
        <v>165</v>
      </c>
      <c r="E134" s="138" t="s">
        <v>873</v>
      </c>
      <c r="F134" s="139" t="s">
        <v>874</v>
      </c>
      <c r="G134" s="140" t="s">
        <v>248</v>
      </c>
      <c r="H134" s="141">
        <v>45</v>
      </c>
      <c r="I134" s="142"/>
      <c r="J134" s="143">
        <f>ROUND(I134*H134,2)</f>
        <v>0</v>
      </c>
      <c r="K134" s="144"/>
      <c r="L134" s="31"/>
      <c r="M134" s="145" t="s">
        <v>1</v>
      </c>
      <c r="N134" s="146" t="s">
        <v>40</v>
      </c>
      <c r="P134" s="147">
        <f>O134*H134</f>
        <v>0</v>
      </c>
      <c r="Q134" s="147">
        <v>4.0000000000000003E-5</v>
      </c>
      <c r="R134" s="147">
        <f>Q134*H134</f>
        <v>1.8000000000000002E-3</v>
      </c>
      <c r="S134" s="147">
        <v>2.5400000000000002E-3</v>
      </c>
      <c r="T134" s="148">
        <f>S134*H134</f>
        <v>0.11430000000000001</v>
      </c>
      <c r="AR134" s="149" t="s">
        <v>258</v>
      </c>
      <c r="AT134" s="149" t="s">
        <v>165</v>
      </c>
      <c r="AU134" s="149" t="s">
        <v>84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258</v>
      </c>
      <c r="BM134" s="149" t="s">
        <v>875</v>
      </c>
    </row>
    <row r="135" spans="2:65" s="12" customFormat="1" ht="10">
      <c r="B135" s="151"/>
      <c r="D135" s="152" t="s">
        <v>171</v>
      </c>
      <c r="E135" s="153" t="s">
        <v>1</v>
      </c>
      <c r="F135" s="154" t="s">
        <v>636</v>
      </c>
      <c r="H135" s="155">
        <v>45</v>
      </c>
      <c r="I135" s="156"/>
      <c r="L135" s="151"/>
      <c r="M135" s="157"/>
      <c r="T135" s="158"/>
      <c r="AT135" s="153" t="s">
        <v>171</v>
      </c>
      <c r="AU135" s="153" t="s">
        <v>84</v>
      </c>
      <c r="AV135" s="12" t="s">
        <v>84</v>
      </c>
      <c r="AW135" s="12" t="s">
        <v>32</v>
      </c>
      <c r="AX135" s="12" t="s">
        <v>75</v>
      </c>
      <c r="AY135" s="153" t="s">
        <v>163</v>
      </c>
    </row>
    <row r="136" spans="2:65" s="13" customFormat="1" ht="10">
      <c r="B136" s="159"/>
      <c r="D136" s="152" t="s">
        <v>171</v>
      </c>
      <c r="E136" s="160" t="s">
        <v>1</v>
      </c>
      <c r="F136" s="161" t="s">
        <v>173</v>
      </c>
      <c r="H136" s="162">
        <v>45</v>
      </c>
      <c r="I136" s="163"/>
      <c r="L136" s="159"/>
      <c r="M136" s="164"/>
      <c r="T136" s="165"/>
      <c r="AT136" s="160" t="s">
        <v>171</v>
      </c>
      <c r="AU136" s="160" t="s">
        <v>84</v>
      </c>
      <c r="AV136" s="13" t="s">
        <v>169</v>
      </c>
      <c r="AW136" s="13" t="s">
        <v>32</v>
      </c>
      <c r="AX136" s="13" t="s">
        <v>82</v>
      </c>
      <c r="AY136" s="160" t="s">
        <v>163</v>
      </c>
    </row>
    <row r="137" spans="2:65" s="1" customFormat="1" ht="16.5" customHeight="1">
      <c r="B137" s="136"/>
      <c r="C137" s="137" t="s">
        <v>169</v>
      </c>
      <c r="D137" s="137" t="s">
        <v>165</v>
      </c>
      <c r="E137" s="138" t="s">
        <v>876</v>
      </c>
      <c r="F137" s="139" t="s">
        <v>877</v>
      </c>
      <c r="G137" s="140" t="s">
        <v>289</v>
      </c>
      <c r="H137" s="141">
        <v>1</v>
      </c>
      <c r="I137" s="142"/>
      <c r="J137" s="143">
        <f>ROUND(I137*H137,2)</f>
        <v>0</v>
      </c>
      <c r="K137" s="144"/>
      <c r="L137" s="31"/>
      <c r="M137" s="145" t="s">
        <v>1</v>
      </c>
      <c r="N137" s="146" t="s">
        <v>40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258</v>
      </c>
      <c r="AT137" s="149" t="s">
        <v>165</v>
      </c>
      <c r="AU137" s="149" t="s">
        <v>84</v>
      </c>
      <c r="AY137" s="16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6" t="s">
        <v>82</v>
      </c>
      <c r="BK137" s="150">
        <f>ROUND(I137*H137,2)</f>
        <v>0</v>
      </c>
      <c r="BL137" s="16" t="s">
        <v>258</v>
      </c>
      <c r="BM137" s="149" t="s">
        <v>878</v>
      </c>
    </row>
    <row r="138" spans="2:65" s="12" customFormat="1" ht="10">
      <c r="B138" s="151"/>
      <c r="D138" s="152" t="s">
        <v>171</v>
      </c>
      <c r="E138" s="153" t="s">
        <v>1</v>
      </c>
      <c r="F138" s="154" t="s">
        <v>82</v>
      </c>
      <c r="H138" s="155">
        <v>1</v>
      </c>
      <c r="I138" s="156"/>
      <c r="L138" s="151"/>
      <c r="M138" s="157"/>
      <c r="T138" s="158"/>
      <c r="AT138" s="153" t="s">
        <v>171</v>
      </c>
      <c r="AU138" s="153" t="s">
        <v>84</v>
      </c>
      <c r="AV138" s="12" t="s">
        <v>84</v>
      </c>
      <c r="AW138" s="12" t="s">
        <v>32</v>
      </c>
      <c r="AX138" s="12" t="s">
        <v>75</v>
      </c>
      <c r="AY138" s="153" t="s">
        <v>163</v>
      </c>
    </row>
    <row r="139" spans="2:65" s="13" customFormat="1" ht="10">
      <c r="B139" s="159"/>
      <c r="D139" s="152" t="s">
        <v>171</v>
      </c>
      <c r="E139" s="160" t="s">
        <v>1</v>
      </c>
      <c r="F139" s="161" t="s">
        <v>173</v>
      </c>
      <c r="H139" s="162">
        <v>1</v>
      </c>
      <c r="I139" s="163"/>
      <c r="L139" s="159"/>
      <c r="M139" s="164"/>
      <c r="T139" s="165"/>
      <c r="AT139" s="160" t="s">
        <v>171</v>
      </c>
      <c r="AU139" s="160" t="s">
        <v>84</v>
      </c>
      <c r="AV139" s="13" t="s">
        <v>169</v>
      </c>
      <c r="AW139" s="13" t="s">
        <v>32</v>
      </c>
      <c r="AX139" s="13" t="s">
        <v>82</v>
      </c>
      <c r="AY139" s="160" t="s">
        <v>163</v>
      </c>
    </row>
    <row r="140" spans="2:65" s="1" customFormat="1" ht="24.15" customHeight="1">
      <c r="B140" s="136"/>
      <c r="C140" s="137" t="s">
        <v>196</v>
      </c>
      <c r="D140" s="137" t="s">
        <v>165</v>
      </c>
      <c r="E140" s="138" t="s">
        <v>879</v>
      </c>
      <c r="F140" s="139" t="s">
        <v>880</v>
      </c>
      <c r="G140" s="140" t="s">
        <v>248</v>
      </c>
      <c r="H140" s="141">
        <v>45</v>
      </c>
      <c r="I140" s="142"/>
      <c r="J140" s="143">
        <f>ROUND(I140*H140,2)</f>
        <v>0</v>
      </c>
      <c r="K140" s="144"/>
      <c r="L140" s="31"/>
      <c r="M140" s="145" t="s">
        <v>1</v>
      </c>
      <c r="N140" s="146" t="s">
        <v>40</v>
      </c>
      <c r="P140" s="147">
        <f>O140*H140</f>
        <v>0</v>
      </c>
      <c r="Q140" s="147">
        <v>5.0000000000000001E-4</v>
      </c>
      <c r="R140" s="147">
        <f>Q140*H140</f>
        <v>2.2499999999999999E-2</v>
      </c>
      <c r="S140" s="147">
        <v>0</v>
      </c>
      <c r="T140" s="148">
        <f>S140*H140</f>
        <v>0</v>
      </c>
      <c r="AR140" s="149" t="s">
        <v>258</v>
      </c>
      <c r="AT140" s="149" t="s">
        <v>165</v>
      </c>
      <c r="AU140" s="149" t="s">
        <v>84</v>
      </c>
      <c r="AY140" s="16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6" t="s">
        <v>82</v>
      </c>
      <c r="BK140" s="150">
        <f>ROUND(I140*H140,2)</f>
        <v>0</v>
      </c>
      <c r="BL140" s="16" t="s">
        <v>258</v>
      </c>
      <c r="BM140" s="149" t="s">
        <v>881</v>
      </c>
    </row>
    <row r="141" spans="2:65" s="12" customFormat="1" ht="10">
      <c r="B141" s="151"/>
      <c r="D141" s="152" t="s">
        <v>171</v>
      </c>
      <c r="E141" s="153" t="s">
        <v>1</v>
      </c>
      <c r="F141" s="154" t="s">
        <v>636</v>
      </c>
      <c r="H141" s="155">
        <v>45</v>
      </c>
      <c r="I141" s="156"/>
      <c r="L141" s="151"/>
      <c r="M141" s="157"/>
      <c r="T141" s="158"/>
      <c r="AT141" s="153" t="s">
        <v>171</v>
      </c>
      <c r="AU141" s="153" t="s">
        <v>84</v>
      </c>
      <c r="AV141" s="12" t="s">
        <v>84</v>
      </c>
      <c r="AW141" s="12" t="s">
        <v>32</v>
      </c>
      <c r="AX141" s="12" t="s">
        <v>75</v>
      </c>
      <c r="AY141" s="153" t="s">
        <v>163</v>
      </c>
    </row>
    <row r="142" spans="2:65" s="13" customFormat="1" ht="10">
      <c r="B142" s="159"/>
      <c r="D142" s="152" t="s">
        <v>171</v>
      </c>
      <c r="E142" s="160" t="s">
        <v>1</v>
      </c>
      <c r="F142" s="161" t="s">
        <v>173</v>
      </c>
      <c r="H142" s="162">
        <v>45</v>
      </c>
      <c r="I142" s="163"/>
      <c r="L142" s="159"/>
      <c r="M142" s="164"/>
      <c r="T142" s="165"/>
      <c r="AT142" s="160" t="s">
        <v>171</v>
      </c>
      <c r="AU142" s="160" t="s">
        <v>84</v>
      </c>
      <c r="AV142" s="13" t="s">
        <v>169</v>
      </c>
      <c r="AW142" s="13" t="s">
        <v>32</v>
      </c>
      <c r="AX142" s="13" t="s">
        <v>82</v>
      </c>
      <c r="AY142" s="160" t="s">
        <v>163</v>
      </c>
    </row>
    <row r="143" spans="2:65" s="1" customFormat="1" ht="16.5" customHeight="1">
      <c r="B143" s="136"/>
      <c r="C143" s="137" t="s">
        <v>203</v>
      </c>
      <c r="D143" s="137" t="s">
        <v>165</v>
      </c>
      <c r="E143" s="138" t="s">
        <v>882</v>
      </c>
      <c r="F143" s="139" t="s">
        <v>883</v>
      </c>
      <c r="G143" s="140" t="s">
        <v>884</v>
      </c>
      <c r="H143" s="141">
        <v>18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258</v>
      </c>
      <c r="AT143" s="149" t="s">
        <v>165</v>
      </c>
      <c r="AU143" s="149" t="s">
        <v>84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258</v>
      </c>
      <c r="BM143" s="149" t="s">
        <v>885</v>
      </c>
    </row>
    <row r="144" spans="2:65" s="12" customFormat="1" ht="10">
      <c r="B144" s="151"/>
      <c r="D144" s="152" t="s">
        <v>171</v>
      </c>
      <c r="E144" s="153" t="s">
        <v>1</v>
      </c>
      <c r="F144" s="154" t="s">
        <v>267</v>
      </c>
      <c r="H144" s="155">
        <v>18</v>
      </c>
      <c r="I144" s="156"/>
      <c r="L144" s="151"/>
      <c r="M144" s="157"/>
      <c r="T144" s="158"/>
      <c r="AT144" s="153" t="s">
        <v>171</v>
      </c>
      <c r="AU144" s="153" t="s">
        <v>84</v>
      </c>
      <c r="AV144" s="12" t="s">
        <v>84</v>
      </c>
      <c r="AW144" s="12" t="s">
        <v>32</v>
      </c>
      <c r="AX144" s="12" t="s">
        <v>75</v>
      </c>
      <c r="AY144" s="153" t="s">
        <v>163</v>
      </c>
    </row>
    <row r="145" spans="2:65" s="13" customFormat="1" ht="10">
      <c r="B145" s="159"/>
      <c r="D145" s="152" t="s">
        <v>171</v>
      </c>
      <c r="E145" s="160" t="s">
        <v>1</v>
      </c>
      <c r="F145" s="161" t="s">
        <v>173</v>
      </c>
      <c r="H145" s="162">
        <v>18</v>
      </c>
      <c r="I145" s="163"/>
      <c r="L145" s="159"/>
      <c r="M145" s="164"/>
      <c r="T145" s="165"/>
      <c r="AT145" s="160" t="s">
        <v>171</v>
      </c>
      <c r="AU145" s="160" t="s">
        <v>84</v>
      </c>
      <c r="AV145" s="13" t="s">
        <v>169</v>
      </c>
      <c r="AW145" s="13" t="s">
        <v>32</v>
      </c>
      <c r="AX145" s="13" t="s">
        <v>82</v>
      </c>
      <c r="AY145" s="160" t="s">
        <v>163</v>
      </c>
    </row>
    <row r="146" spans="2:65" s="1" customFormat="1" ht="16.5" customHeight="1">
      <c r="B146" s="136"/>
      <c r="C146" s="137" t="s">
        <v>210</v>
      </c>
      <c r="D146" s="137" t="s">
        <v>165</v>
      </c>
      <c r="E146" s="138" t="s">
        <v>886</v>
      </c>
      <c r="F146" s="139" t="s">
        <v>887</v>
      </c>
      <c r="G146" s="140" t="s">
        <v>248</v>
      </c>
      <c r="H146" s="141">
        <v>45</v>
      </c>
      <c r="I146" s="142"/>
      <c r="J146" s="143">
        <f>ROUND(I146*H146,2)</f>
        <v>0</v>
      </c>
      <c r="K146" s="144"/>
      <c r="L146" s="31"/>
      <c r="M146" s="145" t="s">
        <v>1</v>
      </c>
      <c r="N146" s="146" t="s">
        <v>40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258</v>
      </c>
      <c r="AT146" s="149" t="s">
        <v>165</v>
      </c>
      <c r="AU146" s="149" t="s">
        <v>84</v>
      </c>
      <c r="AY146" s="16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6" t="s">
        <v>82</v>
      </c>
      <c r="BK146" s="150">
        <f>ROUND(I146*H146,2)</f>
        <v>0</v>
      </c>
      <c r="BL146" s="16" t="s">
        <v>258</v>
      </c>
      <c r="BM146" s="149" t="s">
        <v>888</v>
      </c>
    </row>
    <row r="147" spans="2:65" s="12" customFormat="1" ht="10">
      <c r="B147" s="151"/>
      <c r="D147" s="152" t="s">
        <v>171</v>
      </c>
      <c r="E147" s="153" t="s">
        <v>1</v>
      </c>
      <c r="F147" s="154" t="s">
        <v>636</v>
      </c>
      <c r="H147" s="155">
        <v>45</v>
      </c>
      <c r="I147" s="156"/>
      <c r="L147" s="151"/>
      <c r="M147" s="157"/>
      <c r="T147" s="158"/>
      <c r="AT147" s="153" t="s">
        <v>171</v>
      </c>
      <c r="AU147" s="153" t="s">
        <v>84</v>
      </c>
      <c r="AV147" s="12" t="s">
        <v>84</v>
      </c>
      <c r="AW147" s="12" t="s">
        <v>32</v>
      </c>
      <c r="AX147" s="12" t="s">
        <v>75</v>
      </c>
      <c r="AY147" s="153" t="s">
        <v>163</v>
      </c>
    </row>
    <row r="148" spans="2:65" s="13" customFormat="1" ht="10">
      <c r="B148" s="159"/>
      <c r="D148" s="152" t="s">
        <v>171</v>
      </c>
      <c r="E148" s="160" t="s">
        <v>1</v>
      </c>
      <c r="F148" s="161" t="s">
        <v>173</v>
      </c>
      <c r="H148" s="162">
        <v>45</v>
      </c>
      <c r="I148" s="163"/>
      <c r="L148" s="159"/>
      <c r="M148" s="164"/>
      <c r="T148" s="165"/>
      <c r="AT148" s="160" t="s">
        <v>171</v>
      </c>
      <c r="AU148" s="160" t="s">
        <v>84</v>
      </c>
      <c r="AV148" s="13" t="s">
        <v>169</v>
      </c>
      <c r="AW148" s="13" t="s">
        <v>32</v>
      </c>
      <c r="AX148" s="13" t="s">
        <v>82</v>
      </c>
      <c r="AY148" s="160" t="s">
        <v>163</v>
      </c>
    </row>
    <row r="149" spans="2:65" s="1" customFormat="1" ht="24.15" customHeight="1">
      <c r="B149" s="136"/>
      <c r="C149" s="137" t="s">
        <v>216</v>
      </c>
      <c r="D149" s="137" t="s">
        <v>165</v>
      </c>
      <c r="E149" s="138" t="s">
        <v>889</v>
      </c>
      <c r="F149" s="139" t="s">
        <v>890</v>
      </c>
      <c r="G149" s="140" t="s">
        <v>256</v>
      </c>
      <c r="H149" s="141">
        <v>2.4E-2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258</v>
      </c>
      <c r="AT149" s="149" t="s">
        <v>165</v>
      </c>
      <c r="AU149" s="149" t="s">
        <v>84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258</v>
      </c>
      <c r="BM149" s="149" t="s">
        <v>891</v>
      </c>
    </row>
    <row r="150" spans="2:65" s="11" customFormat="1" ht="22.75" customHeight="1">
      <c r="B150" s="124"/>
      <c r="D150" s="125" t="s">
        <v>74</v>
      </c>
      <c r="E150" s="134" t="s">
        <v>892</v>
      </c>
      <c r="F150" s="134" t="s">
        <v>893</v>
      </c>
      <c r="I150" s="127"/>
      <c r="J150" s="135">
        <f>BK150</f>
        <v>0</v>
      </c>
      <c r="L150" s="124"/>
      <c r="M150" s="129"/>
      <c r="P150" s="130">
        <f>SUM(P151:P166)</f>
        <v>0</v>
      </c>
      <c r="R150" s="130">
        <f>SUM(R151:R166)</f>
        <v>2.7999999999999997E-2</v>
      </c>
      <c r="T150" s="131">
        <f>SUM(T151:T166)</f>
        <v>0</v>
      </c>
      <c r="AR150" s="125" t="s">
        <v>84</v>
      </c>
      <c r="AT150" s="132" t="s">
        <v>74</v>
      </c>
      <c r="AU150" s="132" t="s">
        <v>82</v>
      </c>
      <c r="AY150" s="125" t="s">
        <v>163</v>
      </c>
      <c r="BK150" s="133">
        <f>SUM(BK151:BK166)</f>
        <v>0</v>
      </c>
    </row>
    <row r="151" spans="2:65" s="1" customFormat="1" ht="24.15" customHeight="1">
      <c r="B151" s="136"/>
      <c r="C151" s="137" t="s">
        <v>174</v>
      </c>
      <c r="D151" s="137" t="s">
        <v>165</v>
      </c>
      <c r="E151" s="138" t="s">
        <v>894</v>
      </c>
      <c r="F151" s="139" t="s">
        <v>895</v>
      </c>
      <c r="G151" s="140" t="s">
        <v>326</v>
      </c>
      <c r="H151" s="141">
        <v>20</v>
      </c>
      <c r="I151" s="142"/>
      <c r="J151" s="143">
        <f>ROUND(I151*H151,2)</f>
        <v>0</v>
      </c>
      <c r="K151" s="144"/>
      <c r="L151" s="31"/>
      <c r="M151" s="145" t="s">
        <v>1</v>
      </c>
      <c r="N151" s="146" t="s">
        <v>40</v>
      </c>
      <c r="P151" s="147">
        <f>O151*H151</f>
        <v>0</v>
      </c>
      <c r="Q151" s="147">
        <v>2.5999999999999998E-4</v>
      </c>
      <c r="R151" s="147">
        <f>Q151*H151</f>
        <v>5.1999999999999998E-3</v>
      </c>
      <c r="S151" s="147">
        <v>0</v>
      </c>
      <c r="T151" s="148">
        <f>S151*H151</f>
        <v>0</v>
      </c>
      <c r="AR151" s="149" t="s">
        <v>258</v>
      </c>
      <c r="AT151" s="149" t="s">
        <v>165</v>
      </c>
      <c r="AU151" s="149" t="s">
        <v>84</v>
      </c>
      <c r="AY151" s="16" t="s">
        <v>163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6" t="s">
        <v>82</v>
      </c>
      <c r="BK151" s="150">
        <f>ROUND(I151*H151,2)</f>
        <v>0</v>
      </c>
      <c r="BL151" s="16" t="s">
        <v>258</v>
      </c>
      <c r="BM151" s="149" t="s">
        <v>896</v>
      </c>
    </row>
    <row r="152" spans="2:65" s="12" customFormat="1" ht="10">
      <c r="B152" s="151"/>
      <c r="D152" s="152" t="s">
        <v>171</v>
      </c>
      <c r="E152" s="153" t="s">
        <v>1</v>
      </c>
      <c r="F152" s="154" t="s">
        <v>275</v>
      </c>
      <c r="H152" s="155">
        <v>20</v>
      </c>
      <c r="I152" s="156"/>
      <c r="L152" s="151"/>
      <c r="M152" s="157"/>
      <c r="T152" s="158"/>
      <c r="AT152" s="153" t="s">
        <v>171</v>
      </c>
      <c r="AU152" s="153" t="s">
        <v>84</v>
      </c>
      <c r="AV152" s="12" t="s">
        <v>84</v>
      </c>
      <c r="AW152" s="12" t="s">
        <v>32</v>
      </c>
      <c r="AX152" s="12" t="s">
        <v>75</v>
      </c>
      <c r="AY152" s="153" t="s">
        <v>163</v>
      </c>
    </row>
    <row r="153" spans="2:65" s="13" customFormat="1" ht="10">
      <c r="B153" s="159"/>
      <c r="D153" s="152" t="s">
        <v>171</v>
      </c>
      <c r="E153" s="160" t="s">
        <v>1</v>
      </c>
      <c r="F153" s="161" t="s">
        <v>173</v>
      </c>
      <c r="H153" s="162">
        <v>20</v>
      </c>
      <c r="I153" s="163"/>
      <c r="L153" s="159"/>
      <c r="M153" s="164"/>
      <c r="T153" s="165"/>
      <c r="AT153" s="160" t="s">
        <v>171</v>
      </c>
      <c r="AU153" s="160" t="s">
        <v>84</v>
      </c>
      <c r="AV153" s="13" t="s">
        <v>169</v>
      </c>
      <c r="AW153" s="13" t="s">
        <v>32</v>
      </c>
      <c r="AX153" s="13" t="s">
        <v>82</v>
      </c>
      <c r="AY153" s="160" t="s">
        <v>163</v>
      </c>
    </row>
    <row r="154" spans="2:65" s="1" customFormat="1" ht="24.15" customHeight="1">
      <c r="B154" s="136"/>
      <c r="C154" s="137" t="s">
        <v>226</v>
      </c>
      <c r="D154" s="137" t="s">
        <v>165</v>
      </c>
      <c r="E154" s="138" t="s">
        <v>897</v>
      </c>
      <c r="F154" s="139" t="s">
        <v>898</v>
      </c>
      <c r="G154" s="140" t="s">
        <v>326</v>
      </c>
      <c r="H154" s="141">
        <v>20</v>
      </c>
      <c r="I154" s="142"/>
      <c r="J154" s="143">
        <f>ROUND(I154*H154,2)</f>
        <v>0</v>
      </c>
      <c r="K154" s="144"/>
      <c r="L154" s="31"/>
      <c r="M154" s="145" t="s">
        <v>1</v>
      </c>
      <c r="N154" s="146" t="s">
        <v>40</v>
      </c>
      <c r="P154" s="147">
        <f>O154*H154</f>
        <v>0</v>
      </c>
      <c r="Q154" s="147">
        <v>2.0000000000000001E-4</v>
      </c>
      <c r="R154" s="147">
        <f>Q154*H154</f>
        <v>4.0000000000000001E-3</v>
      </c>
      <c r="S154" s="147">
        <v>0</v>
      </c>
      <c r="T154" s="148">
        <f>S154*H154</f>
        <v>0</v>
      </c>
      <c r="AR154" s="149" t="s">
        <v>258</v>
      </c>
      <c r="AT154" s="149" t="s">
        <v>165</v>
      </c>
      <c r="AU154" s="149" t="s">
        <v>84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258</v>
      </c>
      <c r="BM154" s="149" t="s">
        <v>899</v>
      </c>
    </row>
    <row r="155" spans="2:65" s="12" customFormat="1" ht="10">
      <c r="B155" s="151"/>
      <c r="D155" s="152" t="s">
        <v>171</v>
      </c>
      <c r="E155" s="153" t="s">
        <v>1</v>
      </c>
      <c r="F155" s="154" t="s">
        <v>275</v>
      </c>
      <c r="H155" s="155">
        <v>20</v>
      </c>
      <c r="I155" s="156"/>
      <c r="L155" s="151"/>
      <c r="M155" s="157"/>
      <c r="T155" s="158"/>
      <c r="AT155" s="153" t="s">
        <v>171</v>
      </c>
      <c r="AU155" s="153" t="s">
        <v>84</v>
      </c>
      <c r="AV155" s="12" t="s">
        <v>84</v>
      </c>
      <c r="AW155" s="12" t="s">
        <v>32</v>
      </c>
      <c r="AX155" s="12" t="s">
        <v>75</v>
      </c>
      <c r="AY155" s="153" t="s">
        <v>163</v>
      </c>
    </row>
    <row r="156" spans="2:65" s="13" customFormat="1" ht="10">
      <c r="B156" s="159"/>
      <c r="D156" s="152" t="s">
        <v>171</v>
      </c>
      <c r="E156" s="160" t="s">
        <v>1</v>
      </c>
      <c r="F156" s="161" t="s">
        <v>173</v>
      </c>
      <c r="H156" s="162">
        <v>20</v>
      </c>
      <c r="I156" s="163"/>
      <c r="L156" s="159"/>
      <c r="M156" s="164"/>
      <c r="T156" s="165"/>
      <c r="AT156" s="160" t="s">
        <v>171</v>
      </c>
      <c r="AU156" s="160" t="s">
        <v>84</v>
      </c>
      <c r="AV156" s="13" t="s">
        <v>169</v>
      </c>
      <c r="AW156" s="13" t="s">
        <v>32</v>
      </c>
      <c r="AX156" s="13" t="s">
        <v>82</v>
      </c>
      <c r="AY156" s="160" t="s">
        <v>163</v>
      </c>
    </row>
    <row r="157" spans="2:65" s="1" customFormat="1" ht="21.75" customHeight="1">
      <c r="B157" s="136"/>
      <c r="C157" s="137" t="s">
        <v>231</v>
      </c>
      <c r="D157" s="137" t="s">
        <v>165</v>
      </c>
      <c r="E157" s="138" t="s">
        <v>900</v>
      </c>
      <c r="F157" s="139" t="s">
        <v>901</v>
      </c>
      <c r="G157" s="140" t="s">
        <v>326</v>
      </c>
      <c r="H157" s="141">
        <v>20</v>
      </c>
      <c r="I157" s="142"/>
      <c r="J157" s="143">
        <f>ROUND(I157*H157,2)</f>
        <v>0</v>
      </c>
      <c r="K157" s="144"/>
      <c r="L157" s="31"/>
      <c r="M157" s="145" t="s">
        <v>1</v>
      </c>
      <c r="N157" s="146" t="s">
        <v>40</v>
      </c>
      <c r="P157" s="147">
        <f>O157*H157</f>
        <v>0</v>
      </c>
      <c r="Q157" s="147">
        <v>6.9999999999999999E-4</v>
      </c>
      <c r="R157" s="147">
        <f>Q157*H157</f>
        <v>1.4E-2</v>
      </c>
      <c r="S157" s="147">
        <v>0</v>
      </c>
      <c r="T157" s="148">
        <f>S157*H157</f>
        <v>0</v>
      </c>
      <c r="AR157" s="149" t="s">
        <v>258</v>
      </c>
      <c r="AT157" s="149" t="s">
        <v>165</v>
      </c>
      <c r="AU157" s="149" t="s">
        <v>84</v>
      </c>
      <c r="AY157" s="16" t="s">
        <v>163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6" t="s">
        <v>82</v>
      </c>
      <c r="BK157" s="150">
        <f>ROUND(I157*H157,2)</f>
        <v>0</v>
      </c>
      <c r="BL157" s="16" t="s">
        <v>258</v>
      </c>
      <c r="BM157" s="149" t="s">
        <v>902</v>
      </c>
    </row>
    <row r="158" spans="2:65" s="12" customFormat="1" ht="10">
      <c r="B158" s="151"/>
      <c r="D158" s="152" t="s">
        <v>171</v>
      </c>
      <c r="E158" s="153" t="s">
        <v>1</v>
      </c>
      <c r="F158" s="154" t="s">
        <v>275</v>
      </c>
      <c r="H158" s="155">
        <v>20</v>
      </c>
      <c r="I158" s="156"/>
      <c r="L158" s="151"/>
      <c r="M158" s="157"/>
      <c r="T158" s="158"/>
      <c r="AT158" s="153" t="s">
        <v>171</v>
      </c>
      <c r="AU158" s="153" t="s">
        <v>84</v>
      </c>
      <c r="AV158" s="12" t="s">
        <v>84</v>
      </c>
      <c r="AW158" s="12" t="s">
        <v>32</v>
      </c>
      <c r="AX158" s="12" t="s">
        <v>75</v>
      </c>
      <c r="AY158" s="153" t="s">
        <v>163</v>
      </c>
    </row>
    <row r="159" spans="2:65" s="13" customFormat="1" ht="10">
      <c r="B159" s="159"/>
      <c r="D159" s="152" t="s">
        <v>171</v>
      </c>
      <c r="E159" s="160" t="s">
        <v>1</v>
      </c>
      <c r="F159" s="161" t="s">
        <v>173</v>
      </c>
      <c r="H159" s="162">
        <v>20</v>
      </c>
      <c r="I159" s="163"/>
      <c r="L159" s="159"/>
      <c r="M159" s="164"/>
      <c r="T159" s="165"/>
      <c r="AT159" s="160" t="s">
        <v>171</v>
      </c>
      <c r="AU159" s="160" t="s">
        <v>84</v>
      </c>
      <c r="AV159" s="13" t="s">
        <v>169</v>
      </c>
      <c r="AW159" s="13" t="s">
        <v>32</v>
      </c>
      <c r="AX159" s="13" t="s">
        <v>82</v>
      </c>
      <c r="AY159" s="160" t="s">
        <v>163</v>
      </c>
    </row>
    <row r="160" spans="2:65" s="1" customFormat="1" ht="16.5" customHeight="1">
      <c r="B160" s="136"/>
      <c r="C160" s="137" t="s">
        <v>8</v>
      </c>
      <c r="D160" s="137" t="s">
        <v>165</v>
      </c>
      <c r="E160" s="138" t="s">
        <v>903</v>
      </c>
      <c r="F160" s="139" t="s">
        <v>904</v>
      </c>
      <c r="G160" s="140" t="s">
        <v>326</v>
      </c>
      <c r="H160" s="141">
        <v>20</v>
      </c>
      <c r="I160" s="142"/>
      <c r="J160" s="143">
        <f>ROUND(I160*H160,2)</f>
        <v>0</v>
      </c>
      <c r="K160" s="144"/>
      <c r="L160" s="31"/>
      <c r="M160" s="145" t="s">
        <v>1</v>
      </c>
      <c r="N160" s="146" t="s">
        <v>40</v>
      </c>
      <c r="P160" s="147">
        <f>O160*H160</f>
        <v>0</v>
      </c>
      <c r="Q160" s="147">
        <v>2.4000000000000001E-4</v>
      </c>
      <c r="R160" s="147">
        <f>Q160*H160</f>
        <v>4.8000000000000004E-3</v>
      </c>
      <c r="S160" s="147">
        <v>0</v>
      </c>
      <c r="T160" s="148">
        <f>S160*H160</f>
        <v>0</v>
      </c>
      <c r="AR160" s="149" t="s">
        <v>258</v>
      </c>
      <c r="AT160" s="149" t="s">
        <v>165</v>
      </c>
      <c r="AU160" s="149" t="s">
        <v>84</v>
      </c>
      <c r="AY160" s="16" t="s">
        <v>163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6" t="s">
        <v>82</v>
      </c>
      <c r="BK160" s="150">
        <f>ROUND(I160*H160,2)</f>
        <v>0</v>
      </c>
      <c r="BL160" s="16" t="s">
        <v>258</v>
      </c>
      <c r="BM160" s="149" t="s">
        <v>905</v>
      </c>
    </row>
    <row r="161" spans="2:65" s="12" customFormat="1" ht="10">
      <c r="B161" s="151"/>
      <c r="D161" s="152" t="s">
        <v>171</v>
      </c>
      <c r="E161" s="153" t="s">
        <v>1</v>
      </c>
      <c r="F161" s="154" t="s">
        <v>275</v>
      </c>
      <c r="H161" s="155">
        <v>20</v>
      </c>
      <c r="I161" s="156"/>
      <c r="L161" s="151"/>
      <c r="M161" s="157"/>
      <c r="T161" s="158"/>
      <c r="AT161" s="153" t="s">
        <v>171</v>
      </c>
      <c r="AU161" s="153" t="s">
        <v>84</v>
      </c>
      <c r="AV161" s="12" t="s">
        <v>84</v>
      </c>
      <c r="AW161" s="12" t="s">
        <v>32</v>
      </c>
      <c r="AX161" s="12" t="s">
        <v>75</v>
      </c>
      <c r="AY161" s="153" t="s">
        <v>163</v>
      </c>
    </row>
    <row r="162" spans="2:65" s="13" customFormat="1" ht="10">
      <c r="B162" s="159"/>
      <c r="D162" s="152" t="s">
        <v>171</v>
      </c>
      <c r="E162" s="160" t="s">
        <v>1</v>
      </c>
      <c r="F162" s="161" t="s">
        <v>173</v>
      </c>
      <c r="H162" s="162">
        <v>20</v>
      </c>
      <c r="I162" s="163"/>
      <c r="L162" s="159"/>
      <c r="M162" s="164"/>
      <c r="T162" s="165"/>
      <c r="AT162" s="160" t="s">
        <v>171</v>
      </c>
      <c r="AU162" s="160" t="s">
        <v>84</v>
      </c>
      <c r="AV162" s="13" t="s">
        <v>169</v>
      </c>
      <c r="AW162" s="13" t="s">
        <v>32</v>
      </c>
      <c r="AX162" s="13" t="s">
        <v>82</v>
      </c>
      <c r="AY162" s="160" t="s">
        <v>163</v>
      </c>
    </row>
    <row r="163" spans="2:65" s="1" customFormat="1" ht="16.5" customHeight="1">
      <c r="B163" s="136"/>
      <c r="C163" s="137" t="s">
        <v>241</v>
      </c>
      <c r="D163" s="137" t="s">
        <v>165</v>
      </c>
      <c r="E163" s="138" t="s">
        <v>906</v>
      </c>
      <c r="F163" s="139" t="s">
        <v>907</v>
      </c>
      <c r="G163" s="140" t="s">
        <v>326</v>
      </c>
      <c r="H163" s="141">
        <v>1</v>
      </c>
      <c r="I163" s="142"/>
      <c r="J163" s="143">
        <f>ROUND(I163*H163,2)</f>
        <v>0</v>
      </c>
      <c r="K163" s="144"/>
      <c r="L163" s="31"/>
      <c r="M163" s="145" t="s">
        <v>1</v>
      </c>
      <c r="N163" s="146" t="s">
        <v>40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258</v>
      </c>
      <c r="AT163" s="149" t="s">
        <v>165</v>
      </c>
      <c r="AU163" s="149" t="s">
        <v>84</v>
      </c>
      <c r="AY163" s="16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6" t="s">
        <v>82</v>
      </c>
      <c r="BK163" s="150">
        <f>ROUND(I163*H163,2)</f>
        <v>0</v>
      </c>
      <c r="BL163" s="16" t="s">
        <v>258</v>
      </c>
      <c r="BM163" s="149" t="s">
        <v>908</v>
      </c>
    </row>
    <row r="164" spans="2:65" s="12" customFormat="1" ht="10">
      <c r="B164" s="151"/>
      <c r="D164" s="152" t="s">
        <v>171</v>
      </c>
      <c r="E164" s="153" t="s">
        <v>1</v>
      </c>
      <c r="F164" s="154" t="s">
        <v>82</v>
      </c>
      <c r="H164" s="155">
        <v>1</v>
      </c>
      <c r="I164" s="156"/>
      <c r="L164" s="151"/>
      <c r="M164" s="157"/>
      <c r="T164" s="158"/>
      <c r="AT164" s="153" t="s">
        <v>171</v>
      </c>
      <c r="AU164" s="153" t="s">
        <v>84</v>
      </c>
      <c r="AV164" s="12" t="s">
        <v>84</v>
      </c>
      <c r="AW164" s="12" t="s">
        <v>32</v>
      </c>
      <c r="AX164" s="12" t="s">
        <v>75</v>
      </c>
      <c r="AY164" s="153" t="s">
        <v>163</v>
      </c>
    </row>
    <row r="165" spans="2:65" s="13" customFormat="1" ht="10">
      <c r="B165" s="159"/>
      <c r="D165" s="152" t="s">
        <v>171</v>
      </c>
      <c r="E165" s="160" t="s">
        <v>1</v>
      </c>
      <c r="F165" s="161" t="s">
        <v>173</v>
      </c>
      <c r="H165" s="162">
        <v>1</v>
      </c>
      <c r="I165" s="163"/>
      <c r="L165" s="159"/>
      <c r="M165" s="164"/>
      <c r="T165" s="165"/>
      <c r="AT165" s="160" t="s">
        <v>171</v>
      </c>
      <c r="AU165" s="160" t="s">
        <v>84</v>
      </c>
      <c r="AV165" s="13" t="s">
        <v>169</v>
      </c>
      <c r="AW165" s="13" t="s">
        <v>32</v>
      </c>
      <c r="AX165" s="13" t="s">
        <v>82</v>
      </c>
      <c r="AY165" s="160" t="s">
        <v>163</v>
      </c>
    </row>
    <row r="166" spans="2:65" s="1" customFormat="1" ht="24.15" customHeight="1">
      <c r="B166" s="136"/>
      <c r="C166" s="137" t="s">
        <v>245</v>
      </c>
      <c r="D166" s="137" t="s">
        <v>165</v>
      </c>
      <c r="E166" s="138" t="s">
        <v>909</v>
      </c>
      <c r="F166" s="139" t="s">
        <v>910</v>
      </c>
      <c r="G166" s="140" t="s">
        <v>256</v>
      </c>
      <c r="H166" s="141">
        <v>2.8000000000000001E-2</v>
      </c>
      <c r="I166" s="142"/>
      <c r="J166" s="143">
        <f>ROUND(I166*H166,2)</f>
        <v>0</v>
      </c>
      <c r="K166" s="144"/>
      <c r="L166" s="31"/>
      <c r="M166" s="145" t="s">
        <v>1</v>
      </c>
      <c r="N166" s="146" t="s">
        <v>40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258</v>
      </c>
      <c r="AT166" s="149" t="s">
        <v>165</v>
      </c>
      <c r="AU166" s="149" t="s">
        <v>84</v>
      </c>
      <c r="AY166" s="16" t="s">
        <v>163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6" t="s">
        <v>82</v>
      </c>
      <c r="BK166" s="150">
        <f>ROUND(I166*H166,2)</f>
        <v>0</v>
      </c>
      <c r="BL166" s="16" t="s">
        <v>258</v>
      </c>
      <c r="BM166" s="149" t="s">
        <v>911</v>
      </c>
    </row>
    <row r="167" spans="2:65" s="11" customFormat="1" ht="22.75" customHeight="1">
      <c r="B167" s="124"/>
      <c r="D167" s="125" t="s">
        <v>74</v>
      </c>
      <c r="E167" s="134" t="s">
        <v>912</v>
      </c>
      <c r="F167" s="134" t="s">
        <v>913</v>
      </c>
      <c r="I167" s="127"/>
      <c r="J167" s="135">
        <f>BK167</f>
        <v>0</v>
      </c>
      <c r="L167" s="124"/>
      <c r="M167" s="129"/>
      <c r="P167" s="130">
        <f>SUM(P168:P190)</f>
        <v>0</v>
      </c>
      <c r="R167" s="130">
        <f>SUM(R168:R190)</f>
        <v>1.0453399999999999</v>
      </c>
      <c r="T167" s="131">
        <f>SUM(T168:T190)</f>
        <v>1</v>
      </c>
      <c r="AR167" s="125" t="s">
        <v>84</v>
      </c>
      <c r="AT167" s="132" t="s">
        <v>74</v>
      </c>
      <c r="AU167" s="132" t="s">
        <v>82</v>
      </c>
      <c r="AY167" s="125" t="s">
        <v>163</v>
      </c>
      <c r="BK167" s="133">
        <f>SUM(BK168:BK190)</f>
        <v>0</v>
      </c>
    </row>
    <row r="168" spans="2:65" s="1" customFormat="1" ht="16.5" customHeight="1">
      <c r="B168" s="136"/>
      <c r="C168" s="137" t="s">
        <v>253</v>
      </c>
      <c r="D168" s="137" t="s">
        <v>165</v>
      </c>
      <c r="E168" s="138" t="s">
        <v>914</v>
      </c>
      <c r="F168" s="139" t="s">
        <v>915</v>
      </c>
      <c r="G168" s="140" t="s">
        <v>326</v>
      </c>
      <c r="H168" s="141">
        <v>20</v>
      </c>
      <c r="I168" s="142"/>
      <c r="J168" s="143">
        <f>ROUND(I168*H168,2)</f>
        <v>0</v>
      </c>
      <c r="K168" s="144"/>
      <c r="L168" s="31"/>
      <c r="M168" s="145" t="s">
        <v>1</v>
      </c>
      <c r="N168" s="146" t="s">
        <v>40</v>
      </c>
      <c r="P168" s="147">
        <f>O168*H168</f>
        <v>0</v>
      </c>
      <c r="Q168" s="147">
        <v>0</v>
      </c>
      <c r="R168" s="147">
        <f>Q168*H168</f>
        <v>0</v>
      </c>
      <c r="S168" s="147">
        <v>0.05</v>
      </c>
      <c r="T168" s="148">
        <f>S168*H168</f>
        <v>1</v>
      </c>
      <c r="AR168" s="149" t="s">
        <v>258</v>
      </c>
      <c r="AT168" s="149" t="s">
        <v>165</v>
      </c>
      <c r="AU168" s="149" t="s">
        <v>84</v>
      </c>
      <c r="AY168" s="16" t="s">
        <v>163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6" t="s">
        <v>82</v>
      </c>
      <c r="BK168" s="150">
        <f>ROUND(I168*H168,2)</f>
        <v>0</v>
      </c>
      <c r="BL168" s="16" t="s">
        <v>258</v>
      </c>
      <c r="BM168" s="149" t="s">
        <v>916</v>
      </c>
    </row>
    <row r="169" spans="2:65" s="12" customFormat="1" ht="10">
      <c r="B169" s="151"/>
      <c r="D169" s="152" t="s">
        <v>171</v>
      </c>
      <c r="E169" s="153" t="s">
        <v>1</v>
      </c>
      <c r="F169" s="154" t="s">
        <v>275</v>
      </c>
      <c r="H169" s="155">
        <v>20</v>
      </c>
      <c r="I169" s="156"/>
      <c r="L169" s="151"/>
      <c r="M169" s="157"/>
      <c r="T169" s="158"/>
      <c r="AT169" s="153" t="s">
        <v>171</v>
      </c>
      <c r="AU169" s="153" t="s">
        <v>84</v>
      </c>
      <c r="AV169" s="12" t="s">
        <v>84</v>
      </c>
      <c r="AW169" s="12" t="s">
        <v>32</v>
      </c>
      <c r="AX169" s="12" t="s">
        <v>75</v>
      </c>
      <c r="AY169" s="153" t="s">
        <v>163</v>
      </c>
    </row>
    <row r="170" spans="2:65" s="13" customFormat="1" ht="10">
      <c r="B170" s="159"/>
      <c r="D170" s="152" t="s">
        <v>171</v>
      </c>
      <c r="E170" s="160" t="s">
        <v>1</v>
      </c>
      <c r="F170" s="161" t="s">
        <v>173</v>
      </c>
      <c r="H170" s="162">
        <v>20</v>
      </c>
      <c r="I170" s="163"/>
      <c r="L170" s="159"/>
      <c r="M170" s="164"/>
      <c r="T170" s="165"/>
      <c r="AT170" s="160" t="s">
        <v>171</v>
      </c>
      <c r="AU170" s="160" t="s">
        <v>84</v>
      </c>
      <c r="AV170" s="13" t="s">
        <v>169</v>
      </c>
      <c r="AW170" s="13" t="s">
        <v>32</v>
      </c>
      <c r="AX170" s="13" t="s">
        <v>82</v>
      </c>
      <c r="AY170" s="160" t="s">
        <v>163</v>
      </c>
    </row>
    <row r="171" spans="2:65" s="1" customFormat="1" ht="16.5" customHeight="1">
      <c r="B171" s="136"/>
      <c r="C171" s="137" t="s">
        <v>258</v>
      </c>
      <c r="D171" s="137" t="s">
        <v>165</v>
      </c>
      <c r="E171" s="138" t="s">
        <v>917</v>
      </c>
      <c r="F171" s="139" t="s">
        <v>918</v>
      </c>
      <c r="G171" s="140" t="s">
        <v>289</v>
      </c>
      <c r="H171" s="141">
        <v>1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40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258</v>
      </c>
      <c r="AT171" s="149" t="s">
        <v>165</v>
      </c>
      <c r="AU171" s="149" t="s">
        <v>84</v>
      </c>
      <c r="AY171" s="16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6" t="s">
        <v>82</v>
      </c>
      <c r="BK171" s="150">
        <f>ROUND(I171*H171,2)</f>
        <v>0</v>
      </c>
      <c r="BL171" s="16" t="s">
        <v>258</v>
      </c>
      <c r="BM171" s="149" t="s">
        <v>919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82</v>
      </c>
      <c r="H172" s="155">
        <v>1</v>
      </c>
      <c r="I172" s="156"/>
      <c r="L172" s="151"/>
      <c r="M172" s="157"/>
      <c r="T172" s="158"/>
      <c r="AT172" s="153" t="s">
        <v>171</v>
      </c>
      <c r="AU172" s="153" t="s">
        <v>84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3" customFormat="1" ht="10">
      <c r="B173" s="159"/>
      <c r="D173" s="152" t="s">
        <v>171</v>
      </c>
      <c r="E173" s="160" t="s">
        <v>1</v>
      </c>
      <c r="F173" s="161" t="s">
        <v>173</v>
      </c>
      <c r="H173" s="162">
        <v>1</v>
      </c>
      <c r="I173" s="163"/>
      <c r="L173" s="159"/>
      <c r="M173" s="164"/>
      <c r="T173" s="165"/>
      <c r="AT173" s="160" t="s">
        <v>171</v>
      </c>
      <c r="AU173" s="160" t="s">
        <v>84</v>
      </c>
      <c r="AV173" s="13" t="s">
        <v>169</v>
      </c>
      <c r="AW173" s="13" t="s">
        <v>32</v>
      </c>
      <c r="AX173" s="13" t="s">
        <v>82</v>
      </c>
      <c r="AY173" s="160" t="s">
        <v>163</v>
      </c>
    </row>
    <row r="174" spans="2:65" s="1" customFormat="1" ht="24.15" customHeight="1">
      <c r="B174" s="136"/>
      <c r="C174" s="137" t="s">
        <v>262</v>
      </c>
      <c r="D174" s="137" t="s">
        <v>165</v>
      </c>
      <c r="E174" s="138" t="s">
        <v>920</v>
      </c>
      <c r="F174" s="139" t="s">
        <v>921</v>
      </c>
      <c r="G174" s="140" t="s">
        <v>326</v>
      </c>
      <c r="H174" s="141">
        <v>1</v>
      </c>
      <c r="I174" s="142"/>
      <c r="J174" s="143">
        <f>ROUND(I174*H174,2)</f>
        <v>0</v>
      </c>
      <c r="K174" s="144"/>
      <c r="L174" s="31"/>
      <c r="M174" s="145" t="s">
        <v>1</v>
      </c>
      <c r="N174" s="146" t="s">
        <v>40</v>
      </c>
      <c r="P174" s="147">
        <f>O174*H174</f>
        <v>0</v>
      </c>
      <c r="Q174" s="147">
        <v>3.1539999999999999E-2</v>
      </c>
      <c r="R174" s="147">
        <f>Q174*H174</f>
        <v>3.1539999999999999E-2</v>
      </c>
      <c r="S174" s="147">
        <v>0</v>
      </c>
      <c r="T174" s="148">
        <f>S174*H174</f>
        <v>0</v>
      </c>
      <c r="AR174" s="149" t="s">
        <v>258</v>
      </c>
      <c r="AT174" s="149" t="s">
        <v>165</v>
      </c>
      <c r="AU174" s="149" t="s">
        <v>84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258</v>
      </c>
      <c r="BM174" s="149" t="s">
        <v>922</v>
      </c>
    </row>
    <row r="175" spans="2:65" s="1" customFormat="1" ht="18">
      <c r="B175" s="31"/>
      <c r="D175" s="152" t="s">
        <v>614</v>
      </c>
      <c r="F175" s="186" t="s">
        <v>923</v>
      </c>
      <c r="I175" s="187"/>
      <c r="L175" s="31"/>
      <c r="M175" s="188"/>
      <c r="T175" s="55"/>
      <c r="AT175" s="16" t="s">
        <v>614</v>
      </c>
      <c r="AU175" s="16" t="s">
        <v>84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82</v>
      </c>
      <c r="H176" s="155">
        <v>1</v>
      </c>
      <c r="I176" s="156"/>
      <c r="L176" s="151"/>
      <c r="M176" s="157"/>
      <c r="T176" s="158"/>
      <c r="AT176" s="153" t="s">
        <v>171</v>
      </c>
      <c r="AU176" s="153" t="s">
        <v>84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65" s="13" customFormat="1" ht="10">
      <c r="B177" s="159"/>
      <c r="D177" s="152" t="s">
        <v>171</v>
      </c>
      <c r="E177" s="160" t="s">
        <v>1</v>
      </c>
      <c r="F177" s="161" t="s">
        <v>173</v>
      </c>
      <c r="H177" s="162">
        <v>1</v>
      </c>
      <c r="I177" s="163"/>
      <c r="L177" s="159"/>
      <c r="M177" s="164"/>
      <c r="T177" s="165"/>
      <c r="AT177" s="160" t="s">
        <v>171</v>
      </c>
      <c r="AU177" s="160" t="s">
        <v>84</v>
      </c>
      <c r="AV177" s="13" t="s">
        <v>169</v>
      </c>
      <c r="AW177" s="13" t="s">
        <v>32</v>
      </c>
      <c r="AX177" s="13" t="s">
        <v>82</v>
      </c>
      <c r="AY177" s="160" t="s">
        <v>163</v>
      </c>
    </row>
    <row r="178" spans="2:65" s="1" customFormat="1" ht="24.15" customHeight="1">
      <c r="B178" s="136"/>
      <c r="C178" s="137" t="s">
        <v>267</v>
      </c>
      <c r="D178" s="137" t="s">
        <v>165</v>
      </c>
      <c r="E178" s="138" t="s">
        <v>924</v>
      </c>
      <c r="F178" s="139" t="s">
        <v>925</v>
      </c>
      <c r="G178" s="140" t="s">
        <v>326</v>
      </c>
      <c r="H178" s="141">
        <v>4</v>
      </c>
      <c r="I178" s="142"/>
      <c r="J178" s="143">
        <f>ROUND(I178*H178,2)</f>
        <v>0</v>
      </c>
      <c r="K178" s="144"/>
      <c r="L178" s="31"/>
      <c r="M178" s="145" t="s">
        <v>1</v>
      </c>
      <c r="N178" s="146" t="s">
        <v>40</v>
      </c>
      <c r="P178" s="147">
        <f>O178*H178</f>
        <v>0</v>
      </c>
      <c r="Q178" s="147">
        <v>3.4799999999999998E-2</v>
      </c>
      <c r="R178" s="147">
        <f>Q178*H178</f>
        <v>0.13919999999999999</v>
      </c>
      <c r="S178" s="147">
        <v>0</v>
      </c>
      <c r="T178" s="148">
        <f>S178*H178</f>
        <v>0</v>
      </c>
      <c r="AR178" s="149" t="s">
        <v>258</v>
      </c>
      <c r="AT178" s="149" t="s">
        <v>165</v>
      </c>
      <c r="AU178" s="149" t="s">
        <v>84</v>
      </c>
      <c r="AY178" s="16" t="s">
        <v>163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6" t="s">
        <v>82</v>
      </c>
      <c r="BK178" s="150">
        <f>ROUND(I178*H178,2)</f>
        <v>0</v>
      </c>
      <c r="BL178" s="16" t="s">
        <v>258</v>
      </c>
      <c r="BM178" s="149" t="s">
        <v>926</v>
      </c>
    </row>
    <row r="179" spans="2:65" s="1" customFormat="1" ht="18">
      <c r="B179" s="31"/>
      <c r="D179" s="152" t="s">
        <v>614</v>
      </c>
      <c r="F179" s="186" t="s">
        <v>923</v>
      </c>
      <c r="I179" s="187"/>
      <c r="L179" s="31"/>
      <c r="M179" s="188"/>
      <c r="T179" s="55"/>
      <c r="AT179" s="16" t="s">
        <v>614</v>
      </c>
      <c r="AU179" s="16" t="s">
        <v>84</v>
      </c>
    </row>
    <row r="180" spans="2:65" s="12" customFormat="1" ht="10">
      <c r="B180" s="151"/>
      <c r="D180" s="152" t="s">
        <v>171</v>
      </c>
      <c r="E180" s="153" t="s">
        <v>1</v>
      </c>
      <c r="F180" s="154" t="s">
        <v>169</v>
      </c>
      <c r="H180" s="155">
        <v>4</v>
      </c>
      <c r="I180" s="156"/>
      <c r="L180" s="151"/>
      <c r="M180" s="157"/>
      <c r="T180" s="158"/>
      <c r="AT180" s="153" t="s">
        <v>171</v>
      </c>
      <c r="AU180" s="153" t="s">
        <v>84</v>
      </c>
      <c r="AV180" s="12" t="s">
        <v>84</v>
      </c>
      <c r="AW180" s="12" t="s">
        <v>32</v>
      </c>
      <c r="AX180" s="12" t="s">
        <v>75</v>
      </c>
      <c r="AY180" s="153" t="s">
        <v>163</v>
      </c>
    </row>
    <row r="181" spans="2:65" s="13" customFormat="1" ht="10">
      <c r="B181" s="159"/>
      <c r="D181" s="152" t="s">
        <v>171</v>
      </c>
      <c r="E181" s="160" t="s">
        <v>1</v>
      </c>
      <c r="F181" s="161" t="s">
        <v>173</v>
      </c>
      <c r="H181" s="162">
        <v>4</v>
      </c>
      <c r="I181" s="163"/>
      <c r="L181" s="159"/>
      <c r="M181" s="164"/>
      <c r="T181" s="165"/>
      <c r="AT181" s="160" t="s">
        <v>171</v>
      </c>
      <c r="AU181" s="160" t="s">
        <v>84</v>
      </c>
      <c r="AV181" s="13" t="s">
        <v>169</v>
      </c>
      <c r="AW181" s="13" t="s">
        <v>32</v>
      </c>
      <c r="AX181" s="13" t="s">
        <v>82</v>
      </c>
      <c r="AY181" s="160" t="s">
        <v>163</v>
      </c>
    </row>
    <row r="182" spans="2:65" s="1" customFormat="1" ht="24.15" customHeight="1">
      <c r="B182" s="136"/>
      <c r="C182" s="137" t="s">
        <v>271</v>
      </c>
      <c r="D182" s="137" t="s">
        <v>165</v>
      </c>
      <c r="E182" s="138" t="s">
        <v>927</v>
      </c>
      <c r="F182" s="139" t="s">
        <v>928</v>
      </c>
      <c r="G182" s="140" t="s">
        <v>326</v>
      </c>
      <c r="H182" s="141">
        <v>11</v>
      </c>
      <c r="I182" s="142"/>
      <c r="J182" s="143">
        <f>ROUND(I182*H182,2)</f>
        <v>0</v>
      </c>
      <c r="K182" s="144"/>
      <c r="L182" s="31"/>
      <c r="M182" s="145" t="s">
        <v>1</v>
      </c>
      <c r="N182" s="146" t="s">
        <v>40</v>
      </c>
      <c r="P182" s="147">
        <f>O182*H182</f>
        <v>0</v>
      </c>
      <c r="Q182" s="147">
        <v>5.4359999999999999E-2</v>
      </c>
      <c r="R182" s="147">
        <f>Q182*H182</f>
        <v>0.59795999999999994</v>
      </c>
      <c r="S182" s="147">
        <v>0</v>
      </c>
      <c r="T182" s="148">
        <f>S182*H182</f>
        <v>0</v>
      </c>
      <c r="AR182" s="149" t="s">
        <v>258</v>
      </c>
      <c r="AT182" s="149" t="s">
        <v>165</v>
      </c>
      <c r="AU182" s="149" t="s">
        <v>84</v>
      </c>
      <c r="AY182" s="16" t="s">
        <v>163</v>
      </c>
      <c r="BE182" s="150">
        <f>IF(N182="základní",J182,0)</f>
        <v>0</v>
      </c>
      <c r="BF182" s="150">
        <f>IF(N182="snížená",J182,0)</f>
        <v>0</v>
      </c>
      <c r="BG182" s="150">
        <f>IF(N182="zákl. přenesená",J182,0)</f>
        <v>0</v>
      </c>
      <c r="BH182" s="150">
        <f>IF(N182="sníž. přenesená",J182,0)</f>
        <v>0</v>
      </c>
      <c r="BI182" s="150">
        <f>IF(N182="nulová",J182,0)</f>
        <v>0</v>
      </c>
      <c r="BJ182" s="16" t="s">
        <v>82</v>
      </c>
      <c r="BK182" s="150">
        <f>ROUND(I182*H182,2)</f>
        <v>0</v>
      </c>
      <c r="BL182" s="16" t="s">
        <v>258</v>
      </c>
      <c r="BM182" s="149" t="s">
        <v>929</v>
      </c>
    </row>
    <row r="183" spans="2:65" s="1" customFormat="1" ht="18">
      <c r="B183" s="31"/>
      <c r="D183" s="152" t="s">
        <v>614</v>
      </c>
      <c r="F183" s="186" t="s">
        <v>923</v>
      </c>
      <c r="I183" s="187"/>
      <c r="L183" s="31"/>
      <c r="M183" s="188"/>
      <c r="T183" s="55"/>
      <c r="AT183" s="16" t="s">
        <v>614</v>
      </c>
      <c r="AU183" s="16" t="s">
        <v>84</v>
      </c>
    </row>
    <row r="184" spans="2:65" s="12" customFormat="1" ht="10">
      <c r="B184" s="151"/>
      <c r="D184" s="152" t="s">
        <v>171</v>
      </c>
      <c r="E184" s="153" t="s">
        <v>1</v>
      </c>
      <c r="F184" s="154" t="s">
        <v>231</v>
      </c>
      <c r="H184" s="155">
        <v>11</v>
      </c>
      <c r="I184" s="156"/>
      <c r="L184" s="151"/>
      <c r="M184" s="157"/>
      <c r="T184" s="158"/>
      <c r="AT184" s="153" t="s">
        <v>171</v>
      </c>
      <c r="AU184" s="153" t="s">
        <v>84</v>
      </c>
      <c r="AV184" s="12" t="s">
        <v>84</v>
      </c>
      <c r="AW184" s="12" t="s">
        <v>32</v>
      </c>
      <c r="AX184" s="12" t="s">
        <v>75</v>
      </c>
      <c r="AY184" s="153" t="s">
        <v>163</v>
      </c>
    </row>
    <row r="185" spans="2:65" s="13" customFormat="1" ht="10">
      <c r="B185" s="159"/>
      <c r="D185" s="152" t="s">
        <v>171</v>
      </c>
      <c r="E185" s="160" t="s">
        <v>1</v>
      </c>
      <c r="F185" s="161" t="s">
        <v>173</v>
      </c>
      <c r="H185" s="162">
        <v>11</v>
      </c>
      <c r="I185" s="163"/>
      <c r="L185" s="159"/>
      <c r="M185" s="164"/>
      <c r="T185" s="165"/>
      <c r="AT185" s="160" t="s">
        <v>171</v>
      </c>
      <c r="AU185" s="160" t="s">
        <v>84</v>
      </c>
      <c r="AV185" s="13" t="s">
        <v>169</v>
      </c>
      <c r="AW185" s="13" t="s">
        <v>32</v>
      </c>
      <c r="AX185" s="13" t="s">
        <v>82</v>
      </c>
      <c r="AY185" s="160" t="s">
        <v>163</v>
      </c>
    </row>
    <row r="186" spans="2:65" s="1" customFormat="1" ht="24.15" customHeight="1">
      <c r="B186" s="136"/>
      <c r="C186" s="137" t="s">
        <v>275</v>
      </c>
      <c r="D186" s="137" t="s">
        <v>165</v>
      </c>
      <c r="E186" s="138" t="s">
        <v>930</v>
      </c>
      <c r="F186" s="139" t="s">
        <v>931</v>
      </c>
      <c r="G186" s="140" t="s">
        <v>326</v>
      </c>
      <c r="H186" s="141">
        <v>4</v>
      </c>
      <c r="I186" s="142"/>
      <c r="J186" s="143">
        <f>ROUND(I186*H186,2)</f>
        <v>0</v>
      </c>
      <c r="K186" s="144"/>
      <c r="L186" s="31"/>
      <c r="M186" s="145" t="s">
        <v>1</v>
      </c>
      <c r="N186" s="146" t="s">
        <v>40</v>
      </c>
      <c r="P186" s="147">
        <f>O186*H186</f>
        <v>0</v>
      </c>
      <c r="Q186" s="147">
        <v>6.9159999999999999E-2</v>
      </c>
      <c r="R186" s="147">
        <f>Q186*H186</f>
        <v>0.27664</v>
      </c>
      <c r="S186" s="147">
        <v>0</v>
      </c>
      <c r="T186" s="148">
        <f>S186*H186</f>
        <v>0</v>
      </c>
      <c r="AR186" s="149" t="s">
        <v>258</v>
      </c>
      <c r="AT186" s="149" t="s">
        <v>165</v>
      </c>
      <c r="AU186" s="149" t="s">
        <v>84</v>
      </c>
      <c r="AY186" s="16" t="s">
        <v>163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6" t="s">
        <v>82</v>
      </c>
      <c r="BK186" s="150">
        <f>ROUND(I186*H186,2)</f>
        <v>0</v>
      </c>
      <c r="BL186" s="16" t="s">
        <v>258</v>
      </c>
      <c r="BM186" s="149" t="s">
        <v>932</v>
      </c>
    </row>
    <row r="187" spans="2:65" s="1" customFormat="1" ht="18">
      <c r="B187" s="31"/>
      <c r="D187" s="152" t="s">
        <v>614</v>
      </c>
      <c r="F187" s="186" t="s">
        <v>923</v>
      </c>
      <c r="I187" s="187"/>
      <c r="L187" s="31"/>
      <c r="M187" s="188"/>
      <c r="T187" s="55"/>
      <c r="AT187" s="16" t="s">
        <v>614</v>
      </c>
      <c r="AU187" s="16" t="s">
        <v>84</v>
      </c>
    </row>
    <row r="188" spans="2:65" s="12" customFormat="1" ht="10">
      <c r="B188" s="151"/>
      <c r="D188" s="152" t="s">
        <v>171</v>
      </c>
      <c r="E188" s="153" t="s">
        <v>1</v>
      </c>
      <c r="F188" s="154" t="s">
        <v>169</v>
      </c>
      <c r="H188" s="155">
        <v>4</v>
      </c>
      <c r="I188" s="156"/>
      <c r="L188" s="151"/>
      <c r="M188" s="157"/>
      <c r="T188" s="158"/>
      <c r="AT188" s="153" t="s">
        <v>171</v>
      </c>
      <c r="AU188" s="153" t="s">
        <v>84</v>
      </c>
      <c r="AV188" s="12" t="s">
        <v>84</v>
      </c>
      <c r="AW188" s="12" t="s">
        <v>32</v>
      </c>
      <c r="AX188" s="12" t="s">
        <v>75</v>
      </c>
      <c r="AY188" s="153" t="s">
        <v>163</v>
      </c>
    </row>
    <row r="189" spans="2:65" s="13" customFormat="1" ht="10">
      <c r="B189" s="159"/>
      <c r="D189" s="152" t="s">
        <v>171</v>
      </c>
      <c r="E189" s="160" t="s">
        <v>1</v>
      </c>
      <c r="F189" s="161" t="s">
        <v>173</v>
      </c>
      <c r="H189" s="162">
        <v>4</v>
      </c>
      <c r="I189" s="163"/>
      <c r="L189" s="159"/>
      <c r="M189" s="164"/>
      <c r="T189" s="165"/>
      <c r="AT189" s="160" t="s">
        <v>171</v>
      </c>
      <c r="AU189" s="160" t="s">
        <v>84</v>
      </c>
      <c r="AV189" s="13" t="s">
        <v>169</v>
      </c>
      <c r="AW189" s="13" t="s">
        <v>32</v>
      </c>
      <c r="AX189" s="13" t="s">
        <v>82</v>
      </c>
      <c r="AY189" s="160" t="s">
        <v>163</v>
      </c>
    </row>
    <row r="190" spans="2:65" s="1" customFormat="1" ht="24.15" customHeight="1">
      <c r="B190" s="136"/>
      <c r="C190" s="137" t="s">
        <v>7</v>
      </c>
      <c r="D190" s="137" t="s">
        <v>165</v>
      </c>
      <c r="E190" s="138" t="s">
        <v>933</v>
      </c>
      <c r="F190" s="139" t="s">
        <v>934</v>
      </c>
      <c r="G190" s="140" t="s">
        <v>256</v>
      </c>
      <c r="H190" s="141">
        <v>1.0449999999999999</v>
      </c>
      <c r="I190" s="142"/>
      <c r="J190" s="143">
        <f>ROUND(I190*H190,2)</f>
        <v>0</v>
      </c>
      <c r="K190" s="144"/>
      <c r="L190" s="31"/>
      <c r="M190" s="145" t="s">
        <v>1</v>
      </c>
      <c r="N190" s="146" t="s">
        <v>40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258</v>
      </c>
      <c r="AT190" s="149" t="s">
        <v>165</v>
      </c>
      <c r="AU190" s="149" t="s">
        <v>84</v>
      </c>
      <c r="AY190" s="16" t="s">
        <v>163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6" t="s">
        <v>82</v>
      </c>
      <c r="BK190" s="150">
        <f>ROUND(I190*H190,2)</f>
        <v>0</v>
      </c>
      <c r="BL190" s="16" t="s">
        <v>258</v>
      </c>
      <c r="BM190" s="149" t="s">
        <v>935</v>
      </c>
    </row>
    <row r="191" spans="2:65" s="11" customFormat="1" ht="25.9" customHeight="1">
      <c r="B191" s="124"/>
      <c r="D191" s="125" t="s">
        <v>74</v>
      </c>
      <c r="E191" s="126" t="s">
        <v>388</v>
      </c>
      <c r="F191" s="126" t="s">
        <v>389</v>
      </c>
      <c r="I191" s="127"/>
      <c r="J191" s="128">
        <f>BK191</f>
        <v>0</v>
      </c>
      <c r="L191" s="124"/>
      <c r="M191" s="129"/>
      <c r="P191" s="130">
        <f>SUM(P192:P203)</f>
        <v>0</v>
      </c>
      <c r="R191" s="130">
        <f>SUM(R192:R203)</f>
        <v>0</v>
      </c>
      <c r="T191" s="131">
        <f>SUM(T192:T203)</f>
        <v>0</v>
      </c>
      <c r="AR191" s="125" t="s">
        <v>169</v>
      </c>
      <c r="AT191" s="132" t="s">
        <v>74</v>
      </c>
      <c r="AU191" s="132" t="s">
        <v>75</v>
      </c>
      <c r="AY191" s="125" t="s">
        <v>163</v>
      </c>
      <c r="BK191" s="133">
        <f>SUM(BK192:BK203)</f>
        <v>0</v>
      </c>
    </row>
    <row r="192" spans="2:65" s="1" customFormat="1" ht="16.5" customHeight="1">
      <c r="B192" s="136"/>
      <c r="C192" s="137" t="s">
        <v>286</v>
      </c>
      <c r="D192" s="137" t="s">
        <v>165</v>
      </c>
      <c r="E192" s="138" t="s">
        <v>936</v>
      </c>
      <c r="F192" s="139" t="s">
        <v>937</v>
      </c>
      <c r="G192" s="140" t="s">
        <v>393</v>
      </c>
      <c r="H192" s="141">
        <v>172</v>
      </c>
      <c r="I192" s="142"/>
      <c r="J192" s="143">
        <f>ROUND(I192*H192,2)</f>
        <v>0</v>
      </c>
      <c r="K192" s="144"/>
      <c r="L192" s="31"/>
      <c r="M192" s="145" t="s">
        <v>1</v>
      </c>
      <c r="N192" s="146" t="s">
        <v>40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394</v>
      </c>
      <c r="AT192" s="149" t="s">
        <v>165</v>
      </c>
      <c r="AU192" s="149" t="s">
        <v>82</v>
      </c>
      <c r="AY192" s="16" t="s">
        <v>163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6" t="s">
        <v>82</v>
      </c>
      <c r="BK192" s="150">
        <f>ROUND(I192*H192,2)</f>
        <v>0</v>
      </c>
      <c r="BL192" s="16" t="s">
        <v>394</v>
      </c>
      <c r="BM192" s="149" t="s">
        <v>938</v>
      </c>
    </row>
    <row r="193" spans="2:65" s="12" customFormat="1" ht="10">
      <c r="B193" s="151"/>
      <c r="D193" s="152" t="s">
        <v>171</v>
      </c>
      <c r="E193" s="153" t="s">
        <v>1</v>
      </c>
      <c r="F193" s="154" t="s">
        <v>939</v>
      </c>
      <c r="H193" s="155">
        <v>24</v>
      </c>
      <c r="I193" s="156"/>
      <c r="L193" s="151"/>
      <c r="M193" s="157"/>
      <c r="T193" s="158"/>
      <c r="AT193" s="153" t="s">
        <v>171</v>
      </c>
      <c r="AU193" s="153" t="s">
        <v>82</v>
      </c>
      <c r="AV193" s="12" t="s">
        <v>84</v>
      </c>
      <c r="AW193" s="12" t="s">
        <v>32</v>
      </c>
      <c r="AX193" s="12" t="s">
        <v>75</v>
      </c>
      <c r="AY193" s="153" t="s">
        <v>163</v>
      </c>
    </row>
    <row r="194" spans="2:65" s="12" customFormat="1" ht="10">
      <c r="B194" s="151"/>
      <c r="D194" s="152" t="s">
        <v>171</v>
      </c>
      <c r="E194" s="153" t="s">
        <v>1</v>
      </c>
      <c r="F194" s="154" t="s">
        <v>940</v>
      </c>
      <c r="H194" s="155">
        <v>24</v>
      </c>
      <c r="I194" s="156"/>
      <c r="L194" s="151"/>
      <c r="M194" s="157"/>
      <c r="T194" s="158"/>
      <c r="AT194" s="153" t="s">
        <v>171</v>
      </c>
      <c r="AU194" s="153" t="s">
        <v>82</v>
      </c>
      <c r="AV194" s="12" t="s">
        <v>84</v>
      </c>
      <c r="AW194" s="12" t="s">
        <v>32</v>
      </c>
      <c r="AX194" s="12" t="s">
        <v>75</v>
      </c>
      <c r="AY194" s="153" t="s">
        <v>163</v>
      </c>
    </row>
    <row r="195" spans="2:65" s="12" customFormat="1" ht="10">
      <c r="B195" s="151"/>
      <c r="D195" s="152" t="s">
        <v>171</v>
      </c>
      <c r="E195" s="153" t="s">
        <v>1</v>
      </c>
      <c r="F195" s="154" t="s">
        <v>941</v>
      </c>
      <c r="H195" s="155">
        <v>24</v>
      </c>
      <c r="I195" s="156"/>
      <c r="L195" s="151"/>
      <c r="M195" s="157"/>
      <c r="T195" s="158"/>
      <c r="AT195" s="153" t="s">
        <v>171</v>
      </c>
      <c r="AU195" s="153" t="s">
        <v>82</v>
      </c>
      <c r="AV195" s="12" t="s">
        <v>84</v>
      </c>
      <c r="AW195" s="12" t="s">
        <v>32</v>
      </c>
      <c r="AX195" s="12" t="s">
        <v>75</v>
      </c>
      <c r="AY195" s="153" t="s">
        <v>163</v>
      </c>
    </row>
    <row r="196" spans="2:65" s="12" customFormat="1" ht="10">
      <c r="B196" s="151"/>
      <c r="D196" s="152" t="s">
        <v>171</v>
      </c>
      <c r="E196" s="153" t="s">
        <v>1</v>
      </c>
      <c r="F196" s="154" t="s">
        <v>942</v>
      </c>
      <c r="H196" s="155">
        <v>24</v>
      </c>
      <c r="I196" s="156"/>
      <c r="L196" s="151"/>
      <c r="M196" s="157"/>
      <c r="T196" s="158"/>
      <c r="AT196" s="153" t="s">
        <v>171</v>
      </c>
      <c r="AU196" s="153" t="s">
        <v>82</v>
      </c>
      <c r="AV196" s="12" t="s">
        <v>84</v>
      </c>
      <c r="AW196" s="12" t="s">
        <v>32</v>
      </c>
      <c r="AX196" s="12" t="s">
        <v>75</v>
      </c>
      <c r="AY196" s="153" t="s">
        <v>163</v>
      </c>
    </row>
    <row r="197" spans="2:65" s="12" customFormat="1" ht="10">
      <c r="B197" s="151"/>
      <c r="D197" s="152" t="s">
        <v>171</v>
      </c>
      <c r="E197" s="153" t="s">
        <v>1</v>
      </c>
      <c r="F197" s="154" t="s">
        <v>943</v>
      </c>
      <c r="H197" s="155">
        <v>4</v>
      </c>
      <c r="I197" s="156"/>
      <c r="L197" s="151"/>
      <c r="M197" s="157"/>
      <c r="T197" s="158"/>
      <c r="AT197" s="153" t="s">
        <v>171</v>
      </c>
      <c r="AU197" s="153" t="s">
        <v>82</v>
      </c>
      <c r="AV197" s="12" t="s">
        <v>84</v>
      </c>
      <c r="AW197" s="12" t="s">
        <v>32</v>
      </c>
      <c r="AX197" s="12" t="s">
        <v>75</v>
      </c>
      <c r="AY197" s="153" t="s">
        <v>163</v>
      </c>
    </row>
    <row r="198" spans="2:65" s="12" customFormat="1" ht="10">
      <c r="B198" s="151"/>
      <c r="D198" s="152" t="s">
        <v>171</v>
      </c>
      <c r="E198" s="153" t="s">
        <v>1</v>
      </c>
      <c r="F198" s="154" t="s">
        <v>944</v>
      </c>
      <c r="H198" s="155">
        <v>72</v>
      </c>
      <c r="I198" s="156"/>
      <c r="L198" s="151"/>
      <c r="M198" s="157"/>
      <c r="T198" s="158"/>
      <c r="AT198" s="153" t="s">
        <v>171</v>
      </c>
      <c r="AU198" s="153" t="s">
        <v>82</v>
      </c>
      <c r="AV198" s="12" t="s">
        <v>84</v>
      </c>
      <c r="AW198" s="12" t="s">
        <v>32</v>
      </c>
      <c r="AX198" s="12" t="s">
        <v>75</v>
      </c>
      <c r="AY198" s="153" t="s">
        <v>163</v>
      </c>
    </row>
    <row r="199" spans="2:65" s="13" customFormat="1" ht="10">
      <c r="B199" s="159"/>
      <c r="D199" s="152" t="s">
        <v>171</v>
      </c>
      <c r="E199" s="160" t="s">
        <v>1</v>
      </c>
      <c r="F199" s="161" t="s">
        <v>173</v>
      </c>
      <c r="H199" s="162">
        <v>172</v>
      </c>
      <c r="I199" s="163"/>
      <c r="L199" s="159"/>
      <c r="M199" s="164"/>
      <c r="T199" s="165"/>
      <c r="AT199" s="160" t="s">
        <v>171</v>
      </c>
      <c r="AU199" s="160" t="s">
        <v>82</v>
      </c>
      <c r="AV199" s="13" t="s">
        <v>169</v>
      </c>
      <c r="AW199" s="13" t="s">
        <v>32</v>
      </c>
      <c r="AX199" s="13" t="s">
        <v>82</v>
      </c>
      <c r="AY199" s="160" t="s">
        <v>163</v>
      </c>
    </row>
    <row r="200" spans="2:65" s="1" customFormat="1" ht="21.75" customHeight="1">
      <c r="B200" s="136"/>
      <c r="C200" s="137" t="s">
        <v>292</v>
      </c>
      <c r="D200" s="137" t="s">
        <v>165</v>
      </c>
      <c r="E200" s="138" t="s">
        <v>399</v>
      </c>
      <c r="F200" s="139" t="s">
        <v>400</v>
      </c>
      <c r="G200" s="140" t="s">
        <v>393</v>
      </c>
      <c r="H200" s="141">
        <v>72</v>
      </c>
      <c r="I200" s="142"/>
      <c r="J200" s="143">
        <f>ROUND(I200*H200,2)</f>
        <v>0</v>
      </c>
      <c r="K200" s="144"/>
      <c r="L200" s="31"/>
      <c r="M200" s="145" t="s">
        <v>1</v>
      </c>
      <c r="N200" s="146" t="s">
        <v>40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394</v>
      </c>
      <c r="AT200" s="149" t="s">
        <v>165</v>
      </c>
      <c r="AU200" s="149" t="s">
        <v>82</v>
      </c>
      <c r="AY200" s="16" t="s">
        <v>163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6" t="s">
        <v>82</v>
      </c>
      <c r="BK200" s="150">
        <f>ROUND(I200*H200,2)</f>
        <v>0</v>
      </c>
      <c r="BL200" s="16" t="s">
        <v>394</v>
      </c>
      <c r="BM200" s="149" t="s">
        <v>945</v>
      </c>
    </row>
    <row r="201" spans="2:65" s="14" customFormat="1" ht="10">
      <c r="B201" s="166"/>
      <c r="D201" s="152" t="s">
        <v>171</v>
      </c>
      <c r="E201" s="167" t="s">
        <v>1</v>
      </c>
      <c r="F201" s="168" t="s">
        <v>946</v>
      </c>
      <c r="H201" s="167" t="s">
        <v>1</v>
      </c>
      <c r="I201" s="169"/>
      <c r="L201" s="166"/>
      <c r="M201" s="170"/>
      <c r="T201" s="171"/>
      <c r="AT201" s="167" t="s">
        <v>171</v>
      </c>
      <c r="AU201" s="167" t="s">
        <v>82</v>
      </c>
      <c r="AV201" s="14" t="s">
        <v>82</v>
      </c>
      <c r="AW201" s="14" t="s">
        <v>32</v>
      </c>
      <c r="AX201" s="14" t="s">
        <v>75</v>
      </c>
      <c r="AY201" s="167" t="s">
        <v>163</v>
      </c>
    </row>
    <row r="202" spans="2:65" s="12" customFormat="1" ht="10">
      <c r="B202" s="151"/>
      <c r="D202" s="152" t="s">
        <v>171</v>
      </c>
      <c r="E202" s="153" t="s">
        <v>1</v>
      </c>
      <c r="F202" s="154" t="s">
        <v>773</v>
      </c>
      <c r="H202" s="155">
        <v>72</v>
      </c>
      <c r="I202" s="156"/>
      <c r="L202" s="151"/>
      <c r="M202" s="157"/>
      <c r="T202" s="158"/>
      <c r="AT202" s="153" t="s">
        <v>171</v>
      </c>
      <c r="AU202" s="153" t="s">
        <v>82</v>
      </c>
      <c r="AV202" s="12" t="s">
        <v>84</v>
      </c>
      <c r="AW202" s="12" t="s">
        <v>32</v>
      </c>
      <c r="AX202" s="12" t="s">
        <v>75</v>
      </c>
      <c r="AY202" s="153" t="s">
        <v>163</v>
      </c>
    </row>
    <row r="203" spans="2:65" s="13" customFormat="1" ht="10">
      <c r="B203" s="159"/>
      <c r="D203" s="152" t="s">
        <v>171</v>
      </c>
      <c r="E203" s="160" t="s">
        <v>1</v>
      </c>
      <c r="F203" s="161" t="s">
        <v>173</v>
      </c>
      <c r="H203" s="162">
        <v>72</v>
      </c>
      <c r="I203" s="163"/>
      <c r="L203" s="159"/>
      <c r="M203" s="172"/>
      <c r="N203" s="173"/>
      <c r="O203" s="173"/>
      <c r="P203" s="173"/>
      <c r="Q203" s="173"/>
      <c r="R203" s="173"/>
      <c r="S203" s="173"/>
      <c r="T203" s="174"/>
      <c r="AT203" s="160" t="s">
        <v>171</v>
      </c>
      <c r="AU203" s="160" t="s">
        <v>82</v>
      </c>
      <c r="AV203" s="13" t="s">
        <v>169</v>
      </c>
      <c r="AW203" s="13" t="s">
        <v>32</v>
      </c>
      <c r="AX203" s="13" t="s">
        <v>82</v>
      </c>
      <c r="AY203" s="160" t="s">
        <v>163</v>
      </c>
    </row>
    <row r="204" spans="2:65" s="1" customFormat="1" ht="7" customHeight="1">
      <c r="B204" s="43"/>
      <c r="C204" s="44"/>
      <c r="D204" s="44"/>
      <c r="E204" s="44"/>
      <c r="F204" s="44"/>
      <c r="G204" s="44"/>
      <c r="H204" s="44"/>
      <c r="I204" s="44"/>
      <c r="J204" s="44"/>
      <c r="K204" s="44"/>
      <c r="L204" s="31"/>
    </row>
  </sheetData>
  <sheetProtection algorithmName="SHA-512" hashValue="2bo6k3ZUuT1wiaTqxkD7sItDJap9IbC19buZsEx271GZfdydYv9TZ93wz1h4GgT+xTeA2jH7murzNaUfcH8Uww==" saltValue="7bSBkI8rF31jcWeVslMhhg==" spinCount="100000" sheet="1" objects="1" scenarios="1"/>
  <autoFilter ref="C122:K203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24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101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948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ROUND((SUM(BE121:BE323)),  2)</f>
        <v>0</v>
      </c>
      <c r="I35" s="95">
        <v>0.21</v>
      </c>
      <c r="J35" s="85">
        <f>ROUND(((SUM(BE121:BE323))*I35),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ROUND((SUM(BF121:BF323)),  2)</f>
        <v>0</v>
      </c>
      <c r="I36" s="95">
        <v>0.12</v>
      </c>
      <c r="J36" s="85">
        <f>ROUND(((SUM(BF121:BF323))*I36),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ROUND((SUM(BG121:BG323)),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ROUND((SUM(BH121:BH323)),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ROUND((SUM(BI121:BI323)),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D.1.4.4.1 - Elektrická požární signalizace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949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D.1.4.4.1 - Elektrická požární signalizace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950</v>
      </c>
      <c r="F122" s="126" t="s">
        <v>951</v>
      </c>
      <c r="I122" s="127"/>
      <c r="J122" s="128">
        <f>BK122</f>
        <v>0</v>
      </c>
      <c r="L122" s="124"/>
      <c r="M122" s="129"/>
      <c r="P122" s="130">
        <f>SUM(P123:P323)</f>
        <v>0</v>
      </c>
      <c r="R122" s="130">
        <f>SUM(R123:R323)</f>
        <v>0</v>
      </c>
      <c r="T122" s="131">
        <f>SUM(T123:T323)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SUM(BK123:BK323)</f>
        <v>0</v>
      </c>
    </row>
    <row r="123" spans="2:65" s="1" customFormat="1" ht="24.15" customHeight="1">
      <c r="B123" s="136"/>
      <c r="C123" s="137" t="s">
        <v>82</v>
      </c>
      <c r="D123" s="137" t="s">
        <v>165</v>
      </c>
      <c r="E123" s="138" t="s">
        <v>952</v>
      </c>
      <c r="F123" s="139" t="s">
        <v>953</v>
      </c>
      <c r="G123" s="140" t="s">
        <v>884</v>
      </c>
      <c r="H123" s="141">
        <v>1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954</v>
      </c>
    </row>
    <row r="124" spans="2:65" s="1" customFormat="1" ht="24.15" customHeight="1">
      <c r="B124" s="136"/>
      <c r="C124" s="175" t="s">
        <v>84</v>
      </c>
      <c r="D124" s="175" t="s">
        <v>378</v>
      </c>
      <c r="E124" s="176" t="s">
        <v>955</v>
      </c>
      <c r="F124" s="177" t="s">
        <v>956</v>
      </c>
      <c r="G124" s="178" t="s">
        <v>884</v>
      </c>
      <c r="H124" s="179">
        <v>1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957</v>
      </c>
    </row>
    <row r="125" spans="2:65" s="14" customFormat="1" ht="10">
      <c r="B125" s="166"/>
      <c r="D125" s="152" t="s">
        <v>171</v>
      </c>
      <c r="E125" s="167" t="s">
        <v>1</v>
      </c>
      <c r="F125" s="168" t="s">
        <v>958</v>
      </c>
      <c r="H125" s="167" t="s">
        <v>1</v>
      </c>
      <c r="I125" s="169"/>
      <c r="L125" s="166"/>
      <c r="M125" s="170"/>
      <c r="T125" s="171"/>
      <c r="AT125" s="167" t="s">
        <v>171</v>
      </c>
      <c r="AU125" s="167" t="s">
        <v>82</v>
      </c>
      <c r="AV125" s="14" t="s">
        <v>82</v>
      </c>
      <c r="AW125" s="14" t="s">
        <v>32</v>
      </c>
      <c r="AX125" s="14" t="s">
        <v>75</v>
      </c>
      <c r="AY125" s="167" t="s">
        <v>163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959</v>
      </c>
      <c r="H126" s="155">
        <v>1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1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24.15" customHeight="1">
      <c r="B128" s="136"/>
      <c r="C128" s="137" t="s">
        <v>181</v>
      </c>
      <c r="D128" s="137" t="s">
        <v>165</v>
      </c>
      <c r="E128" s="138" t="s">
        <v>960</v>
      </c>
      <c r="F128" s="139" t="s">
        <v>961</v>
      </c>
      <c r="G128" s="140" t="s">
        <v>962</v>
      </c>
      <c r="H128" s="141">
        <v>1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169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169</v>
      </c>
      <c r="BM128" s="149" t="s">
        <v>963</v>
      </c>
    </row>
    <row r="129" spans="2:65" s="1" customFormat="1" ht="24.15" customHeight="1">
      <c r="B129" s="136"/>
      <c r="C129" s="175" t="s">
        <v>169</v>
      </c>
      <c r="D129" s="175" t="s">
        <v>378</v>
      </c>
      <c r="E129" s="176" t="s">
        <v>964</v>
      </c>
      <c r="F129" s="177" t="s">
        <v>965</v>
      </c>
      <c r="G129" s="178" t="s">
        <v>962</v>
      </c>
      <c r="H129" s="179">
        <v>1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216</v>
      </c>
      <c r="AT129" s="149" t="s">
        <v>378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966</v>
      </c>
    </row>
    <row r="130" spans="2:65" s="14" customFormat="1" ht="10">
      <c r="B130" s="166"/>
      <c r="D130" s="152" t="s">
        <v>171</v>
      </c>
      <c r="E130" s="167" t="s">
        <v>1</v>
      </c>
      <c r="F130" s="168" t="s">
        <v>958</v>
      </c>
      <c r="H130" s="167" t="s">
        <v>1</v>
      </c>
      <c r="I130" s="169"/>
      <c r="L130" s="166"/>
      <c r="M130" s="170"/>
      <c r="T130" s="171"/>
      <c r="AT130" s="167" t="s">
        <v>171</v>
      </c>
      <c r="AU130" s="167" t="s">
        <v>82</v>
      </c>
      <c r="AV130" s="14" t="s">
        <v>82</v>
      </c>
      <c r="AW130" s="14" t="s">
        <v>32</v>
      </c>
      <c r="AX130" s="14" t="s">
        <v>75</v>
      </c>
      <c r="AY130" s="167" t="s">
        <v>163</v>
      </c>
    </row>
    <row r="131" spans="2:65" s="12" customFormat="1" ht="10">
      <c r="B131" s="151"/>
      <c r="D131" s="152" t="s">
        <v>171</v>
      </c>
      <c r="E131" s="153" t="s">
        <v>1</v>
      </c>
      <c r="F131" s="154" t="s">
        <v>959</v>
      </c>
      <c r="H131" s="155">
        <v>1</v>
      </c>
      <c r="I131" s="156"/>
      <c r="L131" s="151"/>
      <c r="M131" s="157"/>
      <c r="T131" s="158"/>
      <c r="AT131" s="153" t="s">
        <v>171</v>
      </c>
      <c r="AU131" s="153" t="s">
        <v>82</v>
      </c>
      <c r="AV131" s="12" t="s">
        <v>84</v>
      </c>
      <c r="AW131" s="12" t="s">
        <v>32</v>
      </c>
      <c r="AX131" s="12" t="s">
        <v>75</v>
      </c>
      <c r="AY131" s="153" t="s">
        <v>163</v>
      </c>
    </row>
    <row r="132" spans="2:65" s="13" customFormat="1" ht="10">
      <c r="B132" s="159"/>
      <c r="D132" s="152" t="s">
        <v>171</v>
      </c>
      <c r="E132" s="160" t="s">
        <v>1</v>
      </c>
      <c r="F132" s="161" t="s">
        <v>173</v>
      </c>
      <c r="H132" s="162">
        <v>1</v>
      </c>
      <c r="I132" s="163"/>
      <c r="L132" s="159"/>
      <c r="M132" s="164"/>
      <c r="T132" s="165"/>
      <c r="AT132" s="160" t="s">
        <v>171</v>
      </c>
      <c r="AU132" s="160" t="s">
        <v>82</v>
      </c>
      <c r="AV132" s="13" t="s">
        <v>169</v>
      </c>
      <c r="AW132" s="13" t="s">
        <v>32</v>
      </c>
      <c r="AX132" s="13" t="s">
        <v>82</v>
      </c>
      <c r="AY132" s="160" t="s">
        <v>163</v>
      </c>
    </row>
    <row r="133" spans="2:65" s="1" customFormat="1" ht="16.5" customHeight="1">
      <c r="B133" s="136"/>
      <c r="C133" s="137" t="s">
        <v>196</v>
      </c>
      <c r="D133" s="137" t="s">
        <v>165</v>
      </c>
      <c r="E133" s="138" t="s">
        <v>967</v>
      </c>
      <c r="F133" s="139" t="s">
        <v>968</v>
      </c>
      <c r="G133" s="140" t="s">
        <v>962</v>
      </c>
      <c r="H133" s="141">
        <v>1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40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169</v>
      </c>
      <c r="AT133" s="149" t="s">
        <v>165</v>
      </c>
      <c r="AU133" s="149" t="s">
        <v>82</v>
      </c>
      <c r="AY133" s="16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6" t="s">
        <v>82</v>
      </c>
      <c r="BK133" s="150">
        <f>ROUND(I133*H133,2)</f>
        <v>0</v>
      </c>
      <c r="BL133" s="16" t="s">
        <v>169</v>
      </c>
      <c r="BM133" s="149" t="s">
        <v>969</v>
      </c>
    </row>
    <row r="134" spans="2:65" s="1" customFormat="1" ht="16.5" customHeight="1">
      <c r="B134" s="136"/>
      <c r="C134" s="175" t="s">
        <v>203</v>
      </c>
      <c r="D134" s="175" t="s">
        <v>378</v>
      </c>
      <c r="E134" s="176" t="s">
        <v>970</v>
      </c>
      <c r="F134" s="177" t="s">
        <v>971</v>
      </c>
      <c r="G134" s="178" t="s">
        <v>962</v>
      </c>
      <c r="H134" s="179">
        <v>1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216</v>
      </c>
      <c r="AT134" s="149" t="s">
        <v>378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972</v>
      </c>
    </row>
    <row r="135" spans="2:65" s="14" customFormat="1" ht="10">
      <c r="B135" s="166"/>
      <c r="D135" s="152" t="s">
        <v>171</v>
      </c>
      <c r="E135" s="167" t="s">
        <v>1</v>
      </c>
      <c r="F135" s="168" t="s">
        <v>958</v>
      </c>
      <c r="H135" s="167" t="s">
        <v>1</v>
      </c>
      <c r="I135" s="169"/>
      <c r="L135" s="166"/>
      <c r="M135" s="170"/>
      <c r="T135" s="171"/>
      <c r="AT135" s="167" t="s">
        <v>171</v>
      </c>
      <c r="AU135" s="167" t="s">
        <v>82</v>
      </c>
      <c r="AV135" s="14" t="s">
        <v>82</v>
      </c>
      <c r="AW135" s="14" t="s">
        <v>32</v>
      </c>
      <c r="AX135" s="14" t="s">
        <v>75</v>
      </c>
      <c r="AY135" s="167" t="s">
        <v>163</v>
      </c>
    </row>
    <row r="136" spans="2:65" s="12" customFormat="1" ht="10">
      <c r="B136" s="151"/>
      <c r="D136" s="152" t="s">
        <v>171</v>
      </c>
      <c r="E136" s="153" t="s">
        <v>1</v>
      </c>
      <c r="F136" s="154" t="s">
        <v>959</v>
      </c>
      <c r="H136" s="155">
        <v>1</v>
      </c>
      <c r="I136" s="156"/>
      <c r="L136" s="151"/>
      <c r="M136" s="157"/>
      <c r="T136" s="158"/>
      <c r="AT136" s="153" t="s">
        <v>171</v>
      </c>
      <c r="AU136" s="153" t="s">
        <v>82</v>
      </c>
      <c r="AV136" s="12" t="s">
        <v>84</v>
      </c>
      <c r="AW136" s="12" t="s">
        <v>32</v>
      </c>
      <c r="AX136" s="12" t="s">
        <v>75</v>
      </c>
      <c r="AY136" s="153" t="s">
        <v>163</v>
      </c>
    </row>
    <row r="137" spans="2:65" s="13" customFormat="1" ht="10">
      <c r="B137" s="159"/>
      <c r="D137" s="152" t="s">
        <v>171</v>
      </c>
      <c r="E137" s="160" t="s">
        <v>1</v>
      </c>
      <c r="F137" s="161" t="s">
        <v>173</v>
      </c>
      <c r="H137" s="162">
        <v>1</v>
      </c>
      <c r="I137" s="163"/>
      <c r="L137" s="159"/>
      <c r="M137" s="164"/>
      <c r="T137" s="165"/>
      <c r="AT137" s="160" t="s">
        <v>171</v>
      </c>
      <c r="AU137" s="160" t="s">
        <v>82</v>
      </c>
      <c r="AV137" s="13" t="s">
        <v>169</v>
      </c>
      <c r="AW137" s="13" t="s">
        <v>32</v>
      </c>
      <c r="AX137" s="13" t="s">
        <v>82</v>
      </c>
      <c r="AY137" s="160" t="s">
        <v>163</v>
      </c>
    </row>
    <row r="138" spans="2:65" s="1" customFormat="1" ht="24.15" customHeight="1">
      <c r="B138" s="136"/>
      <c r="C138" s="137" t="s">
        <v>210</v>
      </c>
      <c r="D138" s="137" t="s">
        <v>165</v>
      </c>
      <c r="E138" s="138" t="s">
        <v>973</v>
      </c>
      <c r="F138" s="139" t="s">
        <v>974</v>
      </c>
      <c r="G138" s="140" t="s">
        <v>962</v>
      </c>
      <c r="H138" s="141">
        <v>1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82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975</v>
      </c>
    </row>
    <row r="139" spans="2:65" s="1" customFormat="1" ht="24.15" customHeight="1">
      <c r="B139" s="136"/>
      <c r="C139" s="175" t="s">
        <v>216</v>
      </c>
      <c r="D139" s="175" t="s">
        <v>378</v>
      </c>
      <c r="E139" s="176" t="s">
        <v>976</v>
      </c>
      <c r="F139" s="177" t="s">
        <v>977</v>
      </c>
      <c r="G139" s="178" t="s">
        <v>962</v>
      </c>
      <c r="H139" s="179">
        <v>1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216</v>
      </c>
      <c r="AT139" s="149" t="s">
        <v>378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978</v>
      </c>
    </row>
    <row r="140" spans="2:65" s="14" customFormat="1" ht="10">
      <c r="B140" s="166"/>
      <c r="D140" s="152" t="s">
        <v>171</v>
      </c>
      <c r="E140" s="167" t="s">
        <v>1</v>
      </c>
      <c r="F140" s="168" t="s">
        <v>958</v>
      </c>
      <c r="H140" s="167" t="s">
        <v>1</v>
      </c>
      <c r="I140" s="169"/>
      <c r="L140" s="166"/>
      <c r="M140" s="170"/>
      <c r="T140" s="171"/>
      <c r="AT140" s="167" t="s">
        <v>171</v>
      </c>
      <c r="AU140" s="167" t="s">
        <v>82</v>
      </c>
      <c r="AV140" s="14" t="s">
        <v>82</v>
      </c>
      <c r="AW140" s="14" t="s">
        <v>32</v>
      </c>
      <c r="AX140" s="14" t="s">
        <v>75</v>
      </c>
      <c r="AY140" s="167" t="s">
        <v>163</v>
      </c>
    </row>
    <row r="141" spans="2:65" s="12" customFormat="1" ht="10">
      <c r="B141" s="151"/>
      <c r="D141" s="152" t="s">
        <v>171</v>
      </c>
      <c r="E141" s="153" t="s">
        <v>1</v>
      </c>
      <c r="F141" s="154" t="s">
        <v>959</v>
      </c>
      <c r="H141" s="155">
        <v>1</v>
      </c>
      <c r="I141" s="156"/>
      <c r="L141" s="151"/>
      <c r="M141" s="157"/>
      <c r="T141" s="158"/>
      <c r="AT141" s="153" t="s">
        <v>171</v>
      </c>
      <c r="AU141" s="153" t="s">
        <v>82</v>
      </c>
      <c r="AV141" s="12" t="s">
        <v>84</v>
      </c>
      <c r="AW141" s="12" t="s">
        <v>32</v>
      </c>
      <c r="AX141" s="12" t="s">
        <v>75</v>
      </c>
      <c r="AY141" s="153" t="s">
        <v>163</v>
      </c>
    </row>
    <row r="142" spans="2:65" s="13" customFormat="1" ht="10">
      <c r="B142" s="159"/>
      <c r="D142" s="152" t="s">
        <v>171</v>
      </c>
      <c r="E142" s="160" t="s">
        <v>1</v>
      </c>
      <c r="F142" s="161" t="s">
        <v>173</v>
      </c>
      <c r="H142" s="162">
        <v>1</v>
      </c>
      <c r="I142" s="163"/>
      <c r="L142" s="159"/>
      <c r="M142" s="164"/>
      <c r="T142" s="165"/>
      <c r="AT142" s="160" t="s">
        <v>171</v>
      </c>
      <c r="AU142" s="160" t="s">
        <v>82</v>
      </c>
      <c r="AV142" s="13" t="s">
        <v>169</v>
      </c>
      <c r="AW142" s="13" t="s">
        <v>32</v>
      </c>
      <c r="AX142" s="13" t="s">
        <v>82</v>
      </c>
      <c r="AY142" s="160" t="s">
        <v>163</v>
      </c>
    </row>
    <row r="143" spans="2:65" s="1" customFormat="1" ht="16.5" customHeight="1">
      <c r="B143" s="136"/>
      <c r="C143" s="137" t="s">
        <v>174</v>
      </c>
      <c r="D143" s="137" t="s">
        <v>165</v>
      </c>
      <c r="E143" s="138" t="s">
        <v>979</v>
      </c>
      <c r="F143" s="139" t="s">
        <v>980</v>
      </c>
      <c r="G143" s="140" t="s">
        <v>962</v>
      </c>
      <c r="H143" s="141">
        <v>1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169</v>
      </c>
      <c r="AT143" s="149" t="s">
        <v>165</v>
      </c>
      <c r="AU143" s="149" t="s">
        <v>82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169</v>
      </c>
      <c r="BM143" s="149" t="s">
        <v>981</v>
      </c>
    </row>
    <row r="144" spans="2:65" s="1" customFormat="1" ht="16.5" customHeight="1">
      <c r="B144" s="136"/>
      <c r="C144" s="175" t="s">
        <v>226</v>
      </c>
      <c r="D144" s="175" t="s">
        <v>378</v>
      </c>
      <c r="E144" s="176" t="s">
        <v>982</v>
      </c>
      <c r="F144" s="177" t="s">
        <v>983</v>
      </c>
      <c r="G144" s="178" t="s">
        <v>962</v>
      </c>
      <c r="H144" s="179">
        <v>1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216</v>
      </c>
      <c r="AT144" s="149" t="s">
        <v>378</v>
      </c>
      <c r="AU144" s="149" t="s">
        <v>82</v>
      </c>
      <c r="AY144" s="16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6" t="s">
        <v>82</v>
      </c>
      <c r="BK144" s="150">
        <f>ROUND(I144*H144,2)</f>
        <v>0</v>
      </c>
      <c r="BL144" s="16" t="s">
        <v>169</v>
      </c>
      <c r="BM144" s="149" t="s">
        <v>984</v>
      </c>
    </row>
    <row r="145" spans="2:65" s="14" customFormat="1" ht="10">
      <c r="B145" s="166"/>
      <c r="D145" s="152" t="s">
        <v>171</v>
      </c>
      <c r="E145" s="167" t="s">
        <v>1</v>
      </c>
      <c r="F145" s="168" t="s">
        <v>958</v>
      </c>
      <c r="H145" s="167" t="s">
        <v>1</v>
      </c>
      <c r="I145" s="169"/>
      <c r="L145" s="166"/>
      <c r="M145" s="170"/>
      <c r="T145" s="171"/>
      <c r="AT145" s="167" t="s">
        <v>171</v>
      </c>
      <c r="AU145" s="167" t="s">
        <v>82</v>
      </c>
      <c r="AV145" s="14" t="s">
        <v>82</v>
      </c>
      <c r="AW145" s="14" t="s">
        <v>32</v>
      </c>
      <c r="AX145" s="14" t="s">
        <v>75</v>
      </c>
      <c r="AY145" s="167" t="s">
        <v>163</v>
      </c>
    </row>
    <row r="146" spans="2:65" s="12" customFormat="1" ht="10">
      <c r="B146" s="151"/>
      <c r="D146" s="152" t="s">
        <v>171</v>
      </c>
      <c r="E146" s="153" t="s">
        <v>1</v>
      </c>
      <c r="F146" s="154" t="s">
        <v>959</v>
      </c>
      <c r="H146" s="155">
        <v>1</v>
      </c>
      <c r="I146" s="156"/>
      <c r="L146" s="151"/>
      <c r="M146" s="157"/>
      <c r="T146" s="158"/>
      <c r="AT146" s="153" t="s">
        <v>171</v>
      </c>
      <c r="AU146" s="153" t="s">
        <v>82</v>
      </c>
      <c r="AV146" s="12" t="s">
        <v>84</v>
      </c>
      <c r="AW146" s="12" t="s">
        <v>32</v>
      </c>
      <c r="AX146" s="12" t="s">
        <v>75</v>
      </c>
      <c r="AY146" s="153" t="s">
        <v>163</v>
      </c>
    </row>
    <row r="147" spans="2:65" s="13" customFormat="1" ht="10">
      <c r="B147" s="159"/>
      <c r="D147" s="152" t="s">
        <v>171</v>
      </c>
      <c r="E147" s="160" t="s">
        <v>1</v>
      </c>
      <c r="F147" s="161" t="s">
        <v>173</v>
      </c>
      <c r="H147" s="162">
        <v>1</v>
      </c>
      <c r="I147" s="163"/>
      <c r="L147" s="159"/>
      <c r="M147" s="164"/>
      <c r="T147" s="165"/>
      <c r="AT147" s="160" t="s">
        <v>171</v>
      </c>
      <c r="AU147" s="160" t="s">
        <v>82</v>
      </c>
      <c r="AV147" s="13" t="s">
        <v>169</v>
      </c>
      <c r="AW147" s="13" t="s">
        <v>32</v>
      </c>
      <c r="AX147" s="13" t="s">
        <v>82</v>
      </c>
      <c r="AY147" s="160" t="s">
        <v>163</v>
      </c>
    </row>
    <row r="148" spans="2:65" s="1" customFormat="1" ht="16.5" customHeight="1">
      <c r="B148" s="136"/>
      <c r="C148" s="137" t="s">
        <v>231</v>
      </c>
      <c r="D148" s="137" t="s">
        <v>165</v>
      </c>
      <c r="E148" s="138" t="s">
        <v>985</v>
      </c>
      <c r="F148" s="139" t="s">
        <v>986</v>
      </c>
      <c r="G148" s="140" t="s">
        <v>962</v>
      </c>
      <c r="H148" s="141">
        <v>1</v>
      </c>
      <c r="I148" s="142"/>
      <c r="J148" s="143">
        <f>ROUND(I148*H148,2)</f>
        <v>0</v>
      </c>
      <c r="K148" s="144"/>
      <c r="L148" s="31"/>
      <c r="M148" s="145" t="s">
        <v>1</v>
      </c>
      <c r="N148" s="146" t="s">
        <v>40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169</v>
      </c>
      <c r="AT148" s="149" t="s">
        <v>165</v>
      </c>
      <c r="AU148" s="149" t="s">
        <v>82</v>
      </c>
      <c r="AY148" s="16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6" t="s">
        <v>82</v>
      </c>
      <c r="BK148" s="150">
        <f>ROUND(I148*H148,2)</f>
        <v>0</v>
      </c>
      <c r="BL148" s="16" t="s">
        <v>169</v>
      </c>
      <c r="BM148" s="149" t="s">
        <v>987</v>
      </c>
    </row>
    <row r="149" spans="2:65" s="1" customFormat="1" ht="16.5" customHeight="1">
      <c r="B149" s="136"/>
      <c r="C149" s="175" t="s">
        <v>8</v>
      </c>
      <c r="D149" s="175" t="s">
        <v>378</v>
      </c>
      <c r="E149" s="176" t="s">
        <v>988</v>
      </c>
      <c r="F149" s="177" t="s">
        <v>989</v>
      </c>
      <c r="G149" s="178" t="s">
        <v>962</v>
      </c>
      <c r="H149" s="179">
        <v>1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216</v>
      </c>
      <c r="AT149" s="149" t="s">
        <v>378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990</v>
      </c>
    </row>
    <row r="150" spans="2:65" s="14" customFormat="1" ht="10">
      <c r="B150" s="166"/>
      <c r="D150" s="152" t="s">
        <v>171</v>
      </c>
      <c r="E150" s="167" t="s">
        <v>1</v>
      </c>
      <c r="F150" s="168" t="s">
        <v>958</v>
      </c>
      <c r="H150" s="167" t="s">
        <v>1</v>
      </c>
      <c r="I150" s="169"/>
      <c r="L150" s="166"/>
      <c r="M150" s="170"/>
      <c r="T150" s="171"/>
      <c r="AT150" s="167" t="s">
        <v>171</v>
      </c>
      <c r="AU150" s="167" t="s">
        <v>82</v>
      </c>
      <c r="AV150" s="14" t="s">
        <v>82</v>
      </c>
      <c r="AW150" s="14" t="s">
        <v>32</v>
      </c>
      <c r="AX150" s="14" t="s">
        <v>75</v>
      </c>
      <c r="AY150" s="167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959</v>
      </c>
      <c r="H151" s="155">
        <v>1</v>
      </c>
      <c r="I151" s="156"/>
      <c r="L151" s="151"/>
      <c r="M151" s="157"/>
      <c r="T151" s="158"/>
      <c r="AT151" s="153" t="s">
        <v>171</v>
      </c>
      <c r="AU151" s="153" t="s">
        <v>82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3" customFormat="1" ht="10">
      <c r="B152" s="159"/>
      <c r="D152" s="152" t="s">
        <v>171</v>
      </c>
      <c r="E152" s="160" t="s">
        <v>1</v>
      </c>
      <c r="F152" s="161" t="s">
        <v>173</v>
      </c>
      <c r="H152" s="162">
        <v>1</v>
      </c>
      <c r="I152" s="163"/>
      <c r="L152" s="159"/>
      <c r="M152" s="164"/>
      <c r="T152" s="165"/>
      <c r="AT152" s="160" t="s">
        <v>171</v>
      </c>
      <c r="AU152" s="160" t="s">
        <v>82</v>
      </c>
      <c r="AV152" s="13" t="s">
        <v>169</v>
      </c>
      <c r="AW152" s="13" t="s">
        <v>32</v>
      </c>
      <c r="AX152" s="13" t="s">
        <v>82</v>
      </c>
      <c r="AY152" s="160" t="s">
        <v>163</v>
      </c>
    </row>
    <row r="153" spans="2:65" s="1" customFormat="1" ht="16.5" customHeight="1">
      <c r="B153" s="136"/>
      <c r="C153" s="137" t="s">
        <v>241</v>
      </c>
      <c r="D153" s="137" t="s">
        <v>165</v>
      </c>
      <c r="E153" s="138" t="s">
        <v>991</v>
      </c>
      <c r="F153" s="139" t="s">
        <v>992</v>
      </c>
      <c r="G153" s="140" t="s">
        <v>962</v>
      </c>
      <c r="H153" s="141">
        <v>1</v>
      </c>
      <c r="I153" s="142"/>
      <c r="J153" s="143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169</v>
      </c>
      <c r="AT153" s="149" t="s">
        <v>165</v>
      </c>
      <c r="AU153" s="149" t="s">
        <v>82</v>
      </c>
      <c r="AY153" s="16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6" t="s">
        <v>82</v>
      </c>
      <c r="BK153" s="150">
        <f>ROUND(I153*H153,2)</f>
        <v>0</v>
      </c>
      <c r="BL153" s="16" t="s">
        <v>169</v>
      </c>
      <c r="BM153" s="149" t="s">
        <v>993</v>
      </c>
    </row>
    <row r="154" spans="2:65" s="1" customFormat="1" ht="16.5" customHeight="1">
      <c r="B154" s="136"/>
      <c r="C154" s="175" t="s">
        <v>245</v>
      </c>
      <c r="D154" s="175" t="s">
        <v>378</v>
      </c>
      <c r="E154" s="176" t="s">
        <v>994</v>
      </c>
      <c r="F154" s="177" t="s">
        <v>995</v>
      </c>
      <c r="G154" s="178" t="s">
        <v>962</v>
      </c>
      <c r="H154" s="179">
        <v>1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216</v>
      </c>
      <c r="AT154" s="149" t="s">
        <v>378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996</v>
      </c>
    </row>
    <row r="155" spans="2:65" s="14" customFormat="1" ht="10">
      <c r="B155" s="166"/>
      <c r="D155" s="152" t="s">
        <v>171</v>
      </c>
      <c r="E155" s="167" t="s">
        <v>1</v>
      </c>
      <c r="F155" s="168" t="s">
        <v>958</v>
      </c>
      <c r="H155" s="167" t="s">
        <v>1</v>
      </c>
      <c r="I155" s="169"/>
      <c r="L155" s="166"/>
      <c r="M155" s="170"/>
      <c r="T155" s="171"/>
      <c r="AT155" s="167" t="s">
        <v>171</v>
      </c>
      <c r="AU155" s="167" t="s">
        <v>82</v>
      </c>
      <c r="AV155" s="14" t="s">
        <v>82</v>
      </c>
      <c r="AW155" s="14" t="s">
        <v>32</v>
      </c>
      <c r="AX155" s="14" t="s">
        <v>75</v>
      </c>
      <c r="AY155" s="167" t="s">
        <v>163</v>
      </c>
    </row>
    <row r="156" spans="2:65" s="12" customFormat="1" ht="10">
      <c r="B156" s="151"/>
      <c r="D156" s="152" t="s">
        <v>171</v>
      </c>
      <c r="E156" s="153" t="s">
        <v>1</v>
      </c>
      <c r="F156" s="154" t="s">
        <v>959</v>
      </c>
      <c r="H156" s="155">
        <v>1</v>
      </c>
      <c r="I156" s="156"/>
      <c r="L156" s="151"/>
      <c r="M156" s="157"/>
      <c r="T156" s="158"/>
      <c r="AT156" s="153" t="s">
        <v>171</v>
      </c>
      <c r="AU156" s="153" t="s">
        <v>82</v>
      </c>
      <c r="AV156" s="12" t="s">
        <v>84</v>
      </c>
      <c r="AW156" s="12" t="s">
        <v>32</v>
      </c>
      <c r="AX156" s="12" t="s">
        <v>75</v>
      </c>
      <c r="AY156" s="153" t="s">
        <v>163</v>
      </c>
    </row>
    <row r="157" spans="2:65" s="13" customFormat="1" ht="10">
      <c r="B157" s="159"/>
      <c r="D157" s="152" t="s">
        <v>171</v>
      </c>
      <c r="E157" s="160" t="s">
        <v>1</v>
      </c>
      <c r="F157" s="161" t="s">
        <v>173</v>
      </c>
      <c r="H157" s="162">
        <v>1</v>
      </c>
      <c r="I157" s="163"/>
      <c r="L157" s="159"/>
      <c r="M157" s="164"/>
      <c r="T157" s="165"/>
      <c r="AT157" s="160" t="s">
        <v>171</v>
      </c>
      <c r="AU157" s="160" t="s">
        <v>82</v>
      </c>
      <c r="AV157" s="13" t="s">
        <v>169</v>
      </c>
      <c r="AW157" s="13" t="s">
        <v>32</v>
      </c>
      <c r="AX157" s="13" t="s">
        <v>82</v>
      </c>
      <c r="AY157" s="160" t="s">
        <v>163</v>
      </c>
    </row>
    <row r="158" spans="2:65" s="1" customFormat="1" ht="16.5" customHeight="1">
      <c r="B158" s="136"/>
      <c r="C158" s="137" t="s">
        <v>253</v>
      </c>
      <c r="D158" s="137" t="s">
        <v>165</v>
      </c>
      <c r="E158" s="138" t="s">
        <v>997</v>
      </c>
      <c r="F158" s="139" t="s">
        <v>998</v>
      </c>
      <c r="G158" s="140" t="s">
        <v>962</v>
      </c>
      <c r="H158" s="141">
        <v>1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40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169</v>
      </c>
      <c r="AT158" s="149" t="s">
        <v>165</v>
      </c>
      <c r="AU158" s="149" t="s">
        <v>82</v>
      </c>
      <c r="AY158" s="16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6" t="s">
        <v>82</v>
      </c>
      <c r="BK158" s="150">
        <f>ROUND(I158*H158,2)</f>
        <v>0</v>
      </c>
      <c r="BL158" s="16" t="s">
        <v>169</v>
      </c>
      <c r="BM158" s="149" t="s">
        <v>999</v>
      </c>
    </row>
    <row r="159" spans="2:65" s="14" customFormat="1" ht="10">
      <c r="B159" s="166"/>
      <c r="D159" s="152" t="s">
        <v>171</v>
      </c>
      <c r="E159" s="167" t="s">
        <v>1</v>
      </c>
      <c r="F159" s="168" t="s">
        <v>958</v>
      </c>
      <c r="H159" s="167" t="s">
        <v>1</v>
      </c>
      <c r="I159" s="169"/>
      <c r="L159" s="166"/>
      <c r="M159" s="170"/>
      <c r="T159" s="171"/>
      <c r="AT159" s="167" t="s">
        <v>171</v>
      </c>
      <c r="AU159" s="167" t="s">
        <v>82</v>
      </c>
      <c r="AV159" s="14" t="s">
        <v>82</v>
      </c>
      <c r="AW159" s="14" t="s">
        <v>32</v>
      </c>
      <c r="AX159" s="14" t="s">
        <v>75</v>
      </c>
      <c r="AY159" s="167" t="s">
        <v>163</v>
      </c>
    </row>
    <row r="160" spans="2:65" s="12" customFormat="1" ht="10">
      <c r="B160" s="151"/>
      <c r="D160" s="152" t="s">
        <v>171</v>
      </c>
      <c r="E160" s="153" t="s">
        <v>1</v>
      </c>
      <c r="F160" s="154" t="s">
        <v>82</v>
      </c>
      <c r="H160" s="155">
        <v>1</v>
      </c>
      <c r="I160" s="156"/>
      <c r="L160" s="151"/>
      <c r="M160" s="157"/>
      <c r="T160" s="158"/>
      <c r="AT160" s="153" t="s">
        <v>171</v>
      </c>
      <c r="AU160" s="153" t="s">
        <v>82</v>
      </c>
      <c r="AV160" s="12" t="s">
        <v>84</v>
      </c>
      <c r="AW160" s="12" t="s">
        <v>32</v>
      </c>
      <c r="AX160" s="12" t="s">
        <v>75</v>
      </c>
      <c r="AY160" s="153" t="s">
        <v>163</v>
      </c>
    </row>
    <row r="161" spans="2:65" s="13" customFormat="1" ht="10">
      <c r="B161" s="159"/>
      <c r="D161" s="152" t="s">
        <v>171</v>
      </c>
      <c r="E161" s="160" t="s">
        <v>1</v>
      </c>
      <c r="F161" s="161" t="s">
        <v>173</v>
      </c>
      <c r="H161" s="162">
        <v>1</v>
      </c>
      <c r="I161" s="163"/>
      <c r="L161" s="159"/>
      <c r="M161" s="164"/>
      <c r="T161" s="165"/>
      <c r="AT161" s="160" t="s">
        <v>171</v>
      </c>
      <c r="AU161" s="160" t="s">
        <v>82</v>
      </c>
      <c r="AV161" s="13" t="s">
        <v>169</v>
      </c>
      <c r="AW161" s="13" t="s">
        <v>32</v>
      </c>
      <c r="AX161" s="13" t="s">
        <v>82</v>
      </c>
      <c r="AY161" s="160" t="s">
        <v>163</v>
      </c>
    </row>
    <row r="162" spans="2:65" s="1" customFormat="1" ht="16.5" customHeight="1">
      <c r="B162" s="136"/>
      <c r="C162" s="137" t="s">
        <v>258</v>
      </c>
      <c r="D162" s="137" t="s">
        <v>165</v>
      </c>
      <c r="E162" s="138" t="s">
        <v>1000</v>
      </c>
      <c r="F162" s="139" t="s">
        <v>1001</v>
      </c>
      <c r="G162" s="140" t="s">
        <v>962</v>
      </c>
      <c r="H162" s="141">
        <v>107</v>
      </c>
      <c r="I162" s="142"/>
      <c r="J162" s="143">
        <f>ROUND(I162*H162,2)</f>
        <v>0</v>
      </c>
      <c r="K162" s="144"/>
      <c r="L162" s="31"/>
      <c r="M162" s="145" t="s">
        <v>1</v>
      </c>
      <c r="N162" s="146" t="s">
        <v>40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169</v>
      </c>
      <c r="AT162" s="149" t="s">
        <v>165</v>
      </c>
      <c r="AU162" s="149" t="s">
        <v>82</v>
      </c>
      <c r="AY162" s="16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6" t="s">
        <v>82</v>
      </c>
      <c r="BK162" s="150">
        <f>ROUND(I162*H162,2)</f>
        <v>0</v>
      </c>
      <c r="BL162" s="16" t="s">
        <v>169</v>
      </c>
      <c r="BM162" s="149" t="s">
        <v>1002</v>
      </c>
    </row>
    <row r="163" spans="2:65" s="1" customFormat="1" ht="16.5" customHeight="1">
      <c r="B163" s="136"/>
      <c r="C163" s="175" t="s">
        <v>262</v>
      </c>
      <c r="D163" s="175" t="s">
        <v>378</v>
      </c>
      <c r="E163" s="176" t="s">
        <v>1003</v>
      </c>
      <c r="F163" s="177" t="s">
        <v>1004</v>
      </c>
      <c r="G163" s="178" t="s">
        <v>962</v>
      </c>
      <c r="H163" s="179">
        <v>107</v>
      </c>
      <c r="I163" s="180"/>
      <c r="J163" s="181">
        <f>ROUND(I163*H163,2)</f>
        <v>0</v>
      </c>
      <c r="K163" s="182"/>
      <c r="L163" s="183"/>
      <c r="M163" s="184" t="s">
        <v>1</v>
      </c>
      <c r="N163" s="185" t="s">
        <v>40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216</v>
      </c>
      <c r="AT163" s="149" t="s">
        <v>378</v>
      </c>
      <c r="AU163" s="149" t="s">
        <v>82</v>
      </c>
      <c r="AY163" s="16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6" t="s">
        <v>82</v>
      </c>
      <c r="BK163" s="150">
        <f>ROUND(I163*H163,2)</f>
        <v>0</v>
      </c>
      <c r="BL163" s="16" t="s">
        <v>169</v>
      </c>
      <c r="BM163" s="149" t="s">
        <v>1005</v>
      </c>
    </row>
    <row r="164" spans="2:65" s="14" customFormat="1" ht="10">
      <c r="B164" s="166"/>
      <c r="D164" s="152" t="s">
        <v>171</v>
      </c>
      <c r="E164" s="167" t="s">
        <v>1</v>
      </c>
      <c r="F164" s="168" t="s">
        <v>958</v>
      </c>
      <c r="H164" s="167" t="s">
        <v>1</v>
      </c>
      <c r="I164" s="169"/>
      <c r="L164" s="166"/>
      <c r="M164" s="170"/>
      <c r="T164" s="171"/>
      <c r="AT164" s="167" t="s">
        <v>171</v>
      </c>
      <c r="AU164" s="167" t="s">
        <v>82</v>
      </c>
      <c r="AV164" s="14" t="s">
        <v>82</v>
      </c>
      <c r="AW164" s="14" t="s">
        <v>32</v>
      </c>
      <c r="AX164" s="14" t="s">
        <v>75</v>
      </c>
      <c r="AY164" s="167" t="s">
        <v>163</v>
      </c>
    </row>
    <row r="165" spans="2:65" s="12" customFormat="1" ht="10">
      <c r="B165" s="151"/>
      <c r="D165" s="152" t="s">
        <v>171</v>
      </c>
      <c r="E165" s="153" t="s">
        <v>1</v>
      </c>
      <c r="F165" s="154" t="s">
        <v>1006</v>
      </c>
      <c r="H165" s="155">
        <v>107</v>
      </c>
      <c r="I165" s="156"/>
      <c r="L165" s="151"/>
      <c r="M165" s="157"/>
      <c r="T165" s="158"/>
      <c r="AT165" s="153" t="s">
        <v>171</v>
      </c>
      <c r="AU165" s="153" t="s">
        <v>82</v>
      </c>
      <c r="AV165" s="12" t="s">
        <v>84</v>
      </c>
      <c r="AW165" s="12" t="s">
        <v>32</v>
      </c>
      <c r="AX165" s="12" t="s">
        <v>75</v>
      </c>
      <c r="AY165" s="153" t="s">
        <v>163</v>
      </c>
    </row>
    <row r="166" spans="2:65" s="13" customFormat="1" ht="10">
      <c r="B166" s="159"/>
      <c r="D166" s="152" t="s">
        <v>171</v>
      </c>
      <c r="E166" s="160" t="s">
        <v>1</v>
      </c>
      <c r="F166" s="161" t="s">
        <v>173</v>
      </c>
      <c r="H166" s="162">
        <v>107</v>
      </c>
      <c r="I166" s="163"/>
      <c r="L166" s="159"/>
      <c r="M166" s="164"/>
      <c r="T166" s="165"/>
      <c r="AT166" s="160" t="s">
        <v>171</v>
      </c>
      <c r="AU166" s="160" t="s">
        <v>82</v>
      </c>
      <c r="AV166" s="13" t="s">
        <v>169</v>
      </c>
      <c r="AW166" s="13" t="s">
        <v>32</v>
      </c>
      <c r="AX166" s="13" t="s">
        <v>82</v>
      </c>
      <c r="AY166" s="160" t="s">
        <v>163</v>
      </c>
    </row>
    <row r="167" spans="2:65" s="1" customFormat="1" ht="16.5" customHeight="1">
      <c r="B167" s="136"/>
      <c r="C167" s="137" t="s">
        <v>267</v>
      </c>
      <c r="D167" s="137" t="s">
        <v>165</v>
      </c>
      <c r="E167" s="138" t="s">
        <v>1007</v>
      </c>
      <c r="F167" s="139" t="s">
        <v>1008</v>
      </c>
      <c r="G167" s="140" t="s">
        <v>962</v>
      </c>
      <c r="H167" s="141">
        <v>105</v>
      </c>
      <c r="I167" s="142"/>
      <c r="J167" s="143">
        <f>ROUND(I167*H167,2)</f>
        <v>0</v>
      </c>
      <c r="K167" s="144"/>
      <c r="L167" s="31"/>
      <c r="M167" s="145" t="s">
        <v>1</v>
      </c>
      <c r="N167" s="146" t="s">
        <v>40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169</v>
      </c>
      <c r="AT167" s="149" t="s">
        <v>165</v>
      </c>
      <c r="AU167" s="149" t="s">
        <v>82</v>
      </c>
      <c r="AY167" s="16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6" t="s">
        <v>82</v>
      </c>
      <c r="BK167" s="150">
        <f>ROUND(I167*H167,2)</f>
        <v>0</v>
      </c>
      <c r="BL167" s="16" t="s">
        <v>169</v>
      </c>
      <c r="BM167" s="149" t="s">
        <v>1009</v>
      </c>
    </row>
    <row r="168" spans="2:65" s="1" customFormat="1" ht="16.5" customHeight="1">
      <c r="B168" s="136"/>
      <c r="C168" s="175" t="s">
        <v>271</v>
      </c>
      <c r="D168" s="175" t="s">
        <v>378</v>
      </c>
      <c r="E168" s="176" t="s">
        <v>1010</v>
      </c>
      <c r="F168" s="177" t="s">
        <v>1011</v>
      </c>
      <c r="G168" s="178" t="s">
        <v>962</v>
      </c>
      <c r="H168" s="179">
        <v>105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40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216</v>
      </c>
      <c r="AT168" s="149" t="s">
        <v>378</v>
      </c>
      <c r="AU168" s="149" t="s">
        <v>82</v>
      </c>
      <c r="AY168" s="16" t="s">
        <v>163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6" t="s">
        <v>82</v>
      </c>
      <c r="BK168" s="150">
        <f>ROUND(I168*H168,2)</f>
        <v>0</v>
      </c>
      <c r="BL168" s="16" t="s">
        <v>169</v>
      </c>
      <c r="BM168" s="149" t="s">
        <v>1012</v>
      </c>
    </row>
    <row r="169" spans="2:65" s="14" customFormat="1" ht="10">
      <c r="B169" s="166"/>
      <c r="D169" s="152" t="s">
        <v>171</v>
      </c>
      <c r="E169" s="167" t="s">
        <v>1</v>
      </c>
      <c r="F169" s="168" t="s">
        <v>958</v>
      </c>
      <c r="H169" s="167" t="s">
        <v>1</v>
      </c>
      <c r="I169" s="169"/>
      <c r="L169" s="166"/>
      <c r="M169" s="170"/>
      <c r="T169" s="171"/>
      <c r="AT169" s="167" t="s">
        <v>171</v>
      </c>
      <c r="AU169" s="167" t="s">
        <v>82</v>
      </c>
      <c r="AV169" s="14" t="s">
        <v>82</v>
      </c>
      <c r="AW169" s="14" t="s">
        <v>32</v>
      </c>
      <c r="AX169" s="14" t="s">
        <v>75</v>
      </c>
      <c r="AY169" s="167" t="s">
        <v>163</v>
      </c>
    </row>
    <row r="170" spans="2:65" s="12" customFormat="1" ht="10">
      <c r="B170" s="151"/>
      <c r="D170" s="152" t="s">
        <v>171</v>
      </c>
      <c r="E170" s="153" t="s">
        <v>1</v>
      </c>
      <c r="F170" s="154" t="s">
        <v>1013</v>
      </c>
      <c r="H170" s="155">
        <v>105</v>
      </c>
      <c r="I170" s="156"/>
      <c r="L170" s="151"/>
      <c r="M170" s="157"/>
      <c r="T170" s="158"/>
      <c r="AT170" s="153" t="s">
        <v>171</v>
      </c>
      <c r="AU170" s="153" t="s">
        <v>82</v>
      </c>
      <c r="AV170" s="12" t="s">
        <v>84</v>
      </c>
      <c r="AW170" s="12" t="s">
        <v>32</v>
      </c>
      <c r="AX170" s="12" t="s">
        <v>75</v>
      </c>
      <c r="AY170" s="153" t="s">
        <v>163</v>
      </c>
    </row>
    <row r="171" spans="2:65" s="13" customFormat="1" ht="10">
      <c r="B171" s="159"/>
      <c r="D171" s="152" t="s">
        <v>171</v>
      </c>
      <c r="E171" s="160" t="s">
        <v>1</v>
      </c>
      <c r="F171" s="161" t="s">
        <v>173</v>
      </c>
      <c r="H171" s="162">
        <v>105</v>
      </c>
      <c r="I171" s="163"/>
      <c r="L171" s="159"/>
      <c r="M171" s="164"/>
      <c r="T171" s="165"/>
      <c r="AT171" s="160" t="s">
        <v>171</v>
      </c>
      <c r="AU171" s="160" t="s">
        <v>82</v>
      </c>
      <c r="AV171" s="13" t="s">
        <v>169</v>
      </c>
      <c r="AW171" s="13" t="s">
        <v>32</v>
      </c>
      <c r="AX171" s="13" t="s">
        <v>82</v>
      </c>
      <c r="AY171" s="160" t="s">
        <v>163</v>
      </c>
    </row>
    <row r="172" spans="2:65" s="1" customFormat="1" ht="16.5" customHeight="1">
      <c r="B172" s="136"/>
      <c r="C172" s="137" t="s">
        <v>275</v>
      </c>
      <c r="D172" s="137" t="s">
        <v>165</v>
      </c>
      <c r="E172" s="138" t="s">
        <v>1014</v>
      </c>
      <c r="F172" s="139" t="s">
        <v>1015</v>
      </c>
      <c r="G172" s="140" t="s">
        <v>962</v>
      </c>
      <c r="H172" s="141">
        <v>3</v>
      </c>
      <c r="I172" s="142"/>
      <c r="J172" s="143">
        <f>ROUND(I172*H172,2)</f>
        <v>0</v>
      </c>
      <c r="K172" s="144"/>
      <c r="L172" s="31"/>
      <c r="M172" s="145" t="s">
        <v>1</v>
      </c>
      <c r="N172" s="146" t="s">
        <v>40</v>
      </c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8">
        <f>S172*H172</f>
        <v>0</v>
      </c>
      <c r="AR172" s="149" t="s">
        <v>169</v>
      </c>
      <c r="AT172" s="149" t="s">
        <v>165</v>
      </c>
      <c r="AU172" s="149" t="s">
        <v>82</v>
      </c>
      <c r="AY172" s="16" t="s">
        <v>163</v>
      </c>
      <c r="BE172" s="150">
        <f>IF(N172="základní",J172,0)</f>
        <v>0</v>
      </c>
      <c r="BF172" s="150">
        <f>IF(N172="snížená",J172,0)</f>
        <v>0</v>
      </c>
      <c r="BG172" s="150">
        <f>IF(N172="zákl. přenesená",J172,0)</f>
        <v>0</v>
      </c>
      <c r="BH172" s="150">
        <f>IF(N172="sníž. přenesená",J172,0)</f>
        <v>0</v>
      </c>
      <c r="BI172" s="150">
        <f>IF(N172="nulová",J172,0)</f>
        <v>0</v>
      </c>
      <c r="BJ172" s="16" t="s">
        <v>82</v>
      </c>
      <c r="BK172" s="150">
        <f>ROUND(I172*H172,2)</f>
        <v>0</v>
      </c>
      <c r="BL172" s="16" t="s">
        <v>169</v>
      </c>
      <c r="BM172" s="149" t="s">
        <v>1016</v>
      </c>
    </row>
    <row r="173" spans="2:65" s="1" customFormat="1" ht="16.5" customHeight="1">
      <c r="B173" s="136"/>
      <c r="C173" s="175" t="s">
        <v>7</v>
      </c>
      <c r="D173" s="175" t="s">
        <v>378</v>
      </c>
      <c r="E173" s="176" t="s">
        <v>1017</v>
      </c>
      <c r="F173" s="177" t="s">
        <v>1018</v>
      </c>
      <c r="G173" s="178" t="s">
        <v>962</v>
      </c>
      <c r="H173" s="179">
        <v>3</v>
      </c>
      <c r="I173" s="180"/>
      <c r="J173" s="181">
        <f>ROUND(I173*H173,2)</f>
        <v>0</v>
      </c>
      <c r="K173" s="182"/>
      <c r="L173" s="183"/>
      <c r="M173" s="184" t="s">
        <v>1</v>
      </c>
      <c r="N173" s="185" t="s">
        <v>40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216</v>
      </c>
      <c r="AT173" s="149" t="s">
        <v>378</v>
      </c>
      <c r="AU173" s="149" t="s">
        <v>82</v>
      </c>
      <c r="AY173" s="16" t="s">
        <v>163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6" t="s">
        <v>82</v>
      </c>
      <c r="BK173" s="150">
        <f>ROUND(I173*H173,2)</f>
        <v>0</v>
      </c>
      <c r="BL173" s="16" t="s">
        <v>169</v>
      </c>
      <c r="BM173" s="149" t="s">
        <v>1019</v>
      </c>
    </row>
    <row r="174" spans="2:65" s="14" customFormat="1" ht="10">
      <c r="B174" s="166"/>
      <c r="D174" s="152" t="s">
        <v>171</v>
      </c>
      <c r="E174" s="167" t="s">
        <v>1</v>
      </c>
      <c r="F174" s="168" t="s">
        <v>958</v>
      </c>
      <c r="H174" s="167" t="s">
        <v>1</v>
      </c>
      <c r="I174" s="169"/>
      <c r="L174" s="166"/>
      <c r="M174" s="170"/>
      <c r="T174" s="171"/>
      <c r="AT174" s="167" t="s">
        <v>171</v>
      </c>
      <c r="AU174" s="167" t="s">
        <v>82</v>
      </c>
      <c r="AV174" s="14" t="s">
        <v>82</v>
      </c>
      <c r="AW174" s="14" t="s">
        <v>32</v>
      </c>
      <c r="AX174" s="14" t="s">
        <v>75</v>
      </c>
      <c r="AY174" s="167" t="s">
        <v>163</v>
      </c>
    </row>
    <row r="175" spans="2:65" s="12" customFormat="1" ht="10">
      <c r="B175" s="151"/>
      <c r="D175" s="152" t="s">
        <v>171</v>
      </c>
      <c r="E175" s="153" t="s">
        <v>1</v>
      </c>
      <c r="F175" s="154" t="s">
        <v>1020</v>
      </c>
      <c r="H175" s="155">
        <v>3</v>
      </c>
      <c r="I175" s="156"/>
      <c r="L175" s="151"/>
      <c r="M175" s="157"/>
      <c r="T175" s="158"/>
      <c r="AT175" s="153" t="s">
        <v>171</v>
      </c>
      <c r="AU175" s="153" t="s">
        <v>82</v>
      </c>
      <c r="AV175" s="12" t="s">
        <v>84</v>
      </c>
      <c r="AW175" s="12" t="s">
        <v>32</v>
      </c>
      <c r="AX175" s="12" t="s">
        <v>75</v>
      </c>
      <c r="AY175" s="153" t="s">
        <v>163</v>
      </c>
    </row>
    <row r="176" spans="2:65" s="13" customFormat="1" ht="10">
      <c r="B176" s="159"/>
      <c r="D176" s="152" t="s">
        <v>171</v>
      </c>
      <c r="E176" s="160" t="s">
        <v>1</v>
      </c>
      <c r="F176" s="161" t="s">
        <v>173</v>
      </c>
      <c r="H176" s="162">
        <v>3</v>
      </c>
      <c r="I176" s="163"/>
      <c r="L176" s="159"/>
      <c r="M176" s="164"/>
      <c r="T176" s="165"/>
      <c r="AT176" s="160" t="s">
        <v>171</v>
      </c>
      <c r="AU176" s="160" t="s">
        <v>82</v>
      </c>
      <c r="AV176" s="13" t="s">
        <v>169</v>
      </c>
      <c r="AW176" s="13" t="s">
        <v>32</v>
      </c>
      <c r="AX176" s="13" t="s">
        <v>82</v>
      </c>
      <c r="AY176" s="160" t="s">
        <v>163</v>
      </c>
    </row>
    <row r="177" spans="2:65" s="1" customFormat="1" ht="24.15" customHeight="1">
      <c r="B177" s="136"/>
      <c r="C177" s="137" t="s">
        <v>286</v>
      </c>
      <c r="D177" s="137" t="s">
        <v>165</v>
      </c>
      <c r="E177" s="138" t="s">
        <v>1021</v>
      </c>
      <c r="F177" s="139" t="s">
        <v>1022</v>
      </c>
      <c r="G177" s="140" t="s">
        <v>962</v>
      </c>
      <c r="H177" s="141">
        <v>19</v>
      </c>
      <c r="I177" s="142"/>
      <c r="J177" s="143">
        <f>ROUND(I177*H177,2)</f>
        <v>0</v>
      </c>
      <c r="K177" s="144"/>
      <c r="L177" s="31"/>
      <c r="M177" s="145" t="s">
        <v>1</v>
      </c>
      <c r="N177" s="146" t="s">
        <v>40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169</v>
      </c>
      <c r="AT177" s="149" t="s">
        <v>165</v>
      </c>
      <c r="AU177" s="149" t="s">
        <v>82</v>
      </c>
      <c r="AY177" s="16" t="s">
        <v>163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6" t="s">
        <v>82</v>
      </c>
      <c r="BK177" s="150">
        <f>ROUND(I177*H177,2)</f>
        <v>0</v>
      </c>
      <c r="BL177" s="16" t="s">
        <v>169</v>
      </c>
      <c r="BM177" s="149" t="s">
        <v>1023</v>
      </c>
    </row>
    <row r="178" spans="2:65" s="1" customFormat="1" ht="24.15" customHeight="1">
      <c r="B178" s="136"/>
      <c r="C178" s="175" t="s">
        <v>292</v>
      </c>
      <c r="D178" s="175" t="s">
        <v>378</v>
      </c>
      <c r="E178" s="176" t="s">
        <v>1024</v>
      </c>
      <c r="F178" s="177" t="s">
        <v>1025</v>
      </c>
      <c r="G178" s="178" t="s">
        <v>962</v>
      </c>
      <c r="H178" s="179">
        <v>19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40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216</v>
      </c>
      <c r="AT178" s="149" t="s">
        <v>378</v>
      </c>
      <c r="AU178" s="149" t="s">
        <v>82</v>
      </c>
      <c r="AY178" s="16" t="s">
        <v>163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6" t="s">
        <v>82</v>
      </c>
      <c r="BK178" s="150">
        <f>ROUND(I178*H178,2)</f>
        <v>0</v>
      </c>
      <c r="BL178" s="16" t="s">
        <v>169</v>
      </c>
      <c r="BM178" s="149" t="s">
        <v>1026</v>
      </c>
    </row>
    <row r="179" spans="2:65" s="14" customFormat="1" ht="10">
      <c r="B179" s="166"/>
      <c r="D179" s="152" t="s">
        <v>171</v>
      </c>
      <c r="E179" s="167" t="s">
        <v>1</v>
      </c>
      <c r="F179" s="168" t="s">
        <v>958</v>
      </c>
      <c r="H179" s="167" t="s">
        <v>1</v>
      </c>
      <c r="I179" s="169"/>
      <c r="L179" s="166"/>
      <c r="M179" s="170"/>
      <c r="T179" s="171"/>
      <c r="AT179" s="167" t="s">
        <v>171</v>
      </c>
      <c r="AU179" s="167" t="s">
        <v>82</v>
      </c>
      <c r="AV179" s="14" t="s">
        <v>82</v>
      </c>
      <c r="AW179" s="14" t="s">
        <v>32</v>
      </c>
      <c r="AX179" s="14" t="s">
        <v>75</v>
      </c>
      <c r="AY179" s="167" t="s">
        <v>163</v>
      </c>
    </row>
    <row r="180" spans="2:65" s="12" customFormat="1" ht="10">
      <c r="B180" s="151"/>
      <c r="D180" s="152" t="s">
        <v>171</v>
      </c>
      <c r="E180" s="153" t="s">
        <v>1</v>
      </c>
      <c r="F180" s="154" t="s">
        <v>1027</v>
      </c>
      <c r="H180" s="155">
        <v>19</v>
      </c>
      <c r="I180" s="156"/>
      <c r="L180" s="151"/>
      <c r="M180" s="157"/>
      <c r="T180" s="158"/>
      <c r="AT180" s="153" t="s">
        <v>171</v>
      </c>
      <c r="AU180" s="153" t="s">
        <v>82</v>
      </c>
      <c r="AV180" s="12" t="s">
        <v>84</v>
      </c>
      <c r="AW180" s="12" t="s">
        <v>32</v>
      </c>
      <c r="AX180" s="12" t="s">
        <v>75</v>
      </c>
      <c r="AY180" s="153" t="s">
        <v>163</v>
      </c>
    </row>
    <row r="181" spans="2:65" s="13" customFormat="1" ht="10">
      <c r="B181" s="159"/>
      <c r="D181" s="152" t="s">
        <v>171</v>
      </c>
      <c r="E181" s="160" t="s">
        <v>1</v>
      </c>
      <c r="F181" s="161" t="s">
        <v>173</v>
      </c>
      <c r="H181" s="162">
        <v>19</v>
      </c>
      <c r="I181" s="163"/>
      <c r="L181" s="159"/>
      <c r="M181" s="164"/>
      <c r="T181" s="165"/>
      <c r="AT181" s="160" t="s">
        <v>171</v>
      </c>
      <c r="AU181" s="160" t="s">
        <v>82</v>
      </c>
      <c r="AV181" s="13" t="s">
        <v>169</v>
      </c>
      <c r="AW181" s="13" t="s">
        <v>32</v>
      </c>
      <c r="AX181" s="13" t="s">
        <v>82</v>
      </c>
      <c r="AY181" s="160" t="s">
        <v>163</v>
      </c>
    </row>
    <row r="182" spans="2:65" s="1" customFormat="1" ht="16.5" customHeight="1">
      <c r="B182" s="136"/>
      <c r="C182" s="137" t="s">
        <v>298</v>
      </c>
      <c r="D182" s="137" t="s">
        <v>165</v>
      </c>
      <c r="E182" s="138" t="s">
        <v>1028</v>
      </c>
      <c r="F182" s="139" t="s">
        <v>1029</v>
      </c>
      <c r="G182" s="140" t="s">
        <v>962</v>
      </c>
      <c r="H182" s="141">
        <v>2</v>
      </c>
      <c r="I182" s="142"/>
      <c r="J182" s="143">
        <f>ROUND(I182*H182,2)</f>
        <v>0</v>
      </c>
      <c r="K182" s="144"/>
      <c r="L182" s="31"/>
      <c r="M182" s="145" t="s">
        <v>1</v>
      </c>
      <c r="N182" s="146" t="s">
        <v>40</v>
      </c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AR182" s="149" t="s">
        <v>169</v>
      </c>
      <c r="AT182" s="149" t="s">
        <v>165</v>
      </c>
      <c r="AU182" s="149" t="s">
        <v>82</v>
      </c>
      <c r="AY182" s="16" t="s">
        <v>163</v>
      </c>
      <c r="BE182" s="150">
        <f>IF(N182="základní",J182,0)</f>
        <v>0</v>
      </c>
      <c r="BF182" s="150">
        <f>IF(N182="snížená",J182,0)</f>
        <v>0</v>
      </c>
      <c r="BG182" s="150">
        <f>IF(N182="zákl. přenesená",J182,0)</f>
        <v>0</v>
      </c>
      <c r="BH182" s="150">
        <f>IF(N182="sníž. přenesená",J182,0)</f>
        <v>0</v>
      </c>
      <c r="BI182" s="150">
        <f>IF(N182="nulová",J182,0)</f>
        <v>0</v>
      </c>
      <c r="BJ182" s="16" t="s">
        <v>82</v>
      </c>
      <c r="BK182" s="150">
        <f>ROUND(I182*H182,2)</f>
        <v>0</v>
      </c>
      <c r="BL182" s="16" t="s">
        <v>169</v>
      </c>
      <c r="BM182" s="149" t="s">
        <v>1030</v>
      </c>
    </row>
    <row r="183" spans="2:65" s="1" customFormat="1" ht="16.5" customHeight="1">
      <c r="B183" s="136"/>
      <c r="C183" s="175" t="s">
        <v>303</v>
      </c>
      <c r="D183" s="175" t="s">
        <v>378</v>
      </c>
      <c r="E183" s="176" t="s">
        <v>1031</v>
      </c>
      <c r="F183" s="177" t="s">
        <v>1032</v>
      </c>
      <c r="G183" s="178" t="s">
        <v>962</v>
      </c>
      <c r="H183" s="179">
        <v>2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40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216</v>
      </c>
      <c r="AT183" s="149" t="s">
        <v>378</v>
      </c>
      <c r="AU183" s="149" t="s">
        <v>82</v>
      </c>
      <c r="AY183" s="16" t="s">
        <v>163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6" t="s">
        <v>82</v>
      </c>
      <c r="BK183" s="150">
        <f>ROUND(I183*H183,2)</f>
        <v>0</v>
      </c>
      <c r="BL183" s="16" t="s">
        <v>169</v>
      </c>
      <c r="BM183" s="149" t="s">
        <v>1033</v>
      </c>
    </row>
    <row r="184" spans="2:65" s="14" customFormat="1" ht="10">
      <c r="B184" s="166"/>
      <c r="D184" s="152" t="s">
        <v>171</v>
      </c>
      <c r="E184" s="167" t="s">
        <v>1</v>
      </c>
      <c r="F184" s="168" t="s">
        <v>958</v>
      </c>
      <c r="H184" s="167" t="s">
        <v>1</v>
      </c>
      <c r="I184" s="169"/>
      <c r="L184" s="166"/>
      <c r="M184" s="170"/>
      <c r="T184" s="171"/>
      <c r="AT184" s="167" t="s">
        <v>171</v>
      </c>
      <c r="AU184" s="167" t="s">
        <v>82</v>
      </c>
      <c r="AV184" s="14" t="s">
        <v>82</v>
      </c>
      <c r="AW184" s="14" t="s">
        <v>32</v>
      </c>
      <c r="AX184" s="14" t="s">
        <v>75</v>
      </c>
      <c r="AY184" s="167" t="s">
        <v>163</v>
      </c>
    </row>
    <row r="185" spans="2:65" s="12" customFormat="1" ht="10">
      <c r="B185" s="151"/>
      <c r="D185" s="152" t="s">
        <v>171</v>
      </c>
      <c r="E185" s="153" t="s">
        <v>1</v>
      </c>
      <c r="F185" s="154" t="s">
        <v>84</v>
      </c>
      <c r="H185" s="155">
        <v>2</v>
      </c>
      <c r="I185" s="156"/>
      <c r="L185" s="151"/>
      <c r="M185" s="157"/>
      <c r="T185" s="158"/>
      <c r="AT185" s="153" t="s">
        <v>171</v>
      </c>
      <c r="AU185" s="153" t="s">
        <v>82</v>
      </c>
      <c r="AV185" s="12" t="s">
        <v>84</v>
      </c>
      <c r="AW185" s="12" t="s">
        <v>32</v>
      </c>
      <c r="AX185" s="12" t="s">
        <v>75</v>
      </c>
      <c r="AY185" s="153" t="s">
        <v>163</v>
      </c>
    </row>
    <row r="186" spans="2:65" s="13" customFormat="1" ht="10">
      <c r="B186" s="159"/>
      <c r="D186" s="152" t="s">
        <v>171</v>
      </c>
      <c r="E186" s="160" t="s">
        <v>1</v>
      </c>
      <c r="F186" s="161" t="s">
        <v>173</v>
      </c>
      <c r="H186" s="162">
        <v>2</v>
      </c>
      <c r="I186" s="163"/>
      <c r="L186" s="159"/>
      <c r="M186" s="164"/>
      <c r="T186" s="165"/>
      <c r="AT186" s="160" t="s">
        <v>171</v>
      </c>
      <c r="AU186" s="160" t="s">
        <v>82</v>
      </c>
      <c r="AV186" s="13" t="s">
        <v>169</v>
      </c>
      <c r="AW186" s="13" t="s">
        <v>32</v>
      </c>
      <c r="AX186" s="13" t="s">
        <v>82</v>
      </c>
      <c r="AY186" s="160" t="s">
        <v>163</v>
      </c>
    </row>
    <row r="187" spans="2:65" s="1" customFormat="1" ht="16.5" customHeight="1">
      <c r="B187" s="136"/>
      <c r="C187" s="137" t="s">
        <v>311</v>
      </c>
      <c r="D187" s="137" t="s">
        <v>165</v>
      </c>
      <c r="E187" s="138" t="s">
        <v>1034</v>
      </c>
      <c r="F187" s="139" t="s">
        <v>1035</v>
      </c>
      <c r="G187" s="140" t="s">
        <v>962</v>
      </c>
      <c r="H187" s="141">
        <v>53</v>
      </c>
      <c r="I187" s="142"/>
      <c r="J187" s="143">
        <f>ROUND(I187*H187,2)</f>
        <v>0</v>
      </c>
      <c r="K187" s="144"/>
      <c r="L187" s="31"/>
      <c r="M187" s="145" t="s">
        <v>1</v>
      </c>
      <c r="N187" s="146" t="s">
        <v>40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AR187" s="149" t="s">
        <v>169</v>
      </c>
      <c r="AT187" s="149" t="s">
        <v>165</v>
      </c>
      <c r="AU187" s="149" t="s">
        <v>82</v>
      </c>
      <c r="AY187" s="16" t="s">
        <v>163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6" t="s">
        <v>82</v>
      </c>
      <c r="BK187" s="150">
        <f>ROUND(I187*H187,2)</f>
        <v>0</v>
      </c>
      <c r="BL187" s="16" t="s">
        <v>169</v>
      </c>
      <c r="BM187" s="149" t="s">
        <v>1036</v>
      </c>
    </row>
    <row r="188" spans="2:65" s="1" customFormat="1" ht="16.5" customHeight="1">
      <c r="B188" s="136"/>
      <c r="C188" s="175" t="s">
        <v>318</v>
      </c>
      <c r="D188" s="175" t="s">
        <v>378</v>
      </c>
      <c r="E188" s="176" t="s">
        <v>1037</v>
      </c>
      <c r="F188" s="177" t="s">
        <v>1038</v>
      </c>
      <c r="G188" s="178" t="s">
        <v>962</v>
      </c>
      <c r="H188" s="179">
        <v>53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216</v>
      </c>
      <c r="AT188" s="149" t="s">
        <v>378</v>
      </c>
      <c r="AU188" s="149" t="s">
        <v>82</v>
      </c>
      <c r="AY188" s="16" t="s">
        <v>163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6" t="s">
        <v>82</v>
      </c>
      <c r="BK188" s="150">
        <f>ROUND(I188*H188,2)</f>
        <v>0</v>
      </c>
      <c r="BL188" s="16" t="s">
        <v>169</v>
      </c>
      <c r="BM188" s="149" t="s">
        <v>1039</v>
      </c>
    </row>
    <row r="189" spans="2:65" s="14" customFormat="1" ht="10">
      <c r="B189" s="166"/>
      <c r="D189" s="152" t="s">
        <v>171</v>
      </c>
      <c r="E189" s="167" t="s">
        <v>1</v>
      </c>
      <c r="F189" s="168" t="s">
        <v>958</v>
      </c>
      <c r="H189" s="167" t="s">
        <v>1</v>
      </c>
      <c r="I189" s="169"/>
      <c r="L189" s="166"/>
      <c r="M189" s="170"/>
      <c r="T189" s="171"/>
      <c r="AT189" s="167" t="s">
        <v>171</v>
      </c>
      <c r="AU189" s="167" t="s">
        <v>82</v>
      </c>
      <c r="AV189" s="14" t="s">
        <v>82</v>
      </c>
      <c r="AW189" s="14" t="s">
        <v>32</v>
      </c>
      <c r="AX189" s="14" t="s">
        <v>75</v>
      </c>
      <c r="AY189" s="167" t="s">
        <v>163</v>
      </c>
    </row>
    <row r="190" spans="2:65" s="12" customFormat="1" ht="10">
      <c r="B190" s="151"/>
      <c r="D190" s="152" t="s">
        <v>171</v>
      </c>
      <c r="E190" s="153" t="s">
        <v>1</v>
      </c>
      <c r="F190" s="154" t="s">
        <v>1040</v>
      </c>
      <c r="H190" s="155">
        <v>53</v>
      </c>
      <c r="I190" s="156"/>
      <c r="L190" s="151"/>
      <c r="M190" s="157"/>
      <c r="T190" s="158"/>
      <c r="AT190" s="153" t="s">
        <v>171</v>
      </c>
      <c r="AU190" s="153" t="s">
        <v>82</v>
      </c>
      <c r="AV190" s="12" t="s">
        <v>84</v>
      </c>
      <c r="AW190" s="12" t="s">
        <v>32</v>
      </c>
      <c r="AX190" s="12" t="s">
        <v>75</v>
      </c>
      <c r="AY190" s="153" t="s">
        <v>163</v>
      </c>
    </row>
    <row r="191" spans="2:65" s="13" customFormat="1" ht="10">
      <c r="B191" s="159"/>
      <c r="D191" s="152" t="s">
        <v>171</v>
      </c>
      <c r="E191" s="160" t="s">
        <v>1</v>
      </c>
      <c r="F191" s="161" t="s">
        <v>173</v>
      </c>
      <c r="H191" s="162">
        <v>53</v>
      </c>
      <c r="I191" s="163"/>
      <c r="L191" s="159"/>
      <c r="M191" s="164"/>
      <c r="T191" s="165"/>
      <c r="AT191" s="160" t="s">
        <v>171</v>
      </c>
      <c r="AU191" s="160" t="s">
        <v>82</v>
      </c>
      <c r="AV191" s="13" t="s">
        <v>169</v>
      </c>
      <c r="AW191" s="13" t="s">
        <v>32</v>
      </c>
      <c r="AX191" s="13" t="s">
        <v>82</v>
      </c>
      <c r="AY191" s="160" t="s">
        <v>163</v>
      </c>
    </row>
    <row r="192" spans="2:65" s="1" customFormat="1" ht="16.5" customHeight="1">
      <c r="B192" s="136"/>
      <c r="C192" s="137" t="s">
        <v>323</v>
      </c>
      <c r="D192" s="137" t="s">
        <v>165</v>
      </c>
      <c r="E192" s="138" t="s">
        <v>1041</v>
      </c>
      <c r="F192" s="139" t="s">
        <v>1042</v>
      </c>
      <c r="G192" s="140" t="s">
        <v>962</v>
      </c>
      <c r="H192" s="141">
        <v>53</v>
      </c>
      <c r="I192" s="142"/>
      <c r="J192" s="143">
        <f>ROUND(I192*H192,2)</f>
        <v>0</v>
      </c>
      <c r="K192" s="144"/>
      <c r="L192" s="31"/>
      <c r="M192" s="145" t="s">
        <v>1</v>
      </c>
      <c r="N192" s="146" t="s">
        <v>40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169</v>
      </c>
      <c r="AT192" s="149" t="s">
        <v>165</v>
      </c>
      <c r="AU192" s="149" t="s">
        <v>82</v>
      </c>
      <c r="AY192" s="16" t="s">
        <v>163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6" t="s">
        <v>82</v>
      </c>
      <c r="BK192" s="150">
        <f>ROUND(I192*H192,2)</f>
        <v>0</v>
      </c>
      <c r="BL192" s="16" t="s">
        <v>169</v>
      </c>
      <c r="BM192" s="149" t="s">
        <v>1043</v>
      </c>
    </row>
    <row r="193" spans="2:65" s="1" customFormat="1" ht="16.5" customHeight="1">
      <c r="B193" s="136"/>
      <c r="C193" s="175" t="s">
        <v>330</v>
      </c>
      <c r="D193" s="175" t="s">
        <v>378</v>
      </c>
      <c r="E193" s="176" t="s">
        <v>1044</v>
      </c>
      <c r="F193" s="177" t="s">
        <v>1045</v>
      </c>
      <c r="G193" s="178" t="s">
        <v>962</v>
      </c>
      <c r="H193" s="179">
        <v>53</v>
      </c>
      <c r="I193" s="180"/>
      <c r="J193" s="181">
        <f>ROUND(I193*H193,2)</f>
        <v>0</v>
      </c>
      <c r="K193" s="182"/>
      <c r="L193" s="183"/>
      <c r="M193" s="184" t="s">
        <v>1</v>
      </c>
      <c r="N193" s="185" t="s">
        <v>40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216</v>
      </c>
      <c r="AT193" s="149" t="s">
        <v>378</v>
      </c>
      <c r="AU193" s="149" t="s">
        <v>82</v>
      </c>
      <c r="AY193" s="16" t="s">
        <v>163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6" t="s">
        <v>82</v>
      </c>
      <c r="BK193" s="150">
        <f>ROUND(I193*H193,2)</f>
        <v>0</v>
      </c>
      <c r="BL193" s="16" t="s">
        <v>169</v>
      </c>
      <c r="BM193" s="149" t="s">
        <v>1046</v>
      </c>
    </row>
    <row r="194" spans="2:65" s="14" customFormat="1" ht="10">
      <c r="B194" s="166"/>
      <c r="D194" s="152" t="s">
        <v>171</v>
      </c>
      <c r="E194" s="167" t="s">
        <v>1</v>
      </c>
      <c r="F194" s="168" t="s">
        <v>958</v>
      </c>
      <c r="H194" s="167" t="s">
        <v>1</v>
      </c>
      <c r="I194" s="169"/>
      <c r="L194" s="166"/>
      <c r="M194" s="170"/>
      <c r="T194" s="171"/>
      <c r="AT194" s="167" t="s">
        <v>171</v>
      </c>
      <c r="AU194" s="167" t="s">
        <v>82</v>
      </c>
      <c r="AV194" s="14" t="s">
        <v>82</v>
      </c>
      <c r="AW194" s="14" t="s">
        <v>32</v>
      </c>
      <c r="AX194" s="14" t="s">
        <v>75</v>
      </c>
      <c r="AY194" s="167" t="s">
        <v>163</v>
      </c>
    </row>
    <row r="195" spans="2:65" s="12" customFormat="1" ht="10">
      <c r="B195" s="151"/>
      <c r="D195" s="152" t="s">
        <v>171</v>
      </c>
      <c r="E195" s="153" t="s">
        <v>1</v>
      </c>
      <c r="F195" s="154" t="s">
        <v>1040</v>
      </c>
      <c r="H195" s="155">
        <v>53</v>
      </c>
      <c r="I195" s="156"/>
      <c r="L195" s="151"/>
      <c r="M195" s="157"/>
      <c r="T195" s="158"/>
      <c r="AT195" s="153" t="s">
        <v>171</v>
      </c>
      <c r="AU195" s="153" t="s">
        <v>82</v>
      </c>
      <c r="AV195" s="12" t="s">
        <v>84</v>
      </c>
      <c r="AW195" s="12" t="s">
        <v>32</v>
      </c>
      <c r="AX195" s="12" t="s">
        <v>75</v>
      </c>
      <c r="AY195" s="153" t="s">
        <v>163</v>
      </c>
    </row>
    <row r="196" spans="2:65" s="13" customFormat="1" ht="10">
      <c r="B196" s="159"/>
      <c r="D196" s="152" t="s">
        <v>171</v>
      </c>
      <c r="E196" s="160" t="s">
        <v>1</v>
      </c>
      <c r="F196" s="161" t="s">
        <v>173</v>
      </c>
      <c r="H196" s="162">
        <v>53</v>
      </c>
      <c r="I196" s="163"/>
      <c r="L196" s="159"/>
      <c r="M196" s="164"/>
      <c r="T196" s="165"/>
      <c r="AT196" s="160" t="s">
        <v>171</v>
      </c>
      <c r="AU196" s="160" t="s">
        <v>82</v>
      </c>
      <c r="AV196" s="13" t="s">
        <v>169</v>
      </c>
      <c r="AW196" s="13" t="s">
        <v>32</v>
      </c>
      <c r="AX196" s="13" t="s">
        <v>82</v>
      </c>
      <c r="AY196" s="160" t="s">
        <v>163</v>
      </c>
    </row>
    <row r="197" spans="2:65" s="1" customFormat="1" ht="24.15" customHeight="1">
      <c r="B197" s="136"/>
      <c r="C197" s="137" t="s">
        <v>337</v>
      </c>
      <c r="D197" s="137" t="s">
        <v>165</v>
      </c>
      <c r="E197" s="138" t="s">
        <v>1047</v>
      </c>
      <c r="F197" s="139" t="s">
        <v>1048</v>
      </c>
      <c r="G197" s="140" t="s">
        <v>962</v>
      </c>
      <c r="H197" s="141">
        <v>1</v>
      </c>
      <c r="I197" s="142"/>
      <c r="J197" s="143">
        <f>ROUND(I197*H197,2)</f>
        <v>0</v>
      </c>
      <c r="K197" s="144"/>
      <c r="L197" s="31"/>
      <c r="M197" s="145" t="s">
        <v>1</v>
      </c>
      <c r="N197" s="146" t="s">
        <v>40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169</v>
      </c>
      <c r="AT197" s="149" t="s">
        <v>165</v>
      </c>
      <c r="AU197" s="149" t="s">
        <v>82</v>
      </c>
      <c r="AY197" s="16" t="s">
        <v>163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6" t="s">
        <v>82</v>
      </c>
      <c r="BK197" s="150">
        <f>ROUND(I197*H197,2)</f>
        <v>0</v>
      </c>
      <c r="BL197" s="16" t="s">
        <v>169</v>
      </c>
      <c r="BM197" s="149" t="s">
        <v>1049</v>
      </c>
    </row>
    <row r="198" spans="2:65" s="1" customFormat="1" ht="24.15" customHeight="1">
      <c r="B198" s="136"/>
      <c r="C198" s="175" t="s">
        <v>342</v>
      </c>
      <c r="D198" s="175" t="s">
        <v>378</v>
      </c>
      <c r="E198" s="176" t="s">
        <v>1050</v>
      </c>
      <c r="F198" s="177" t="s">
        <v>1051</v>
      </c>
      <c r="G198" s="178" t="s">
        <v>962</v>
      </c>
      <c r="H198" s="179">
        <v>1</v>
      </c>
      <c r="I198" s="180"/>
      <c r="J198" s="181">
        <f>ROUND(I198*H198,2)</f>
        <v>0</v>
      </c>
      <c r="K198" s="182"/>
      <c r="L198" s="183"/>
      <c r="M198" s="184" t="s">
        <v>1</v>
      </c>
      <c r="N198" s="185" t="s">
        <v>40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216</v>
      </c>
      <c r="AT198" s="149" t="s">
        <v>378</v>
      </c>
      <c r="AU198" s="149" t="s">
        <v>82</v>
      </c>
      <c r="AY198" s="16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6" t="s">
        <v>82</v>
      </c>
      <c r="BK198" s="150">
        <f>ROUND(I198*H198,2)</f>
        <v>0</v>
      </c>
      <c r="BL198" s="16" t="s">
        <v>169</v>
      </c>
      <c r="BM198" s="149" t="s">
        <v>1052</v>
      </c>
    </row>
    <row r="199" spans="2:65" s="14" customFormat="1" ht="10">
      <c r="B199" s="166"/>
      <c r="D199" s="152" t="s">
        <v>171</v>
      </c>
      <c r="E199" s="167" t="s">
        <v>1</v>
      </c>
      <c r="F199" s="168" t="s">
        <v>958</v>
      </c>
      <c r="H199" s="167" t="s">
        <v>1</v>
      </c>
      <c r="I199" s="169"/>
      <c r="L199" s="166"/>
      <c r="M199" s="170"/>
      <c r="T199" s="171"/>
      <c r="AT199" s="167" t="s">
        <v>171</v>
      </c>
      <c r="AU199" s="167" t="s">
        <v>82</v>
      </c>
      <c r="AV199" s="14" t="s">
        <v>82</v>
      </c>
      <c r="AW199" s="14" t="s">
        <v>32</v>
      </c>
      <c r="AX199" s="14" t="s">
        <v>75</v>
      </c>
      <c r="AY199" s="167" t="s">
        <v>163</v>
      </c>
    </row>
    <row r="200" spans="2:65" s="12" customFormat="1" ht="10">
      <c r="B200" s="151"/>
      <c r="D200" s="152" t="s">
        <v>171</v>
      </c>
      <c r="E200" s="153" t="s">
        <v>1</v>
      </c>
      <c r="F200" s="154" t="s">
        <v>959</v>
      </c>
      <c r="H200" s="155">
        <v>1</v>
      </c>
      <c r="I200" s="156"/>
      <c r="L200" s="151"/>
      <c r="M200" s="157"/>
      <c r="T200" s="158"/>
      <c r="AT200" s="153" t="s">
        <v>171</v>
      </c>
      <c r="AU200" s="153" t="s">
        <v>82</v>
      </c>
      <c r="AV200" s="12" t="s">
        <v>84</v>
      </c>
      <c r="AW200" s="12" t="s">
        <v>32</v>
      </c>
      <c r="AX200" s="12" t="s">
        <v>75</v>
      </c>
      <c r="AY200" s="153" t="s">
        <v>163</v>
      </c>
    </row>
    <row r="201" spans="2:65" s="13" customFormat="1" ht="10">
      <c r="B201" s="159"/>
      <c r="D201" s="152" t="s">
        <v>171</v>
      </c>
      <c r="E201" s="160" t="s">
        <v>1</v>
      </c>
      <c r="F201" s="161" t="s">
        <v>173</v>
      </c>
      <c r="H201" s="162">
        <v>1</v>
      </c>
      <c r="I201" s="163"/>
      <c r="L201" s="159"/>
      <c r="M201" s="164"/>
      <c r="T201" s="165"/>
      <c r="AT201" s="160" t="s">
        <v>171</v>
      </c>
      <c r="AU201" s="160" t="s">
        <v>82</v>
      </c>
      <c r="AV201" s="13" t="s">
        <v>169</v>
      </c>
      <c r="AW201" s="13" t="s">
        <v>32</v>
      </c>
      <c r="AX201" s="13" t="s">
        <v>82</v>
      </c>
      <c r="AY201" s="160" t="s">
        <v>163</v>
      </c>
    </row>
    <row r="202" spans="2:65" s="1" customFormat="1" ht="16.5" customHeight="1">
      <c r="B202" s="136"/>
      <c r="C202" s="137" t="s">
        <v>349</v>
      </c>
      <c r="D202" s="137" t="s">
        <v>165</v>
      </c>
      <c r="E202" s="138" t="s">
        <v>1053</v>
      </c>
      <c r="F202" s="139" t="s">
        <v>1054</v>
      </c>
      <c r="G202" s="140" t="s">
        <v>962</v>
      </c>
      <c r="H202" s="141">
        <v>19</v>
      </c>
      <c r="I202" s="142"/>
      <c r="J202" s="143">
        <f>ROUND(I202*H202,2)</f>
        <v>0</v>
      </c>
      <c r="K202" s="144"/>
      <c r="L202" s="31"/>
      <c r="M202" s="145" t="s">
        <v>1</v>
      </c>
      <c r="N202" s="146" t="s">
        <v>40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169</v>
      </c>
      <c r="AT202" s="149" t="s">
        <v>165</v>
      </c>
      <c r="AU202" s="149" t="s">
        <v>82</v>
      </c>
      <c r="AY202" s="16" t="s">
        <v>163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6" t="s">
        <v>82</v>
      </c>
      <c r="BK202" s="150">
        <f>ROUND(I202*H202,2)</f>
        <v>0</v>
      </c>
      <c r="BL202" s="16" t="s">
        <v>169</v>
      </c>
      <c r="BM202" s="149" t="s">
        <v>1055</v>
      </c>
    </row>
    <row r="203" spans="2:65" s="1" customFormat="1" ht="16.5" customHeight="1">
      <c r="B203" s="136"/>
      <c r="C203" s="175" t="s">
        <v>356</v>
      </c>
      <c r="D203" s="175" t="s">
        <v>378</v>
      </c>
      <c r="E203" s="176" t="s">
        <v>1056</v>
      </c>
      <c r="F203" s="177" t="s">
        <v>1057</v>
      </c>
      <c r="G203" s="178" t="s">
        <v>962</v>
      </c>
      <c r="H203" s="179">
        <v>19</v>
      </c>
      <c r="I203" s="180"/>
      <c r="J203" s="181">
        <f>ROUND(I203*H203,2)</f>
        <v>0</v>
      </c>
      <c r="K203" s="182"/>
      <c r="L203" s="183"/>
      <c r="M203" s="184" t="s">
        <v>1</v>
      </c>
      <c r="N203" s="185" t="s">
        <v>40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216</v>
      </c>
      <c r="AT203" s="149" t="s">
        <v>378</v>
      </c>
      <c r="AU203" s="149" t="s">
        <v>82</v>
      </c>
      <c r="AY203" s="16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6" t="s">
        <v>82</v>
      </c>
      <c r="BK203" s="150">
        <f>ROUND(I203*H203,2)</f>
        <v>0</v>
      </c>
      <c r="BL203" s="16" t="s">
        <v>169</v>
      </c>
      <c r="BM203" s="149" t="s">
        <v>1058</v>
      </c>
    </row>
    <row r="204" spans="2:65" s="14" customFormat="1" ht="10">
      <c r="B204" s="166"/>
      <c r="D204" s="152" t="s">
        <v>171</v>
      </c>
      <c r="E204" s="167" t="s">
        <v>1</v>
      </c>
      <c r="F204" s="168" t="s">
        <v>958</v>
      </c>
      <c r="H204" s="167" t="s">
        <v>1</v>
      </c>
      <c r="I204" s="169"/>
      <c r="L204" s="166"/>
      <c r="M204" s="170"/>
      <c r="T204" s="171"/>
      <c r="AT204" s="167" t="s">
        <v>171</v>
      </c>
      <c r="AU204" s="167" t="s">
        <v>82</v>
      </c>
      <c r="AV204" s="14" t="s">
        <v>82</v>
      </c>
      <c r="AW204" s="14" t="s">
        <v>32</v>
      </c>
      <c r="AX204" s="14" t="s">
        <v>75</v>
      </c>
      <c r="AY204" s="167" t="s">
        <v>163</v>
      </c>
    </row>
    <row r="205" spans="2:65" s="12" customFormat="1" ht="10">
      <c r="B205" s="151"/>
      <c r="D205" s="152" t="s">
        <v>171</v>
      </c>
      <c r="E205" s="153" t="s">
        <v>1</v>
      </c>
      <c r="F205" s="154" t="s">
        <v>1027</v>
      </c>
      <c r="H205" s="155">
        <v>19</v>
      </c>
      <c r="I205" s="156"/>
      <c r="L205" s="151"/>
      <c r="M205" s="157"/>
      <c r="T205" s="158"/>
      <c r="AT205" s="153" t="s">
        <v>171</v>
      </c>
      <c r="AU205" s="153" t="s">
        <v>82</v>
      </c>
      <c r="AV205" s="12" t="s">
        <v>84</v>
      </c>
      <c r="AW205" s="12" t="s">
        <v>32</v>
      </c>
      <c r="AX205" s="12" t="s">
        <v>75</v>
      </c>
      <c r="AY205" s="153" t="s">
        <v>163</v>
      </c>
    </row>
    <row r="206" spans="2:65" s="13" customFormat="1" ht="10">
      <c r="B206" s="159"/>
      <c r="D206" s="152" t="s">
        <v>171</v>
      </c>
      <c r="E206" s="160" t="s">
        <v>1</v>
      </c>
      <c r="F206" s="161" t="s">
        <v>173</v>
      </c>
      <c r="H206" s="162">
        <v>19</v>
      </c>
      <c r="I206" s="163"/>
      <c r="L206" s="159"/>
      <c r="M206" s="164"/>
      <c r="T206" s="165"/>
      <c r="AT206" s="160" t="s">
        <v>171</v>
      </c>
      <c r="AU206" s="160" t="s">
        <v>82</v>
      </c>
      <c r="AV206" s="13" t="s">
        <v>169</v>
      </c>
      <c r="AW206" s="13" t="s">
        <v>32</v>
      </c>
      <c r="AX206" s="13" t="s">
        <v>82</v>
      </c>
      <c r="AY206" s="160" t="s">
        <v>163</v>
      </c>
    </row>
    <row r="207" spans="2:65" s="1" customFormat="1" ht="16.5" customHeight="1">
      <c r="B207" s="136"/>
      <c r="C207" s="137" t="s">
        <v>361</v>
      </c>
      <c r="D207" s="137" t="s">
        <v>165</v>
      </c>
      <c r="E207" s="138" t="s">
        <v>1059</v>
      </c>
      <c r="F207" s="139" t="s">
        <v>1060</v>
      </c>
      <c r="G207" s="140" t="s">
        <v>962</v>
      </c>
      <c r="H207" s="141">
        <v>2</v>
      </c>
      <c r="I207" s="142"/>
      <c r="J207" s="143">
        <f>ROUND(I207*H207,2)</f>
        <v>0</v>
      </c>
      <c r="K207" s="144"/>
      <c r="L207" s="31"/>
      <c r="M207" s="145" t="s">
        <v>1</v>
      </c>
      <c r="N207" s="146" t="s">
        <v>40</v>
      </c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AR207" s="149" t="s">
        <v>169</v>
      </c>
      <c r="AT207" s="149" t="s">
        <v>165</v>
      </c>
      <c r="AU207" s="149" t="s">
        <v>82</v>
      </c>
      <c r="AY207" s="16" t="s">
        <v>163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6" t="s">
        <v>82</v>
      </c>
      <c r="BK207" s="150">
        <f>ROUND(I207*H207,2)</f>
        <v>0</v>
      </c>
      <c r="BL207" s="16" t="s">
        <v>169</v>
      </c>
      <c r="BM207" s="149" t="s">
        <v>1061</v>
      </c>
    </row>
    <row r="208" spans="2:65" s="1" customFormat="1" ht="16.5" customHeight="1">
      <c r="B208" s="136"/>
      <c r="C208" s="175" t="s">
        <v>369</v>
      </c>
      <c r="D208" s="175" t="s">
        <v>378</v>
      </c>
      <c r="E208" s="176" t="s">
        <v>1062</v>
      </c>
      <c r="F208" s="177" t="s">
        <v>1063</v>
      </c>
      <c r="G208" s="178" t="s">
        <v>962</v>
      </c>
      <c r="H208" s="179">
        <v>2</v>
      </c>
      <c r="I208" s="180"/>
      <c r="J208" s="181">
        <f>ROUND(I208*H208,2)</f>
        <v>0</v>
      </c>
      <c r="K208" s="182"/>
      <c r="L208" s="183"/>
      <c r="M208" s="184" t="s">
        <v>1</v>
      </c>
      <c r="N208" s="185" t="s">
        <v>40</v>
      </c>
      <c r="P208" s="147">
        <f>O208*H208</f>
        <v>0</v>
      </c>
      <c r="Q208" s="147">
        <v>0</v>
      </c>
      <c r="R208" s="147">
        <f>Q208*H208</f>
        <v>0</v>
      </c>
      <c r="S208" s="147">
        <v>0</v>
      </c>
      <c r="T208" s="148">
        <f>S208*H208</f>
        <v>0</v>
      </c>
      <c r="AR208" s="149" t="s">
        <v>216</v>
      </c>
      <c r="AT208" s="149" t="s">
        <v>378</v>
      </c>
      <c r="AU208" s="149" t="s">
        <v>82</v>
      </c>
      <c r="AY208" s="16" t="s">
        <v>163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6" t="s">
        <v>82</v>
      </c>
      <c r="BK208" s="150">
        <f>ROUND(I208*H208,2)</f>
        <v>0</v>
      </c>
      <c r="BL208" s="16" t="s">
        <v>169</v>
      </c>
      <c r="BM208" s="149" t="s">
        <v>1064</v>
      </c>
    </row>
    <row r="209" spans="2:65" s="14" customFormat="1" ht="10">
      <c r="B209" s="166"/>
      <c r="D209" s="152" t="s">
        <v>171</v>
      </c>
      <c r="E209" s="167" t="s">
        <v>1</v>
      </c>
      <c r="F209" s="168" t="s">
        <v>958</v>
      </c>
      <c r="H209" s="167" t="s">
        <v>1</v>
      </c>
      <c r="I209" s="169"/>
      <c r="L209" s="166"/>
      <c r="M209" s="170"/>
      <c r="T209" s="171"/>
      <c r="AT209" s="167" t="s">
        <v>171</v>
      </c>
      <c r="AU209" s="167" t="s">
        <v>82</v>
      </c>
      <c r="AV209" s="14" t="s">
        <v>82</v>
      </c>
      <c r="AW209" s="14" t="s">
        <v>32</v>
      </c>
      <c r="AX209" s="14" t="s">
        <v>75</v>
      </c>
      <c r="AY209" s="167" t="s">
        <v>163</v>
      </c>
    </row>
    <row r="210" spans="2:65" s="12" customFormat="1" ht="10">
      <c r="B210" s="151"/>
      <c r="D210" s="152" t="s">
        <v>171</v>
      </c>
      <c r="E210" s="153" t="s">
        <v>1</v>
      </c>
      <c r="F210" s="154" t="s">
        <v>1065</v>
      </c>
      <c r="H210" s="155">
        <v>2</v>
      </c>
      <c r="I210" s="156"/>
      <c r="L210" s="151"/>
      <c r="M210" s="157"/>
      <c r="T210" s="158"/>
      <c r="AT210" s="153" t="s">
        <v>171</v>
      </c>
      <c r="AU210" s="153" t="s">
        <v>82</v>
      </c>
      <c r="AV210" s="12" t="s">
        <v>84</v>
      </c>
      <c r="AW210" s="12" t="s">
        <v>32</v>
      </c>
      <c r="AX210" s="12" t="s">
        <v>75</v>
      </c>
      <c r="AY210" s="153" t="s">
        <v>163</v>
      </c>
    </row>
    <row r="211" spans="2:65" s="13" customFormat="1" ht="10">
      <c r="B211" s="159"/>
      <c r="D211" s="152" t="s">
        <v>171</v>
      </c>
      <c r="E211" s="160" t="s">
        <v>1</v>
      </c>
      <c r="F211" s="161" t="s">
        <v>173</v>
      </c>
      <c r="H211" s="162">
        <v>2</v>
      </c>
      <c r="I211" s="163"/>
      <c r="L211" s="159"/>
      <c r="M211" s="164"/>
      <c r="T211" s="165"/>
      <c r="AT211" s="160" t="s">
        <v>171</v>
      </c>
      <c r="AU211" s="160" t="s">
        <v>82</v>
      </c>
      <c r="AV211" s="13" t="s">
        <v>169</v>
      </c>
      <c r="AW211" s="13" t="s">
        <v>32</v>
      </c>
      <c r="AX211" s="13" t="s">
        <v>82</v>
      </c>
      <c r="AY211" s="160" t="s">
        <v>163</v>
      </c>
    </row>
    <row r="212" spans="2:65" s="1" customFormat="1" ht="16.5" customHeight="1">
      <c r="B212" s="136"/>
      <c r="C212" s="137" t="s">
        <v>382</v>
      </c>
      <c r="D212" s="137" t="s">
        <v>165</v>
      </c>
      <c r="E212" s="138" t="s">
        <v>1066</v>
      </c>
      <c r="F212" s="139" t="s">
        <v>1067</v>
      </c>
      <c r="G212" s="140" t="s">
        <v>962</v>
      </c>
      <c r="H212" s="141">
        <v>2</v>
      </c>
      <c r="I212" s="142"/>
      <c r="J212" s="143">
        <f>ROUND(I212*H212,2)</f>
        <v>0</v>
      </c>
      <c r="K212" s="144"/>
      <c r="L212" s="31"/>
      <c r="M212" s="145" t="s">
        <v>1</v>
      </c>
      <c r="N212" s="146" t="s">
        <v>40</v>
      </c>
      <c r="P212" s="147">
        <f>O212*H212</f>
        <v>0</v>
      </c>
      <c r="Q212" s="147">
        <v>0</v>
      </c>
      <c r="R212" s="147">
        <f>Q212*H212</f>
        <v>0</v>
      </c>
      <c r="S212" s="147">
        <v>0</v>
      </c>
      <c r="T212" s="148">
        <f>S212*H212</f>
        <v>0</v>
      </c>
      <c r="AR212" s="149" t="s">
        <v>169</v>
      </c>
      <c r="AT212" s="149" t="s">
        <v>165</v>
      </c>
      <c r="AU212" s="149" t="s">
        <v>82</v>
      </c>
      <c r="AY212" s="16" t="s">
        <v>163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6" t="s">
        <v>82</v>
      </c>
      <c r="BK212" s="150">
        <f>ROUND(I212*H212,2)</f>
        <v>0</v>
      </c>
      <c r="BL212" s="16" t="s">
        <v>169</v>
      </c>
      <c r="BM212" s="149" t="s">
        <v>1068</v>
      </c>
    </row>
    <row r="213" spans="2:65" s="1" customFormat="1" ht="16.5" customHeight="1">
      <c r="B213" s="136"/>
      <c r="C213" s="175" t="s">
        <v>390</v>
      </c>
      <c r="D213" s="175" t="s">
        <v>378</v>
      </c>
      <c r="E213" s="176" t="s">
        <v>1069</v>
      </c>
      <c r="F213" s="177" t="s">
        <v>1070</v>
      </c>
      <c r="G213" s="178" t="s">
        <v>962</v>
      </c>
      <c r="H213" s="179">
        <v>2</v>
      </c>
      <c r="I213" s="180"/>
      <c r="J213" s="181">
        <f>ROUND(I213*H213,2)</f>
        <v>0</v>
      </c>
      <c r="K213" s="182"/>
      <c r="L213" s="183"/>
      <c r="M213" s="184" t="s">
        <v>1</v>
      </c>
      <c r="N213" s="185" t="s">
        <v>40</v>
      </c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AR213" s="149" t="s">
        <v>216</v>
      </c>
      <c r="AT213" s="149" t="s">
        <v>378</v>
      </c>
      <c r="AU213" s="149" t="s">
        <v>82</v>
      </c>
      <c r="AY213" s="16" t="s">
        <v>163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6" t="s">
        <v>82</v>
      </c>
      <c r="BK213" s="150">
        <f>ROUND(I213*H213,2)</f>
        <v>0</v>
      </c>
      <c r="BL213" s="16" t="s">
        <v>169</v>
      </c>
      <c r="BM213" s="149" t="s">
        <v>1071</v>
      </c>
    </row>
    <row r="214" spans="2:65" s="14" customFormat="1" ht="10">
      <c r="B214" s="166"/>
      <c r="D214" s="152" t="s">
        <v>171</v>
      </c>
      <c r="E214" s="167" t="s">
        <v>1</v>
      </c>
      <c r="F214" s="168" t="s">
        <v>958</v>
      </c>
      <c r="H214" s="167" t="s">
        <v>1</v>
      </c>
      <c r="I214" s="169"/>
      <c r="L214" s="166"/>
      <c r="M214" s="170"/>
      <c r="T214" s="171"/>
      <c r="AT214" s="167" t="s">
        <v>171</v>
      </c>
      <c r="AU214" s="167" t="s">
        <v>82</v>
      </c>
      <c r="AV214" s="14" t="s">
        <v>82</v>
      </c>
      <c r="AW214" s="14" t="s">
        <v>32</v>
      </c>
      <c r="AX214" s="14" t="s">
        <v>75</v>
      </c>
      <c r="AY214" s="167" t="s">
        <v>163</v>
      </c>
    </row>
    <row r="215" spans="2:65" s="12" customFormat="1" ht="10">
      <c r="B215" s="151"/>
      <c r="D215" s="152" t="s">
        <v>171</v>
      </c>
      <c r="E215" s="153" t="s">
        <v>1</v>
      </c>
      <c r="F215" s="154" t="s">
        <v>1065</v>
      </c>
      <c r="H215" s="155">
        <v>2</v>
      </c>
      <c r="I215" s="156"/>
      <c r="L215" s="151"/>
      <c r="M215" s="157"/>
      <c r="T215" s="158"/>
      <c r="AT215" s="153" t="s">
        <v>171</v>
      </c>
      <c r="AU215" s="153" t="s">
        <v>82</v>
      </c>
      <c r="AV215" s="12" t="s">
        <v>84</v>
      </c>
      <c r="AW215" s="12" t="s">
        <v>32</v>
      </c>
      <c r="AX215" s="12" t="s">
        <v>75</v>
      </c>
      <c r="AY215" s="153" t="s">
        <v>163</v>
      </c>
    </row>
    <row r="216" spans="2:65" s="13" customFormat="1" ht="10">
      <c r="B216" s="159"/>
      <c r="D216" s="152" t="s">
        <v>171</v>
      </c>
      <c r="E216" s="160" t="s">
        <v>1</v>
      </c>
      <c r="F216" s="161" t="s">
        <v>173</v>
      </c>
      <c r="H216" s="162">
        <v>2</v>
      </c>
      <c r="I216" s="163"/>
      <c r="L216" s="159"/>
      <c r="M216" s="164"/>
      <c r="T216" s="165"/>
      <c r="AT216" s="160" t="s">
        <v>171</v>
      </c>
      <c r="AU216" s="160" t="s">
        <v>82</v>
      </c>
      <c r="AV216" s="13" t="s">
        <v>169</v>
      </c>
      <c r="AW216" s="13" t="s">
        <v>32</v>
      </c>
      <c r="AX216" s="13" t="s">
        <v>82</v>
      </c>
      <c r="AY216" s="160" t="s">
        <v>163</v>
      </c>
    </row>
    <row r="217" spans="2:65" s="1" customFormat="1" ht="16.5" customHeight="1">
      <c r="B217" s="136"/>
      <c r="C217" s="137" t="s">
        <v>398</v>
      </c>
      <c r="D217" s="137" t="s">
        <v>165</v>
      </c>
      <c r="E217" s="138" t="s">
        <v>1072</v>
      </c>
      <c r="F217" s="139" t="s">
        <v>1073</v>
      </c>
      <c r="G217" s="140" t="s">
        <v>962</v>
      </c>
      <c r="H217" s="141">
        <v>4</v>
      </c>
      <c r="I217" s="142"/>
      <c r="J217" s="143">
        <f>ROUND(I217*H217,2)</f>
        <v>0</v>
      </c>
      <c r="K217" s="144"/>
      <c r="L217" s="31"/>
      <c r="M217" s="145" t="s">
        <v>1</v>
      </c>
      <c r="N217" s="146" t="s">
        <v>40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169</v>
      </c>
      <c r="AT217" s="149" t="s">
        <v>165</v>
      </c>
      <c r="AU217" s="149" t="s">
        <v>82</v>
      </c>
      <c r="AY217" s="16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6" t="s">
        <v>82</v>
      </c>
      <c r="BK217" s="150">
        <f>ROUND(I217*H217,2)</f>
        <v>0</v>
      </c>
      <c r="BL217" s="16" t="s">
        <v>169</v>
      </c>
      <c r="BM217" s="149" t="s">
        <v>1074</v>
      </c>
    </row>
    <row r="218" spans="2:65" s="1" customFormat="1" ht="16.5" customHeight="1">
      <c r="B218" s="136"/>
      <c r="C218" s="175" t="s">
        <v>610</v>
      </c>
      <c r="D218" s="175" t="s">
        <v>378</v>
      </c>
      <c r="E218" s="176" t="s">
        <v>1075</v>
      </c>
      <c r="F218" s="177" t="s">
        <v>1076</v>
      </c>
      <c r="G218" s="178" t="s">
        <v>962</v>
      </c>
      <c r="H218" s="179">
        <v>4</v>
      </c>
      <c r="I218" s="180"/>
      <c r="J218" s="181">
        <f>ROUND(I218*H218,2)</f>
        <v>0</v>
      </c>
      <c r="K218" s="182"/>
      <c r="L218" s="183"/>
      <c r="M218" s="184" t="s">
        <v>1</v>
      </c>
      <c r="N218" s="185" t="s">
        <v>40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216</v>
      </c>
      <c r="AT218" s="149" t="s">
        <v>378</v>
      </c>
      <c r="AU218" s="149" t="s">
        <v>82</v>
      </c>
      <c r="AY218" s="16" t="s">
        <v>163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6" t="s">
        <v>82</v>
      </c>
      <c r="BK218" s="150">
        <f>ROUND(I218*H218,2)</f>
        <v>0</v>
      </c>
      <c r="BL218" s="16" t="s">
        <v>169</v>
      </c>
      <c r="BM218" s="149" t="s">
        <v>1077</v>
      </c>
    </row>
    <row r="219" spans="2:65" s="14" customFormat="1" ht="10">
      <c r="B219" s="166"/>
      <c r="D219" s="152" t="s">
        <v>171</v>
      </c>
      <c r="E219" s="167" t="s">
        <v>1</v>
      </c>
      <c r="F219" s="168" t="s">
        <v>958</v>
      </c>
      <c r="H219" s="167" t="s">
        <v>1</v>
      </c>
      <c r="I219" s="169"/>
      <c r="L219" s="166"/>
      <c r="M219" s="170"/>
      <c r="T219" s="171"/>
      <c r="AT219" s="167" t="s">
        <v>171</v>
      </c>
      <c r="AU219" s="167" t="s">
        <v>82</v>
      </c>
      <c r="AV219" s="14" t="s">
        <v>82</v>
      </c>
      <c r="AW219" s="14" t="s">
        <v>32</v>
      </c>
      <c r="AX219" s="14" t="s">
        <v>75</v>
      </c>
      <c r="AY219" s="167" t="s">
        <v>163</v>
      </c>
    </row>
    <row r="220" spans="2:65" s="12" customFormat="1" ht="10">
      <c r="B220" s="151"/>
      <c r="D220" s="152" t="s">
        <v>171</v>
      </c>
      <c r="E220" s="153" t="s">
        <v>1</v>
      </c>
      <c r="F220" s="154" t="s">
        <v>1078</v>
      </c>
      <c r="H220" s="155">
        <v>4</v>
      </c>
      <c r="I220" s="156"/>
      <c r="L220" s="151"/>
      <c r="M220" s="157"/>
      <c r="T220" s="158"/>
      <c r="AT220" s="153" t="s">
        <v>171</v>
      </c>
      <c r="AU220" s="153" t="s">
        <v>82</v>
      </c>
      <c r="AV220" s="12" t="s">
        <v>84</v>
      </c>
      <c r="AW220" s="12" t="s">
        <v>32</v>
      </c>
      <c r="AX220" s="12" t="s">
        <v>75</v>
      </c>
      <c r="AY220" s="153" t="s">
        <v>163</v>
      </c>
    </row>
    <row r="221" spans="2:65" s="13" customFormat="1" ht="10">
      <c r="B221" s="159"/>
      <c r="D221" s="152" t="s">
        <v>171</v>
      </c>
      <c r="E221" s="160" t="s">
        <v>1</v>
      </c>
      <c r="F221" s="161" t="s">
        <v>173</v>
      </c>
      <c r="H221" s="162">
        <v>4</v>
      </c>
      <c r="I221" s="163"/>
      <c r="L221" s="159"/>
      <c r="M221" s="164"/>
      <c r="T221" s="165"/>
      <c r="AT221" s="160" t="s">
        <v>171</v>
      </c>
      <c r="AU221" s="160" t="s">
        <v>82</v>
      </c>
      <c r="AV221" s="13" t="s">
        <v>169</v>
      </c>
      <c r="AW221" s="13" t="s">
        <v>32</v>
      </c>
      <c r="AX221" s="13" t="s">
        <v>82</v>
      </c>
      <c r="AY221" s="160" t="s">
        <v>163</v>
      </c>
    </row>
    <row r="222" spans="2:65" s="1" customFormat="1" ht="16.5" customHeight="1">
      <c r="B222" s="136"/>
      <c r="C222" s="137" t="s">
        <v>616</v>
      </c>
      <c r="D222" s="137" t="s">
        <v>165</v>
      </c>
      <c r="E222" s="138" t="s">
        <v>1079</v>
      </c>
      <c r="F222" s="139" t="s">
        <v>1080</v>
      </c>
      <c r="G222" s="140" t="s">
        <v>962</v>
      </c>
      <c r="H222" s="141">
        <v>1</v>
      </c>
      <c r="I222" s="142"/>
      <c r="J222" s="143">
        <f>ROUND(I222*H222,2)</f>
        <v>0</v>
      </c>
      <c r="K222" s="144"/>
      <c r="L222" s="31"/>
      <c r="M222" s="145" t="s">
        <v>1</v>
      </c>
      <c r="N222" s="146" t="s">
        <v>40</v>
      </c>
      <c r="P222" s="147">
        <f>O222*H222</f>
        <v>0</v>
      </c>
      <c r="Q222" s="147">
        <v>0</v>
      </c>
      <c r="R222" s="147">
        <f>Q222*H222</f>
        <v>0</v>
      </c>
      <c r="S222" s="147">
        <v>0</v>
      </c>
      <c r="T222" s="148">
        <f>S222*H222</f>
        <v>0</v>
      </c>
      <c r="AR222" s="149" t="s">
        <v>169</v>
      </c>
      <c r="AT222" s="149" t="s">
        <v>165</v>
      </c>
      <c r="AU222" s="149" t="s">
        <v>82</v>
      </c>
      <c r="AY222" s="16" t="s">
        <v>163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6" t="s">
        <v>82</v>
      </c>
      <c r="BK222" s="150">
        <f>ROUND(I222*H222,2)</f>
        <v>0</v>
      </c>
      <c r="BL222" s="16" t="s">
        <v>169</v>
      </c>
      <c r="BM222" s="149" t="s">
        <v>1081</v>
      </c>
    </row>
    <row r="223" spans="2:65" s="14" customFormat="1" ht="10">
      <c r="B223" s="166"/>
      <c r="D223" s="152" t="s">
        <v>171</v>
      </c>
      <c r="E223" s="167" t="s">
        <v>1</v>
      </c>
      <c r="F223" s="168" t="s">
        <v>958</v>
      </c>
      <c r="H223" s="167" t="s">
        <v>1</v>
      </c>
      <c r="I223" s="169"/>
      <c r="L223" s="166"/>
      <c r="M223" s="170"/>
      <c r="T223" s="171"/>
      <c r="AT223" s="167" t="s">
        <v>171</v>
      </c>
      <c r="AU223" s="167" t="s">
        <v>82</v>
      </c>
      <c r="AV223" s="14" t="s">
        <v>82</v>
      </c>
      <c r="AW223" s="14" t="s">
        <v>32</v>
      </c>
      <c r="AX223" s="14" t="s">
        <v>75</v>
      </c>
      <c r="AY223" s="167" t="s">
        <v>163</v>
      </c>
    </row>
    <row r="224" spans="2:65" s="12" customFormat="1" ht="10">
      <c r="B224" s="151"/>
      <c r="D224" s="152" t="s">
        <v>171</v>
      </c>
      <c r="E224" s="153" t="s">
        <v>1</v>
      </c>
      <c r="F224" s="154" t="s">
        <v>82</v>
      </c>
      <c r="H224" s="155">
        <v>1</v>
      </c>
      <c r="I224" s="156"/>
      <c r="L224" s="151"/>
      <c r="M224" s="157"/>
      <c r="T224" s="158"/>
      <c r="AT224" s="153" t="s">
        <v>171</v>
      </c>
      <c r="AU224" s="153" t="s">
        <v>82</v>
      </c>
      <c r="AV224" s="12" t="s">
        <v>84</v>
      </c>
      <c r="AW224" s="12" t="s">
        <v>32</v>
      </c>
      <c r="AX224" s="12" t="s">
        <v>75</v>
      </c>
      <c r="AY224" s="153" t="s">
        <v>163</v>
      </c>
    </row>
    <row r="225" spans="2:65" s="13" customFormat="1" ht="10">
      <c r="B225" s="159"/>
      <c r="D225" s="152" t="s">
        <v>171</v>
      </c>
      <c r="E225" s="160" t="s">
        <v>1</v>
      </c>
      <c r="F225" s="161" t="s">
        <v>173</v>
      </c>
      <c r="H225" s="162">
        <v>1</v>
      </c>
      <c r="I225" s="163"/>
      <c r="L225" s="159"/>
      <c r="M225" s="164"/>
      <c r="T225" s="165"/>
      <c r="AT225" s="160" t="s">
        <v>171</v>
      </c>
      <c r="AU225" s="160" t="s">
        <v>82</v>
      </c>
      <c r="AV225" s="13" t="s">
        <v>169</v>
      </c>
      <c r="AW225" s="13" t="s">
        <v>32</v>
      </c>
      <c r="AX225" s="13" t="s">
        <v>82</v>
      </c>
      <c r="AY225" s="160" t="s">
        <v>163</v>
      </c>
    </row>
    <row r="226" spans="2:65" s="1" customFormat="1" ht="16.5" customHeight="1">
      <c r="B226" s="136"/>
      <c r="C226" s="137" t="s">
        <v>620</v>
      </c>
      <c r="D226" s="137" t="s">
        <v>165</v>
      </c>
      <c r="E226" s="138" t="s">
        <v>1082</v>
      </c>
      <c r="F226" s="139" t="s">
        <v>1083</v>
      </c>
      <c r="G226" s="140" t="s">
        <v>248</v>
      </c>
      <c r="H226" s="141">
        <v>1874</v>
      </c>
      <c r="I226" s="142"/>
      <c r="J226" s="143">
        <f>ROUND(I226*H226,2)</f>
        <v>0</v>
      </c>
      <c r="K226" s="144"/>
      <c r="L226" s="31"/>
      <c r="M226" s="145" t="s">
        <v>1</v>
      </c>
      <c r="N226" s="146" t="s">
        <v>40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169</v>
      </c>
      <c r="AT226" s="149" t="s">
        <v>165</v>
      </c>
      <c r="AU226" s="149" t="s">
        <v>82</v>
      </c>
      <c r="AY226" s="16" t="s">
        <v>163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6" t="s">
        <v>82</v>
      </c>
      <c r="BK226" s="150">
        <f>ROUND(I226*H226,2)</f>
        <v>0</v>
      </c>
      <c r="BL226" s="16" t="s">
        <v>169</v>
      </c>
      <c r="BM226" s="149" t="s">
        <v>1084</v>
      </c>
    </row>
    <row r="227" spans="2:65" s="1" customFormat="1" ht="16.5" customHeight="1">
      <c r="B227" s="136"/>
      <c r="C227" s="175" t="s">
        <v>624</v>
      </c>
      <c r="D227" s="175" t="s">
        <v>378</v>
      </c>
      <c r="E227" s="176" t="s">
        <v>1085</v>
      </c>
      <c r="F227" s="177" t="s">
        <v>1086</v>
      </c>
      <c r="G227" s="178" t="s">
        <v>248</v>
      </c>
      <c r="H227" s="179">
        <v>1874</v>
      </c>
      <c r="I227" s="180"/>
      <c r="J227" s="181">
        <f>ROUND(I227*H227,2)</f>
        <v>0</v>
      </c>
      <c r="K227" s="182"/>
      <c r="L227" s="183"/>
      <c r="M227" s="184" t="s">
        <v>1</v>
      </c>
      <c r="N227" s="185" t="s">
        <v>40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216</v>
      </c>
      <c r="AT227" s="149" t="s">
        <v>378</v>
      </c>
      <c r="AU227" s="149" t="s">
        <v>82</v>
      </c>
      <c r="AY227" s="16" t="s">
        <v>163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6" t="s">
        <v>82</v>
      </c>
      <c r="BK227" s="150">
        <f>ROUND(I227*H227,2)</f>
        <v>0</v>
      </c>
      <c r="BL227" s="16" t="s">
        <v>169</v>
      </c>
      <c r="BM227" s="149" t="s">
        <v>1087</v>
      </c>
    </row>
    <row r="228" spans="2:65" s="14" customFormat="1" ht="10">
      <c r="B228" s="166"/>
      <c r="D228" s="152" t="s">
        <v>171</v>
      </c>
      <c r="E228" s="167" t="s">
        <v>1</v>
      </c>
      <c r="F228" s="168" t="s">
        <v>958</v>
      </c>
      <c r="H228" s="167" t="s">
        <v>1</v>
      </c>
      <c r="I228" s="169"/>
      <c r="L228" s="166"/>
      <c r="M228" s="170"/>
      <c r="T228" s="171"/>
      <c r="AT228" s="167" t="s">
        <v>171</v>
      </c>
      <c r="AU228" s="167" t="s">
        <v>82</v>
      </c>
      <c r="AV228" s="14" t="s">
        <v>82</v>
      </c>
      <c r="AW228" s="14" t="s">
        <v>32</v>
      </c>
      <c r="AX228" s="14" t="s">
        <v>75</v>
      </c>
      <c r="AY228" s="167" t="s">
        <v>163</v>
      </c>
    </row>
    <row r="229" spans="2:65" s="12" customFormat="1" ht="10">
      <c r="B229" s="151"/>
      <c r="D229" s="152" t="s">
        <v>171</v>
      </c>
      <c r="E229" s="153" t="s">
        <v>1</v>
      </c>
      <c r="F229" s="154" t="s">
        <v>1088</v>
      </c>
      <c r="H229" s="155">
        <v>1874</v>
      </c>
      <c r="I229" s="156"/>
      <c r="L229" s="151"/>
      <c r="M229" s="157"/>
      <c r="T229" s="158"/>
      <c r="AT229" s="153" t="s">
        <v>171</v>
      </c>
      <c r="AU229" s="153" t="s">
        <v>82</v>
      </c>
      <c r="AV229" s="12" t="s">
        <v>84</v>
      </c>
      <c r="AW229" s="12" t="s">
        <v>32</v>
      </c>
      <c r="AX229" s="12" t="s">
        <v>75</v>
      </c>
      <c r="AY229" s="153" t="s">
        <v>163</v>
      </c>
    </row>
    <row r="230" spans="2:65" s="13" customFormat="1" ht="10">
      <c r="B230" s="159"/>
      <c r="D230" s="152" t="s">
        <v>171</v>
      </c>
      <c r="E230" s="160" t="s">
        <v>1</v>
      </c>
      <c r="F230" s="161" t="s">
        <v>173</v>
      </c>
      <c r="H230" s="162">
        <v>1874</v>
      </c>
      <c r="I230" s="163"/>
      <c r="L230" s="159"/>
      <c r="M230" s="164"/>
      <c r="T230" s="165"/>
      <c r="AT230" s="160" t="s">
        <v>171</v>
      </c>
      <c r="AU230" s="160" t="s">
        <v>82</v>
      </c>
      <c r="AV230" s="13" t="s">
        <v>169</v>
      </c>
      <c r="AW230" s="13" t="s">
        <v>32</v>
      </c>
      <c r="AX230" s="13" t="s">
        <v>82</v>
      </c>
      <c r="AY230" s="160" t="s">
        <v>163</v>
      </c>
    </row>
    <row r="231" spans="2:65" s="1" customFormat="1" ht="16.5" customHeight="1">
      <c r="B231" s="136"/>
      <c r="C231" s="137" t="s">
        <v>628</v>
      </c>
      <c r="D231" s="137" t="s">
        <v>165</v>
      </c>
      <c r="E231" s="138" t="s">
        <v>1089</v>
      </c>
      <c r="F231" s="139" t="s">
        <v>1090</v>
      </c>
      <c r="G231" s="140" t="s">
        <v>248</v>
      </c>
      <c r="H231" s="141">
        <v>1360</v>
      </c>
      <c r="I231" s="142"/>
      <c r="J231" s="143">
        <f>ROUND(I231*H231,2)</f>
        <v>0</v>
      </c>
      <c r="K231" s="144"/>
      <c r="L231" s="31"/>
      <c r="M231" s="145" t="s">
        <v>1</v>
      </c>
      <c r="N231" s="146" t="s">
        <v>40</v>
      </c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AR231" s="149" t="s">
        <v>169</v>
      </c>
      <c r="AT231" s="149" t="s">
        <v>165</v>
      </c>
      <c r="AU231" s="149" t="s">
        <v>82</v>
      </c>
      <c r="AY231" s="16" t="s">
        <v>163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6" t="s">
        <v>82</v>
      </c>
      <c r="BK231" s="150">
        <f>ROUND(I231*H231,2)</f>
        <v>0</v>
      </c>
      <c r="BL231" s="16" t="s">
        <v>169</v>
      </c>
      <c r="BM231" s="149" t="s">
        <v>1091</v>
      </c>
    </row>
    <row r="232" spans="2:65" s="1" customFormat="1" ht="16.5" customHeight="1">
      <c r="B232" s="136"/>
      <c r="C232" s="175" t="s">
        <v>632</v>
      </c>
      <c r="D232" s="175" t="s">
        <v>378</v>
      </c>
      <c r="E232" s="176" t="s">
        <v>1092</v>
      </c>
      <c r="F232" s="177" t="s">
        <v>1093</v>
      </c>
      <c r="G232" s="178" t="s">
        <v>248</v>
      </c>
      <c r="H232" s="179">
        <v>1360</v>
      </c>
      <c r="I232" s="180"/>
      <c r="J232" s="181">
        <f>ROUND(I232*H232,2)</f>
        <v>0</v>
      </c>
      <c r="K232" s="182"/>
      <c r="L232" s="183"/>
      <c r="M232" s="184" t="s">
        <v>1</v>
      </c>
      <c r="N232" s="185" t="s">
        <v>40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216</v>
      </c>
      <c r="AT232" s="149" t="s">
        <v>378</v>
      </c>
      <c r="AU232" s="149" t="s">
        <v>82</v>
      </c>
      <c r="AY232" s="16" t="s">
        <v>163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6" t="s">
        <v>82</v>
      </c>
      <c r="BK232" s="150">
        <f>ROUND(I232*H232,2)</f>
        <v>0</v>
      </c>
      <c r="BL232" s="16" t="s">
        <v>169</v>
      </c>
      <c r="BM232" s="149" t="s">
        <v>1094</v>
      </c>
    </row>
    <row r="233" spans="2:65" s="14" customFormat="1" ht="10">
      <c r="B233" s="166"/>
      <c r="D233" s="152" t="s">
        <v>171</v>
      </c>
      <c r="E233" s="167" t="s">
        <v>1</v>
      </c>
      <c r="F233" s="168" t="s">
        <v>958</v>
      </c>
      <c r="H233" s="167" t="s">
        <v>1</v>
      </c>
      <c r="I233" s="169"/>
      <c r="L233" s="166"/>
      <c r="M233" s="170"/>
      <c r="T233" s="171"/>
      <c r="AT233" s="167" t="s">
        <v>171</v>
      </c>
      <c r="AU233" s="167" t="s">
        <v>82</v>
      </c>
      <c r="AV233" s="14" t="s">
        <v>82</v>
      </c>
      <c r="AW233" s="14" t="s">
        <v>32</v>
      </c>
      <c r="AX233" s="14" t="s">
        <v>75</v>
      </c>
      <c r="AY233" s="167" t="s">
        <v>163</v>
      </c>
    </row>
    <row r="234" spans="2:65" s="12" customFormat="1" ht="10">
      <c r="B234" s="151"/>
      <c r="D234" s="152" t="s">
        <v>171</v>
      </c>
      <c r="E234" s="153" t="s">
        <v>1</v>
      </c>
      <c r="F234" s="154" t="s">
        <v>1095</v>
      </c>
      <c r="H234" s="155">
        <v>1360</v>
      </c>
      <c r="I234" s="156"/>
      <c r="L234" s="151"/>
      <c r="M234" s="157"/>
      <c r="T234" s="158"/>
      <c r="AT234" s="153" t="s">
        <v>171</v>
      </c>
      <c r="AU234" s="153" t="s">
        <v>82</v>
      </c>
      <c r="AV234" s="12" t="s">
        <v>84</v>
      </c>
      <c r="AW234" s="12" t="s">
        <v>32</v>
      </c>
      <c r="AX234" s="12" t="s">
        <v>75</v>
      </c>
      <c r="AY234" s="153" t="s">
        <v>163</v>
      </c>
    </row>
    <row r="235" spans="2:65" s="13" customFormat="1" ht="10">
      <c r="B235" s="159"/>
      <c r="D235" s="152" t="s">
        <v>171</v>
      </c>
      <c r="E235" s="160" t="s">
        <v>1</v>
      </c>
      <c r="F235" s="161" t="s">
        <v>173</v>
      </c>
      <c r="H235" s="162">
        <v>1360</v>
      </c>
      <c r="I235" s="163"/>
      <c r="L235" s="159"/>
      <c r="M235" s="164"/>
      <c r="T235" s="165"/>
      <c r="AT235" s="160" t="s">
        <v>171</v>
      </c>
      <c r="AU235" s="160" t="s">
        <v>82</v>
      </c>
      <c r="AV235" s="13" t="s">
        <v>169</v>
      </c>
      <c r="AW235" s="13" t="s">
        <v>32</v>
      </c>
      <c r="AX235" s="13" t="s">
        <v>82</v>
      </c>
      <c r="AY235" s="160" t="s">
        <v>163</v>
      </c>
    </row>
    <row r="236" spans="2:65" s="1" customFormat="1" ht="16.5" customHeight="1">
      <c r="B236" s="136"/>
      <c r="C236" s="137" t="s">
        <v>636</v>
      </c>
      <c r="D236" s="137" t="s">
        <v>165</v>
      </c>
      <c r="E236" s="138" t="s">
        <v>1096</v>
      </c>
      <c r="F236" s="139" t="s">
        <v>1097</v>
      </c>
      <c r="G236" s="140" t="s">
        <v>962</v>
      </c>
      <c r="H236" s="141">
        <v>3315</v>
      </c>
      <c r="I236" s="142"/>
      <c r="J236" s="143">
        <f>ROUND(I236*H236,2)</f>
        <v>0</v>
      </c>
      <c r="K236" s="144"/>
      <c r="L236" s="31"/>
      <c r="M236" s="145" t="s">
        <v>1</v>
      </c>
      <c r="N236" s="146" t="s">
        <v>40</v>
      </c>
      <c r="P236" s="147">
        <f>O236*H236</f>
        <v>0</v>
      </c>
      <c r="Q236" s="147">
        <v>0</v>
      </c>
      <c r="R236" s="147">
        <f>Q236*H236</f>
        <v>0</v>
      </c>
      <c r="S236" s="147">
        <v>0</v>
      </c>
      <c r="T236" s="148">
        <f>S236*H236</f>
        <v>0</v>
      </c>
      <c r="AR236" s="149" t="s">
        <v>169</v>
      </c>
      <c r="AT236" s="149" t="s">
        <v>165</v>
      </c>
      <c r="AU236" s="149" t="s">
        <v>82</v>
      </c>
      <c r="AY236" s="16" t="s">
        <v>163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6" t="s">
        <v>82</v>
      </c>
      <c r="BK236" s="150">
        <f>ROUND(I236*H236,2)</f>
        <v>0</v>
      </c>
      <c r="BL236" s="16" t="s">
        <v>169</v>
      </c>
      <c r="BM236" s="149" t="s">
        <v>1098</v>
      </c>
    </row>
    <row r="237" spans="2:65" s="1" customFormat="1" ht="16.5" customHeight="1">
      <c r="B237" s="136"/>
      <c r="C237" s="175" t="s">
        <v>640</v>
      </c>
      <c r="D237" s="175" t="s">
        <v>378</v>
      </c>
      <c r="E237" s="176" t="s">
        <v>1099</v>
      </c>
      <c r="F237" s="177" t="s">
        <v>1100</v>
      </c>
      <c r="G237" s="178" t="s">
        <v>962</v>
      </c>
      <c r="H237" s="179">
        <v>3315</v>
      </c>
      <c r="I237" s="180"/>
      <c r="J237" s="181">
        <f>ROUND(I237*H237,2)</f>
        <v>0</v>
      </c>
      <c r="K237" s="182"/>
      <c r="L237" s="183"/>
      <c r="M237" s="184" t="s">
        <v>1</v>
      </c>
      <c r="N237" s="185" t="s">
        <v>40</v>
      </c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8">
        <f>S237*H237</f>
        <v>0</v>
      </c>
      <c r="AR237" s="149" t="s">
        <v>216</v>
      </c>
      <c r="AT237" s="149" t="s">
        <v>378</v>
      </c>
      <c r="AU237" s="149" t="s">
        <v>82</v>
      </c>
      <c r="AY237" s="16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6" t="s">
        <v>82</v>
      </c>
      <c r="BK237" s="150">
        <f>ROUND(I237*H237,2)</f>
        <v>0</v>
      </c>
      <c r="BL237" s="16" t="s">
        <v>169</v>
      </c>
      <c r="BM237" s="149" t="s">
        <v>1101</v>
      </c>
    </row>
    <row r="238" spans="2:65" s="14" customFormat="1" ht="10">
      <c r="B238" s="166"/>
      <c r="D238" s="152" t="s">
        <v>171</v>
      </c>
      <c r="E238" s="167" t="s">
        <v>1</v>
      </c>
      <c r="F238" s="168" t="s">
        <v>958</v>
      </c>
      <c r="H238" s="167" t="s">
        <v>1</v>
      </c>
      <c r="I238" s="169"/>
      <c r="L238" s="166"/>
      <c r="M238" s="170"/>
      <c r="T238" s="171"/>
      <c r="AT238" s="167" t="s">
        <v>171</v>
      </c>
      <c r="AU238" s="167" t="s">
        <v>82</v>
      </c>
      <c r="AV238" s="14" t="s">
        <v>82</v>
      </c>
      <c r="AW238" s="14" t="s">
        <v>32</v>
      </c>
      <c r="AX238" s="14" t="s">
        <v>75</v>
      </c>
      <c r="AY238" s="167" t="s">
        <v>163</v>
      </c>
    </row>
    <row r="239" spans="2:65" s="12" customFormat="1" ht="10">
      <c r="B239" s="151"/>
      <c r="D239" s="152" t="s">
        <v>171</v>
      </c>
      <c r="E239" s="153" t="s">
        <v>1</v>
      </c>
      <c r="F239" s="154" t="s">
        <v>1102</v>
      </c>
      <c r="H239" s="155">
        <v>3315</v>
      </c>
      <c r="I239" s="156"/>
      <c r="L239" s="151"/>
      <c r="M239" s="157"/>
      <c r="T239" s="158"/>
      <c r="AT239" s="153" t="s">
        <v>171</v>
      </c>
      <c r="AU239" s="153" t="s">
        <v>82</v>
      </c>
      <c r="AV239" s="12" t="s">
        <v>84</v>
      </c>
      <c r="AW239" s="12" t="s">
        <v>32</v>
      </c>
      <c r="AX239" s="12" t="s">
        <v>75</v>
      </c>
      <c r="AY239" s="153" t="s">
        <v>163</v>
      </c>
    </row>
    <row r="240" spans="2:65" s="13" customFormat="1" ht="10">
      <c r="B240" s="159"/>
      <c r="D240" s="152" t="s">
        <v>171</v>
      </c>
      <c r="E240" s="160" t="s">
        <v>1</v>
      </c>
      <c r="F240" s="161" t="s">
        <v>173</v>
      </c>
      <c r="H240" s="162">
        <v>3315</v>
      </c>
      <c r="I240" s="163"/>
      <c r="L240" s="159"/>
      <c r="M240" s="164"/>
      <c r="T240" s="165"/>
      <c r="AT240" s="160" t="s">
        <v>171</v>
      </c>
      <c r="AU240" s="160" t="s">
        <v>82</v>
      </c>
      <c r="AV240" s="13" t="s">
        <v>169</v>
      </c>
      <c r="AW240" s="13" t="s">
        <v>32</v>
      </c>
      <c r="AX240" s="13" t="s">
        <v>82</v>
      </c>
      <c r="AY240" s="160" t="s">
        <v>163</v>
      </c>
    </row>
    <row r="241" spans="2:65" s="1" customFormat="1" ht="16.5" customHeight="1">
      <c r="B241" s="136"/>
      <c r="C241" s="137" t="s">
        <v>646</v>
      </c>
      <c r="D241" s="137" t="s">
        <v>165</v>
      </c>
      <c r="E241" s="138" t="s">
        <v>1103</v>
      </c>
      <c r="F241" s="139" t="s">
        <v>1104</v>
      </c>
      <c r="G241" s="140" t="s">
        <v>962</v>
      </c>
      <c r="H241" s="141">
        <v>2076</v>
      </c>
      <c r="I241" s="142"/>
      <c r="J241" s="143">
        <f>ROUND(I241*H241,2)</f>
        <v>0</v>
      </c>
      <c r="K241" s="144"/>
      <c r="L241" s="31"/>
      <c r="M241" s="145" t="s">
        <v>1</v>
      </c>
      <c r="N241" s="146" t="s">
        <v>40</v>
      </c>
      <c r="P241" s="147">
        <f>O241*H241</f>
        <v>0</v>
      </c>
      <c r="Q241" s="147">
        <v>0</v>
      </c>
      <c r="R241" s="147">
        <f>Q241*H241</f>
        <v>0</v>
      </c>
      <c r="S241" s="147">
        <v>0</v>
      </c>
      <c r="T241" s="148">
        <f>S241*H241</f>
        <v>0</v>
      </c>
      <c r="AR241" s="149" t="s">
        <v>169</v>
      </c>
      <c r="AT241" s="149" t="s">
        <v>165</v>
      </c>
      <c r="AU241" s="149" t="s">
        <v>82</v>
      </c>
      <c r="AY241" s="16" t="s">
        <v>163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6" t="s">
        <v>82</v>
      </c>
      <c r="BK241" s="150">
        <f>ROUND(I241*H241,2)</f>
        <v>0</v>
      </c>
      <c r="BL241" s="16" t="s">
        <v>169</v>
      </c>
      <c r="BM241" s="149" t="s">
        <v>1105</v>
      </c>
    </row>
    <row r="242" spans="2:65" s="1" customFormat="1" ht="16.5" customHeight="1">
      <c r="B242" s="136"/>
      <c r="C242" s="175" t="s">
        <v>652</v>
      </c>
      <c r="D242" s="175" t="s">
        <v>378</v>
      </c>
      <c r="E242" s="176" t="s">
        <v>1106</v>
      </c>
      <c r="F242" s="177" t="s">
        <v>1107</v>
      </c>
      <c r="G242" s="178" t="s">
        <v>962</v>
      </c>
      <c r="H242" s="179">
        <v>2076</v>
      </c>
      <c r="I242" s="180"/>
      <c r="J242" s="181">
        <f>ROUND(I242*H242,2)</f>
        <v>0</v>
      </c>
      <c r="K242" s="182"/>
      <c r="L242" s="183"/>
      <c r="M242" s="184" t="s">
        <v>1</v>
      </c>
      <c r="N242" s="185" t="s">
        <v>40</v>
      </c>
      <c r="P242" s="147">
        <f>O242*H242</f>
        <v>0</v>
      </c>
      <c r="Q242" s="147">
        <v>0</v>
      </c>
      <c r="R242" s="147">
        <f>Q242*H242</f>
        <v>0</v>
      </c>
      <c r="S242" s="147">
        <v>0</v>
      </c>
      <c r="T242" s="148">
        <f>S242*H242</f>
        <v>0</v>
      </c>
      <c r="AR242" s="149" t="s">
        <v>216</v>
      </c>
      <c r="AT242" s="149" t="s">
        <v>378</v>
      </c>
      <c r="AU242" s="149" t="s">
        <v>82</v>
      </c>
      <c r="AY242" s="16" t="s">
        <v>163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6" t="s">
        <v>82</v>
      </c>
      <c r="BK242" s="150">
        <f>ROUND(I242*H242,2)</f>
        <v>0</v>
      </c>
      <c r="BL242" s="16" t="s">
        <v>169</v>
      </c>
      <c r="BM242" s="149" t="s">
        <v>1108</v>
      </c>
    </row>
    <row r="243" spans="2:65" s="14" customFormat="1" ht="10">
      <c r="B243" s="166"/>
      <c r="D243" s="152" t="s">
        <v>171</v>
      </c>
      <c r="E243" s="167" t="s">
        <v>1</v>
      </c>
      <c r="F243" s="168" t="s">
        <v>958</v>
      </c>
      <c r="H243" s="167" t="s">
        <v>1</v>
      </c>
      <c r="I243" s="169"/>
      <c r="L243" s="166"/>
      <c r="M243" s="170"/>
      <c r="T243" s="171"/>
      <c r="AT243" s="167" t="s">
        <v>171</v>
      </c>
      <c r="AU243" s="167" t="s">
        <v>82</v>
      </c>
      <c r="AV243" s="14" t="s">
        <v>82</v>
      </c>
      <c r="AW243" s="14" t="s">
        <v>32</v>
      </c>
      <c r="AX243" s="14" t="s">
        <v>75</v>
      </c>
      <c r="AY243" s="167" t="s">
        <v>163</v>
      </c>
    </row>
    <row r="244" spans="2:65" s="12" customFormat="1" ht="10">
      <c r="B244" s="151"/>
      <c r="D244" s="152" t="s">
        <v>171</v>
      </c>
      <c r="E244" s="153" t="s">
        <v>1</v>
      </c>
      <c r="F244" s="154" t="s">
        <v>1109</v>
      </c>
      <c r="H244" s="155">
        <v>2076</v>
      </c>
      <c r="I244" s="156"/>
      <c r="L244" s="151"/>
      <c r="M244" s="157"/>
      <c r="T244" s="158"/>
      <c r="AT244" s="153" t="s">
        <v>171</v>
      </c>
      <c r="AU244" s="153" t="s">
        <v>82</v>
      </c>
      <c r="AV244" s="12" t="s">
        <v>84</v>
      </c>
      <c r="AW244" s="12" t="s">
        <v>32</v>
      </c>
      <c r="AX244" s="12" t="s">
        <v>75</v>
      </c>
      <c r="AY244" s="153" t="s">
        <v>163</v>
      </c>
    </row>
    <row r="245" spans="2:65" s="13" customFormat="1" ht="10">
      <c r="B245" s="159"/>
      <c r="D245" s="152" t="s">
        <v>171</v>
      </c>
      <c r="E245" s="160" t="s">
        <v>1</v>
      </c>
      <c r="F245" s="161" t="s">
        <v>173</v>
      </c>
      <c r="H245" s="162">
        <v>2076</v>
      </c>
      <c r="I245" s="163"/>
      <c r="L245" s="159"/>
      <c r="M245" s="164"/>
      <c r="T245" s="165"/>
      <c r="AT245" s="160" t="s">
        <v>171</v>
      </c>
      <c r="AU245" s="160" t="s">
        <v>82</v>
      </c>
      <c r="AV245" s="13" t="s">
        <v>169</v>
      </c>
      <c r="AW245" s="13" t="s">
        <v>32</v>
      </c>
      <c r="AX245" s="13" t="s">
        <v>82</v>
      </c>
      <c r="AY245" s="160" t="s">
        <v>163</v>
      </c>
    </row>
    <row r="246" spans="2:65" s="1" customFormat="1" ht="16.5" customHeight="1">
      <c r="B246" s="136"/>
      <c r="C246" s="137" t="s">
        <v>657</v>
      </c>
      <c r="D246" s="137" t="s">
        <v>165</v>
      </c>
      <c r="E246" s="138" t="s">
        <v>1110</v>
      </c>
      <c r="F246" s="139" t="s">
        <v>1111</v>
      </c>
      <c r="G246" s="140" t="s">
        <v>962</v>
      </c>
      <c r="H246" s="141">
        <v>354</v>
      </c>
      <c r="I246" s="142"/>
      <c r="J246" s="143">
        <f>ROUND(I246*H246,2)</f>
        <v>0</v>
      </c>
      <c r="K246" s="144"/>
      <c r="L246" s="31"/>
      <c r="M246" s="145" t="s">
        <v>1</v>
      </c>
      <c r="N246" s="146" t="s">
        <v>40</v>
      </c>
      <c r="P246" s="147">
        <f>O246*H246</f>
        <v>0</v>
      </c>
      <c r="Q246" s="147">
        <v>0</v>
      </c>
      <c r="R246" s="147">
        <f>Q246*H246</f>
        <v>0</v>
      </c>
      <c r="S246" s="147">
        <v>0</v>
      </c>
      <c r="T246" s="148">
        <f>S246*H246</f>
        <v>0</v>
      </c>
      <c r="AR246" s="149" t="s">
        <v>169</v>
      </c>
      <c r="AT246" s="149" t="s">
        <v>165</v>
      </c>
      <c r="AU246" s="149" t="s">
        <v>82</v>
      </c>
      <c r="AY246" s="16" t="s">
        <v>163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6" t="s">
        <v>82</v>
      </c>
      <c r="BK246" s="150">
        <f>ROUND(I246*H246,2)</f>
        <v>0</v>
      </c>
      <c r="BL246" s="16" t="s">
        <v>169</v>
      </c>
      <c r="BM246" s="149" t="s">
        <v>1112</v>
      </c>
    </row>
    <row r="247" spans="2:65" s="1" customFormat="1" ht="16.5" customHeight="1">
      <c r="B247" s="136"/>
      <c r="C247" s="175" t="s">
        <v>661</v>
      </c>
      <c r="D247" s="175" t="s">
        <v>378</v>
      </c>
      <c r="E247" s="176" t="s">
        <v>1113</v>
      </c>
      <c r="F247" s="177" t="s">
        <v>1114</v>
      </c>
      <c r="G247" s="178" t="s">
        <v>962</v>
      </c>
      <c r="H247" s="179">
        <v>354</v>
      </c>
      <c r="I247" s="180"/>
      <c r="J247" s="181">
        <f>ROUND(I247*H247,2)</f>
        <v>0</v>
      </c>
      <c r="K247" s="182"/>
      <c r="L247" s="183"/>
      <c r="M247" s="184" t="s">
        <v>1</v>
      </c>
      <c r="N247" s="185" t="s">
        <v>40</v>
      </c>
      <c r="P247" s="147">
        <f>O247*H247</f>
        <v>0</v>
      </c>
      <c r="Q247" s="147">
        <v>0</v>
      </c>
      <c r="R247" s="147">
        <f>Q247*H247</f>
        <v>0</v>
      </c>
      <c r="S247" s="147">
        <v>0</v>
      </c>
      <c r="T247" s="148">
        <f>S247*H247</f>
        <v>0</v>
      </c>
      <c r="AR247" s="149" t="s">
        <v>216</v>
      </c>
      <c r="AT247" s="149" t="s">
        <v>378</v>
      </c>
      <c r="AU247" s="149" t="s">
        <v>82</v>
      </c>
      <c r="AY247" s="16" t="s">
        <v>163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6" t="s">
        <v>82</v>
      </c>
      <c r="BK247" s="150">
        <f>ROUND(I247*H247,2)</f>
        <v>0</v>
      </c>
      <c r="BL247" s="16" t="s">
        <v>169</v>
      </c>
      <c r="BM247" s="149" t="s">
        <v>1115</v>
      </c>
    </row>
    <row r="248" spans="2:65" s="14" customFormat="1" ht="10">
      <c r="B248" s="166"/>
      <c r="D248" s="152" t="s">
        <v>171</v>
      </c>
      <c r="E248" s="167" t="s">
        <v>1</v>
      </c>
      <c r="F248" s="168" t="s">
        <v>958</v>
      </c>
      <c r="H248" s="167" t="s">
        <v>1</v>
      </c>
      <c r="I248" s="169"/>
      <c r="L248" s="166"/>
      <c r="M248" s="170"/>
      <c r="T248" s="171"/>
      <c r="AT248" s="167" t="s">
        <v>171</v>
      </c>
      <c r="AU248" s="167" t="s">
        <v>82</v>
      </c>
      <c r="AV248" s="14" t="s">
        <v>82</v>
      </c>
      <c r="AW248" s="14" t="s">
        <v>32</v>
      </c>
      <c r="AX248" s="14" t="s">
        <v>75</v>
      </c>
      <c r="AY248" s="167" t="s">
        <v>163</v>
      </c>
    </row>
    <row r="249" spans="2:65" s="12" customFormat="1" ht="10">
      <c r="B249" s="151"/>
      <c r="D249" s="152" t="s">
        <v>171</v>
      </c>
      <c r="E249" s="153" t="s">
        <v>1</v>
      </c>
      <c r="F249" s="154" t="s">
        <v>1116</v>
      </c>
      <c r="H249" s="155">
        <v>354</v>
      </c>
      <c r="I249" s="156"/>
      <c r="L249" s="151"/>
      <c r="M249" s="157"/>
      <c r="T249" s="158"/>
      <c r="AT249" s="153" t="s">
        <v>171</v>
      </c>
      <c r="AU249" s="153" t="s">
        <v>82</v>
      </c>
      <c r="AV249" s="12" t="s">
        <v>84</v>
      </c>
      <c r="AW249" s="12" t="s">
        <v>32</v>
      </c>
      <c r="AX249" s="12" t="s">
        <v>75</v>
      </c>
      <c r="AY249" s="153" t="s">
        <v>163</v>
      </c>
    </row>
    <row r="250" spans="2:65" s="13" customFormat="1" ht="10">
      <c r="B250" s="159"/>
      <c r="D250" s="152" t="s">
        <v>171</v>
      </c>
      <c r="E250" s="160" t="s">
        <v>1</v>
      </c>
      <c r="F250" s="161" t="s">
        <v>173</v>
      </c>
      <c r="H250" s="162">
        <v>354</v>
      </c>
      <c r="I250" s="163"/>
      <c r="L250" s="159"/>
      <c r="M250" s="164"/>
      <c r="T250" s="165"/>
      <c r="AT250" s="160" t="s">
        <v>171</v>
      </c>
      <c r="AU250" s="160" t="s">
        <v>82</v>
      </c>
      <c r="AV250" s="13" t="s">
        <v>169</v>
      </c>
      <c r="AW250" s="13" t="s">
        <v>32</v>
      </c>
      <c r="AX250" s="13" t="s">
        <v>82</v>
      </c>
      <c r="AY250" s="160" t="s">
        <v>163</v>
      </c>
    </row>
    <row r="251" spans="2:65" s="1" customFormat="1" ht="16.5" customHeight="1">
      <c r="B251" s="136"/>
      <c r="C251" s="137" t="s">
        <v>669</v>
      </c>
      <c r="D251" s="137" t="s">
        <v>165</v>
      </c>
      <c r="E251" s="138" t="s">
        <v>1117</v>
      </c>
      <c r="F251" s="139" t="s">
        <v>1118</v>
      </c>
      <c r="G251" s="140" t="s">
        <v>962</v>
      </c>
      <c r="H251" s="141">
        <v>111</v>
      </c>
      <c r="I251" s="142"/>
      <c r="J251" s="143">
        <f>ROUND(I251*H251,2)</f>
        <v>0</v>
      </c>
      <c r="K251" s="144"/>
      <c r="L251" s="31"/>
      <c r="M251" s="145" t="s">
        <v>1</v>
      </c>
      <c r="N251" s="146" t="s">
        <v>40</v>
      </c>
      <c r="P251" s="147">
        <f>O251*H251</f>
        <v>0</v>
      </c>
      <c r="Q251" s="147">
        <v>0</v>
      </c>
      <c r="R251" s="147">
        <f>Q251*H251</f>
        <v>0</v>
      </c>
      <c r="S251" s="147">
        <v>0</v>
      </c>
      <c r="T251" s="148">
        <f>S251*H251</f>
        <v>0</v>
      </c>
      <c r="AR251" s="149" t="s">
        <v>169</v>
      </c>
      <c r="AT251" s="149" t="s">
        <v>165</v>
      </c>
      <c r="AU251" s="149" t="s">
        <v>82</v>
      </c>
      <c r="AY251" s="16" t="s">
        <v>163</v>
      </c>
      <c r="BE251" s="150">
        <f>IF(N251="základní",J251,0)</f>
        <v>0</v>
      </c>
      <c r="BF251" s="150">
        <f>IF(N251="snížená",J251,0)</f>
        <v>0</v>
      </c>
      <c r="BG251" s="150">
        <f>IF(N251="zákl. přenesená",J251,0)</f>
        <v>0</v>
      </c>
      <c r="BH251" s="150">
        <f>IF(N251="sníž. přenesená",J251,0)</f>
        <v>0</v>
      </c>
      <c r="BI251" s="150">
        <f>IF(N251="nulová",J251,0)</f>
        <v>0</v>
      </c>
      <c r="BJ251" s="16" t="s">
        <v>82</v>
      </c>
      <c r="BK251" s="150">
        <f>ROUND(I251*H251,2)</f>
        <v>0</v>
      </c>
      <c r="BL251" s="16" t="s">
        <v>169</v>
      </c>
      <c r="BM251" s="149" t="s">
        <v>1119</v>
      </c>
    </row>
    <row r="252" spans="2:65" s="1" customFormat="1" ht="16.5" customHeight="1">
      <c r="B252" s="136"/>
      <c r="C252" s="175" t="s">
        <v>675</v>
      </c>
      <c r="D252" s="175" t="s">
        <v>378</v>
      </c>
      <c r="E252" s="176" t="s">
        <v>1120</v>
      </c>
      <c r="F252" s="177" t="s">
        <v>1121</v>
      </c>
      <c r="G252" s="178" t="s">
        <v>962</v>
      </c>
      <c r="H252" s="179">
        <v>111</v>
      </c>
      <c r="I252" s="180"/>
      <c r="J252" s="181">
        <f>ROUND(I252*H252,2)</f>
        <v>0</v>
      </c>
      <c r="K252" s="182"/>
      <c r="L252" s="183"/>
      <c r="M252" s="184" t="s">
        <v>1</v>
      </c>
      <c r="N252" s="185" t="s">
        <v>40</v>
      </c>
      <c r="P252" s="147">
        <f>O252*H252</f>
        <v>0</v>
      </c>
      <c r="Q252" s="147">
        <v>0</v>
      </c>
      <c r="R252" s="147">
        <f>Q252*H252</f>
        <v>0</v>
      </c>
      <c r="S252" s="147">
        <v>0</v>
      </c>
      <c r="T252" s="148">
        <f>S252*H252</f>
        <v>0</v>
      </c>
      <c r="AR252" s="149" t="s">
        <v>216</v>
      </c>
      <c r="AT252" s="149" t="s">
        <v>378</v>
      </c>
      <c r="AU252" s="149" t="s">
        <v>82</v>
      </c>
      <c r="AY252" s="16" t="s">
        <v>163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6" t="s">
        <v>82</v>
      </c>
      <c r="BK252" s="150">
        <f>ROUND(I252*H252,2)</f>
        <v>0</v>
      </c>
      <c r="BL252" s="16" t="s">
        <v>169</v>
      </c>
      <c r="BM252" s="149" t="s">
        <v>1122</v>
      </c>
    </row>
    <row r="253" spans="2:65" s="14" customFormat="1" ht="10">
      <c r="B253" s="166"/>
      <c r="D253" s="152" t="s">
        <v>171</v>
      </c>
      <c r="E253" s="167" t="s">
        <v>1</v>
      </c>
      <c r="F253" s="168" t="s">
        <v>958</v>
      </c>
      <c r="H253" s="167" t="s">
        <v>1</v>
      </c>
      <c r="I253" s="169"/>
      <c r="L253" s="166"/>
      <c r="M253" s="170"/>
      <c r="T253" s="171"/>
      <c r="AT253" s="167" t="s">
        <v>171</v>
      </c>
      <c r="AU253" s="167" t="s">
        <v>82</v>
      </c>
      <c r="AV253" s="14" t="s">
        <v>82</v>
      </c>
      <c r="AW253" s="14" t="s">
        <v>32</v>
      </c>
      <c r="AX253" s="14" t="s">
        <v>75</v>
      </c>
      <c r="AY253" s="167" t="s">
        <v>163</v>
      </c>
    </row>
    <row r="254" spans="2:65" s="12" customFormat="1" ht="10">
      <c r="B254" s="151"/>
      <c r="D254" s="152" t="s">
        <v>171</v>
      </c>
      <c r="E254" s="153" t="s">
        <v>1</v>
      </c>
      <c r="F254" s="154" t="s">
        <v>1123</v>
      </c>
      <c r="H254" s="155">
        <v>111</v>
      </c>
      <c r="I254" s="156"/>
      <c r="L254" s="151"/>
      <c r="M254" s="157"/>
      <c r="T254" s="158"/>
      <c r="AT254" s="153" t="s">
        <v>171</v>
      </c>
      <c r="AU254" s="153" t="s">
        <v>82</v>
      </c>
      <c r="AV254" s="12" t="s">
        <v>84</v>
      </c>
      <c r="AW254" s="12" t="s">
        <v>32</v>
      </c>
      <c r="AX254" s="12" t="s">
        <v>75</v>
      </c>
      <c r="AY254" s="153" t="s">
        <v>163</v>
      </c>
    </row>
    <row r="255" spans="2:65" s="13" customFormat="1" ht="10">
      <c r="B255" s="159"/>
      <c r="D255" s="152" t="s">
        <v>171</v>
      </c>
      <c r="E255" s="160" t="s">
        <v>1</v>
      </c>
      <c r="F255" s="161" t="s">
        <v>173</v>
      </c>
      <c r="H255" s="162">
        <v>111</v>
      </c>
      <c r="I255" s="163"/>
      <c r="L255" s="159"/>
      <c r="M255" s="164"/>
      <c r="T255" s="165"/>
      <c r="AT255" s="160" t="s">
        <v>171</v>
      </c>
      <c r="AU255" s="160" t="s">
        <v>82</v>
      </c>
      <c r="AV255" s="13" t="s">
        <v>169</v>
      </c>
      <c r="AW255" s="13" t="s">
        <v>32</v>
      </c>
      <c r="AX255" s="13" t="s">
        <v>82</v>
      </c>
      <c r="AY255" s="160" t="s">
        <v>163</v>
      </c>
    </row>
    <row r="256" spans="2:65" s="1" customFormat="1" ht="16.5" customHeight="1">
      <c r="B256" s="136"/>
      <c r="C256" s="137" t="s">
        <v>679</v>
      </c>
      <c r="D256" s="137" t="s">
        <v>165</v>
      </c>
      <c r="E256" s="138" t="s">
        <v>1124</v>
      </c>
      <c r="F256" s="139" t="s">
        <v>1125</v>
      </c>
      <c r="G256" s="140" t="s">
        <v>962</v>
      </c>
      <c r="H256" s="141">
        <v>116</v>
      </c>
      <c r="I256" s="142"/>
      <c r="J256" s="143">
        <f>ROUND(I256*H256,2)</f>
        <v>0</v>
      </c>
      <c r="K256" s="144"/>
      <c r="L256" s="31"/>
      <c r="M256" s="145" t="s">
        <v>1</v>
      </c>
      <c r="N256" s="146" t="s">
        <v>40</v>
      </c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169</v>
      </c>
      <c r="AT256" s="149" t="s">
        <v>165</v>
      </c>
      <c r="AU256" s="149" t="s">
        <v>82</v>
      </c>
      <c r="AY256" s="16" t="s">
        <v>163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6" t="s">
        <v>82</v>
      </c>
      <c r="BK256" s="150">
        <f>ROUND(I256*H256,2)</f>
        <v>0</v>
      </c>
      <c r="BL256" s="16" t="s">
        <v>169</v>
      </c>
      <c r="BM256" s="149" t="s">
        <v>1126</v>
      </c>
    </row>
    <row r="257" spans="2:65" s="1" customFormat="1" ht="16.5" customHeight="1">
      <c r="B257" s="136"/>
      <c r="C257" s="175" t="s">
        <v>684</v>
      </c>
      <c r="D257" s="175" t="s">
        <v>378</v>
      </c>
      <c r="E257" s="176" t="s">
        <v>1127</v>
      </c>
      <c r="F257" s="177" t="s">
        <v>1128</v>
      </c>
      <c r="G257" s="178" t="s">
        <v>962</v>
      </c>
      <c r="H257" s="179">
        <v>116</v>
      </c>
      <c r="I257" s="180"/>
      <c r="J257" s="181">
        <f>ROUND(I257*H257,2)</f>
        <v>0</v>
      </c>
      <c r="K257" s="182"/>
      <c r="L257" s="183"/>
      <c r="M257" s="184" t="s">
        <v>1</v>
      </c>
      <c r="N257" s="185" t="s">
        <v>40</v>
      </c>
      <c r="P257" s="147">
        <f>O257*H257</f>
        <v>0</v>
      </c>
      <c r="Q257" s="147">
        <v>0</v>
      </c>
      <c r="R257" s="147">
        <f>Q257*H257</f>
        <v>0</v>
      </c>
      <c r="S257" s="147">
        <v>0</v>
      </c>
      <c r="T257" s="148">
        <f>S257*H257</f>
        <v>0</v>
      </c>
      <c r="AR257" s="149" t="s">
        <v>216</v>
      </c>
      <c r="AT257" s="149" t="s">
        <v>378</v>
      </c>
      <c r="AU257" s="149" t="s">
        <v>82</v>
      </c>
      <c r="AY257" s="16" t="s">
        <v>163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6" t="s">
        <v>82</v>
      </c>
      <c r="BK257" s="150">
        <f>ROUND(I257*H257,2)</f>
        <v>0</v>
      </c>
      <c r="BL257" s="16" t="s">
        <v>169</v>
      </c>
      <c r="BM257" s="149" t="s">
        <v>1129</v>
      </c>
    </row>
    <row r="258" spans="2:65" s="14" customFormat="1" ht="10">
      <c r="B258" s="166"/>
      <c r="D258" s="152" t="s">
        <v>171</v>
      </c>
      <c r="E258" s="167" t="s">
        <v>1</v>
      </c>
      <c r="F258" s="168" t="s">
        <v>958</v>
      </c>
      <c r="H258" s="167" t="s">
        <v>1</v>
      </c>
      <c r="I258" s="169"/>
      <c r="L258" s="166"/>
      <c r="M258" s="170"/>
      <c r="T258" s="171"/>
      <c r="AT258" s="167" t="s">
        <v>171</v>
      </c>
      <c r="AU258" s="167" t="s">
        <v>82</v>
      </c>
      <c r="AV258" s="14" t="s">
        <v>82</v>
      </c>
      <c r="AW258" s="14" t="s">
        <v>32</v>
      </c>
      <c r="AX258" s="14" t="s">
        <v>75</v>
      </c>
      <c r="AY258" s="167" t="s">
        <v>163</v>
      </c>
    </row>
    <row r="259" spans="2:65" s="12" customFormat="1" ht="10">
      <c r="B259" s="151"/>
      <c r="D259" s="152" t="s">
        <v>171</v>
      </c>
      <c r="E259" s="153" t="s">
        <v>1</v>
      </c>
      <c r="F259" s="154" t="s">
        <v>1130</v>
      </c>
      <c r="H259" s="155">
        <v>116</v>
      </c>
      <c r="I259" s="156"/>
      <c r="L259" s="151"/>
      <c r="M259" s="157"/>
      <c r="T259" s="158"/>
      <c r="AT259" s="153" t="s">
        <v>171</v>
      </c>
      <c r="AU259" s="153" t="s">
        <v>82</v>
      </c>
      <c r="AV259" s="12" t="s">
        <v>84</v>
      </c>
      <c r="AW259" s="12" t="s">
        <v>32</v>
      </c>
      <c r="AX259" s="12" t="s">
        <v>75</v>
      </c>
      <c r="AY259" s="153" t="s">
        <v>163</v>
      </c>
    </row>
    <row r="260" spans="2:65" s="13" customFormat="1" ht="10">
      <c r="B260" s="159"/>
      <c r="D260" s="152" t="s">
        <v>171</v>
      </c>
      <c r="E260" s="160" t="s">
        <v>1</v>
      </c>
      <c r="F260" s="161" t="s">
        <v>173</v>
      </c>
      <c r="H260" s="162">
        <v>116</v>
      </c>
      <c r="I260" s="163"/>
      <c r="L260" s="159"/>
      <c r="M260" s="164"/>
      <c r="T260" s="165"/>
      <c r="AT260" s="160" t="s">
        <v>171</v>
      </c>
      <c r="AU260" s="160" t="s">
        <v>82</v>
      </c>
      <c r="AV260" s="13" t="s">
        <v>169</v>
      </c>
      <c r="AW260" s="13" t="s">
        <v>32</v>
      </c>
      <c r="AX260" s="13" t="s">
        <v>82</v>
      </c>
      <c r="AY260" s="160" t="s">
        <v>163</v>
      </c>
    </row>
    <row r="261" spans="2:65" s="1" customFormat="1" ht="16.5" customHeight="1">
      <c r="B261" s="136"/>
      <c r="C261" s="137" t="s">
        <v>689</v>
      </c>
      <c r="D261" s="137" t="s">
        <v>165</v>
      </c>
      <c r="E261" s="138" t="s">
        <v>1131</v>
      </c>
      <c r="F261" s="139" t="s">
        <v>1132</v>
      </c>
      <c r="G261" s="140" t="s">
        <v>962</v>
      </c>
      <c r="H261" s="141">
        <v>54</v>
      </c>
      <c r="I261" s="142"/>
      <c r="J261" s="143">
        <f>ROUND(I261*H261,2)</f>
        <v>0</v>
      </c>
      <c r="K261" s="144"/>
      <c r="L261" s="31"/>
      <c r="M261" s="145" t="s">
        <v>1</v>
      </c>
      <c r="N261" s="146" t="s">
        <v>40</v>
      </c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8">
        <f>S261*H261</f>
        <v>0</v>
      </c>
      <c r="AR261" s="149" t="s">
        <v>169</v>
      </c>
      <c r="AT261" s="149" t="s">
        <v>165</v>
      </c>
      <c r="AU261" s="149" t="s">
        <v>82</v>
      </c>
      <c r="AY261" s="16" t="s">
        <v>163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6" t="s">
        <v>82</v>
      </c>
      <c r="BK261" s="150">
        <f>ROUND(I261*H261,2)</f>
        <v>0</v>
      </c>
      <c r="BL261" s="16" t="s">
        <v>169</v>
      </c>
      <c r="BM261" s="149" t="s">
        <v>1133</v>
      </c>
    </row>
    <row r="262" spans="2:65" s="14" customFormat="1" ht="10">
      <c r="B262" s="166"/>
      <c r="D262" s="152" t="s">
        <v>171</v>
      </c>
      <c r="E262" s="167" t="s">
        <v>1</v>
      </c>
      <c r="F262" s="168" t="s">
        <v>958</v>
      </c>
      <c r="H262" s="167" t="s">
        <v>1</v>
      </c>
      <c r="I262" s="169"/>
      <c r="L262" s="166"/>
      <c r="M262" s="170"/>
      <c r="T262" s="171"/>
      <c r="AT262" s="167" t="s">
        <v>171</v>
      </c>
      <c r="AU262" s="167" t="s">
        <v>82</v>
      </c>
      <c r="AV262" s="14" t="s">
        <v>82</v>
      </c>
      <c r="AW262" s="14" t="s">
        <v>32</v>
      </c>
      <c r="AX262" s="14" t="s">
        <v>75</v>
      </c>
      <c r="AY262" s="167" t="s">
        <v>163</v>
      </c>
    </row>
    <row r="263" spans="2:65" s="12" customFormat="1" ht="10">
      <c r="B263" s="151"/>
      <c r="D263" s="152" t="s">
        <v>171</v>
      </c>
      <c r="E263" s="153" t="s">
        <v>1</v>
      </c>
      <c r="F263" s="154" t="s">
        <v>1134</v>
      </c>
      <c r="H263" s="155">
        <v>54</v>
      </c>
      <c r="I263" s="156"/>
      <c r="L263" s="151"/>
      <c r="M263" s="157"/>
      <c r="T263" s="158"/>
      <c r="AT263" s="153" t="s">
        <v>171</v>
      </c>
      <c r="AU263" s="153" t="s">
        <v>82</v>
      </c>
      <c r="AV263" s="12" t="s">
        <v>84</v>
      </c>
      <c r="AW263" s="12" t="s">
        <v>32</v>
      </c>
      <c r="AX263" s="12" t="s">
        <v>75</v>
      </c>
      <c r="AY263" s="153" t="s">
        <v>163</v>
      </c>
    </row>
    <row r="264" spans="2:65" s="13" customFormat="1" ht="10">
      <c r="B264" s="159"/>
      <c r="D264" s="152" t="s">
        <v>171</v>
      </c>
      <c r="E264" s="160" t="s">
        <v>1</v>
      </c>
      <c r="F264" s="161" t="s">
        <v>173</v>
      </c>
      <c r="H264" s="162">
        <v>54</v>
      </c>
      <c r="I264" s="163"/>
      <c r="L264" s="159"/>
      <c r="M264" s="164"/>
      <c r="T264" s="165"/>
      <c r="AT264" s="160" t="s">
        <v>171</v>
      </c>
      <c r="AU264" s="160" t="s">
        <v>82</v>
      </c>
      <c r="AV264" s="13" t="s">
        <v>169</v>
      </c>
      <c r="AW264" s="13" t="s">
        <v>32</v>
      </c>
      <c r="AX264" s="13" t="s">
        <v>82</v>
      </c>
      <c r="AY264" s="160" t="s">
        <v>163</v>
      </c>
    </row>
    <row r="265" spans="2:65" s="1" customFormat="1" ht="16.5" customHeight="1">
      <c r="B265" s="136"/>
      <c r="C265" s="137" t="s">
        <v>696</v>
      </c>
      <c r="D265" s="137" t="s">
        <v>165</v>
      </c>
      <c r="E265" s="138" t="s">
        <v>1135</v>
      </c>
      <c r="F265" s="139" t="s">
        <v>1136</v>
      </c>
      <c r="G265" s="140" t="s">
        <v>962</v>
      </c>
      <c r="H265" s="141">
        <v>3</v>
      </c>
      <c r="I265" s="142"/>
      <c r="J265" s="143">
        <f>ROUND(I265*H265,2)</f>
        <v>0</v>
      </c>
      <c r="K265" s="144"/>
      <c r="L265" s="31"/>
      <c r="M265" s="145" t="s">
        <v>1</v>
      </c>
      <c r="N265" s="146" t="s">
        <v>40</v>
      </c>
      <c r="P265" s="147">
        <f>O265*H265</f>
        <v>0</v>
      </c>
      <c r="Q265" s="147">
        <v>0</v>
      </c>
      <c r="R265" s="147">
        <f>Q265*H265</f>
        <v>0</v>
      </c>
      <c r="S265" s="147">
        <v>0</v>
      </c>
      <c r="T265" s="148">
        <f>S265*H265</f>
        <v>0</v>
      </c>
      <c r="AR265" s="149" t="s">
        <v>169</v>
      </c>
      <c r="AT265" s="149" t="s">
        <v>165</v>
      </c>
      <c r="AU265" s="149" t="s">
        <v>82</v>
      </c>
      <c r="AY265" s="16" t="s">
        <v>163</v>
      </c>
      <c r="BE265" s="150">
        <f>IF(N265="základní",J265,0)</f>
        <v>0</v>
      </c>
      <c r="BF265" s="150">
        <f>IF(N265="snížená",J265,0)</f>
        <v>0</v>
      </c>
      <c r="BG265" s="150">
        <f>IF(N265="zákl. přenesená",J265,0)</f>
        <v>0</v>
      </c>
      <c r="BH265" s="150">
        <f>IF(N265="sníž. přenesená",J265,0)</f>
        <v>0</v>
      </c>
      <c r="BI265" s="150">
        <f>IF(N265="nulová",J265,0)</f>
        <v>0</v>
      </c>
      <c r="BJ265" s="16" t="s">
        <v>82</v>
      </c>
      <c r="BK265" s="150">
        <f>ROUND(I265*H265,2)</f>
        <v>0</v>
      </c>
      <c r="BL265" s="16" t="s">
        <v>169</v>
      </c>
      <c r="BM265" s="149" t="s">
        <v>1137</v>
      </c>
    </row>
    <row r="266" spans="2:65" s="14" customFormat="1" ht="10">
      <c r="B266" s="166"/>
      <c r="D266" s="152" t="s">
        <v>171</v>
      </c>
      <c r="E266" s="167" t="s">
        <v>1</v>
      </c>
      <c r="F266" s="168" t="s">
        <v>958</v>
      </c>
      <c r="H266" s="167" t="s">
        <v>1</v>
      </c>
      <c r="I266" s="169"/>
      <c r="L266" s="166"/>
      <c r="M266" s="170"/>
      <c r="T266" s="171"/>
      <c r="AT266" s="167" t="s">
        <v>171</v>
      </c>
      <c r="AU266" s="167" t="s">
        <v>82</v>
      </c>
      <c r="AV266" s="14" t="s">
        <v>82</v>
      </c>
      <c r="AW266" s="14" t="s">
        <v>32</v>
      </c>
      <c r="AX266" s="14" t="s">
        <v>75</v>
      </c>
      <c r="AY266" s="167" t="s">
        <v>163</v>
      </c>
    </row>
    <row r="267" spans="2:65" s="12" customFormat="1" ht="10">
      <c r="B267" s="151"/>
      <c r="D267" s="152" t="s">
        <v>171</v>
      </c>
      <c r="E267" s="153" t="s">
        <v>1</v>
      </c>
      <c r="F267" s="154" t="s">
        <v>1138</v>
      </c>
      <c r="H267" s="155">
        <v>3</v>
      </c>
      <c r="I267" s="156"/>
      <c r="L267" s="151"/>
      <c r="M267" s="157"/>
      <c r="T267" s="158"/>
      <c r="AT267" s="153" t="s">
        <v>171</v>
      </c>
      <c r="AU267" s="153" t="s">
        <v>82</v>
      </c>
      <c r="AV267" s="12" t="s">
        <v>84</v>
      </c>
      <c r="AW267" s="12" t="s">
        <v>32</v>
      </c>
      <c r="AX267" s="12" t="s">
        <v>75</v>
      </c>
      <c r="AY267" s="153" t="s">
        <v>163</v>
      </c>
    </row>
    <row r="268" spans="2:65" s="13" customFormat="1" ht="10">
      <c r="B268" s="159"/>
      <c r="D268" s="152" t="s">
        <v>171</v>
      </c>
      <c r="E268" s="160" t="s">
        <v>1</v>
      </c>
      <c r="F268" s="161" t="s">
        <v>173</v>
      </c>
      <c r="H268" s="162">
        <v>3</v>
      </c>
      <c r="I268" s="163"/>
      <c r="L268" s="159"/>
      <c r="M268" s="164"/>
      <c r="T268" s="165"/>
      <c r="AT268" s="160" t="s">
        <v>171</v>
      </c>
      <c r="AU268" s="160" t="s">
        <v>82</v>
      </c>
      <c r="AV268" s="13" t="s">
        <v>169</v>
      </c>
      <c r="AW268" s="13" t="s">
        <v>32</v>
      </c>
      <c r="AX268" s="13" t="s">
        <v>82</v>
      </c>
      <c r="AY268" s="160" t="s">
        <v>163</v>
      </c>
    </row>
    <row r="269" spans="2:65" s="1" customFormat="1" ht="16.5" customHeight="1">
      <c r="B269" s="136"/>
      <c r="C269" s="137" t="s">
        <v>702</v>
      </c>
      <c r="D269" s="137" t="s">
        <v>165</v>
      </c>
      <c r="E269" s="138" t="s">
        <v>1139</v>
      </c>
      <c r="F269" s="139" t="s">
        <v>1140</v>
      </c>
      <c r="G269" s="140" t="s">
        <v>962</v>
      </c>
      <c r="H269" s="141">
        <v>3</v>
      </c>
      <c r="I269" s="142"/>
      <c r="J269" s="143">
        <f>ROUND(I269*H269,2)</f>
        <v>0</v>
      </c>
      <c r="K269" s="144"/>
      <c r="L269" s="31"/>
      <c r="M269" s="145" t="s">
        <v>1</v>
      </c>
      <c r="N269" s="146" t="s">
        <v>40</v>
      </c>
      <c r="P269" s="147">
        <f>O269*H269</f>
        <v>0</v>
      </c>
      <c r="Q269" s="147">
        <v>0</v>
      </c>
      <c r="R269" s="147">
        <f>Q269*H269</f>
        <v>0</v>
      </c>
      <c r="S269" s="147">
        <v>0</v>
      </c>
      <c r="T269" s="148">
        <f>S269*H269</f>
        <v>0</v>
      </c>
      <c r="AR269" s="149" t="s">
        <v>169</v>
      </c>
      <c r="AT269" s="149" t="s">
        <v>165</v>
      </c>
      <c r="AU269" s="149" t="s">
        <v>82</v>
      </c>
      <c r="AY269" s="16" t="s">
        <v>163</v>
      </c>
      <c r="BE269" s="150">
        <f>IF(N269="základní",J269,0)</f>
        <v>0</v>
      </c>
      <c r="BF269" s="150">
        <f>IF(N269="snížená",J269,0)</f>
        <v>0</v>
      </c>
      <c r="BG269" s="150">
        <f>IF(N269="zákl. přenesená",J269,0)</f>
        <v>0</v>
      </c>
      <c r="BH269" s="150">
        <f>IF(N269="sníž. přenesená",J269,0)</f>
        <v>0</v>
      </c>
      <c r="BI269" s="150">
        <f>IF(N269="nulová",J269,0)</f>
        <v>0</v>
      </c>
      <c r="BJ269" s="16" t="s">
        <v>82</v>
      </c>
      <c r="BK269" s="150">
        <f>ROUND(I269*H269,2)</f>
        <v>0</v>
      </c>
      <c r="BL269" s="16" t="s">
        <v>169</v>
      </c>
      <c r="BM269" s="149" t="s">
        <v>1141</v>
      </c>
    </row>
    <row r="270" spans="2:65" s="14" customFormat="1" ht="10">
      <c r="B270" s="166"/>
      <c r="D270" s="152" t="s">
        <v>171</v>
      </c>
      <c r="E270" s="167" t="s">
        <v>1</v>
      </c>
      <c r="F270" s="168" t="s">
        <v>958</v>
      </c>
      <c r="H270" s="167" t="s">
        <v>1</v>
      </c>
      <c r="I270" s="169"/>
      <c r="L270" s="166"/>
      <c r="M270" s="170"/>
      <c r="T270" s="171"/>
      <c r="AT270" s="167" t="s">
        <v>171</v>
      </c>
      <c r="AU270" s="167" t="s">
        <v>82</v>
      </c>
      <c r="AV270" s="14" t="s">
        <v>82</v>
      </c>
      <c r="AW270" s="14" t="s">
        <v>32</v>
      </c>
      <c r="AX270" s="14" t="s">
        <v>75</v>
      </c>
      <c r="AY270" s="167" t="s">
        <v>163</v>
      </c>
    </row>
    <row r="271" spans="2:65" s="12" customFormat="1" ht="10">
      <c r="B271" s="151"/>
      <c r="D271" s="152" t="s">
        <v>171</v>
      </c>
      <c r="E271" s="153" t="s">
        <v>1</v>
      </c>
      <c r="F271" s="154" t="s">
        <v>1142</v>
      </c>
      <c r="H271" s="155">
        <v>3</v>
      </c>
      <c r="I271" s="156"/>
      <c r="L271" s="151"/>
      <c r="M271" s="157"/>
      <c r="T271" s="158"/>
      <c r="AT271" s="153" t="s">
        <v>171</v>
      </c>
      <c r="AU271" s="153" t="s">
        <v>82</v>
      </c>
      <c r="AV271" s="12" t="s">
        <v>84</v>
      </c>
      <c r="AW271" s="12" t="s">
        <v>32</v>
      </c>
      <c r="AX271" s="12" t="s">
        <v>75</v>
      </c>
      <c r="AY271" s="153" t="s">
        <v>163</v>
      </c>
    </row>
    <row r="272" spans="2:65" s="13" customFormat="1" ht="10">
      <c r="B272" s="159"/>
      <c r="D272" s="152" t="s">
        <v>171</v>
      </c>
      <c r="E272" s="160" t="s">
        <v>1</v>
      </c>
      <c r="F272" s="161" t="s">
        <v>173</v>
      </c>
      <c r="H272" s="162">
        <v>3</v>
      </c>
      <c r="I272" s="163"/>
      <c r="L272" s="159"/>
      <c r="M272" s="164"/>
      <c r="T272" s="165"/>
      <c r="AT272" s="160" t="s">
        <v>171</v>
      </c>
      <c r="AU272" s="160" t="s">
        <v>82</v>
      </c>
      <c r="AV272" s="13" t="s">
        <v>169</v>
      </c>
      <c r="AW272" s="13" t="s">
        <v>32</v>
      </c>
      <c r="AX272" s="13" t="s">
        <v>82</v>
      </c>
      <c r="AY272" s="160" t="s">
        <v>163</v>
      </c>
    </row>
    <row r="273" spans="2:65" s="1" customFormat="1" ht="16.5" customHeight="1">
      <c r="B273" s="136"/>
      <c r="C273" s="137" t="s">
        <v>707</v>
      </c>
      <c r="D273" s="137" t="s">
        <v>165</v>
      </c>
      <c r="E273" s="138" t="s">
        <v>1143</v>
      </c>
      <c r="F273" s="139" t="s">
        <v>1144</v>
      </c>
      <c r="G273" s="140" t="s">
        <v>884</v>
      </c>
      <c r="H273" s="141">
        <v>1</v>
      </c>
      <c r="I273" s="142"/>
      <c r="J273" s="143">
        <f>ROUND(I273*H273,2)</f>
        <v>0</v>
      </c>
      <c r="K273" s="144"/>
      <c r="L273" s="31"/>
      <c r="M273" s="145" t="s">
        <v>1</v>
      </c>
      <c r="N273" s="146" t="s">
        <v>40</v>
      </c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AR273" s="149" t="s">
        <v>169</v>
      </c>
      <c r="AT273" s="149" t="s">
        <v>165</v>
      </c>
      <c r="AU273" s="149" t="s">
        <v>82</v>
      </c>
      <c r="AY273" s="16" t="s">
        <v>163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6" t="s">
        <v>82</v>
      </c>
      <c r="BK273" s="150">
        <f>ROUND(I273*H273,2)</f>
        <v>0</v>
      </c>
      <c r="BL273" s="16" t="s">
        <v>169</v>
      </c>
      <c r="BM273" s="149" t="s">
        <v>1145</v>
      </c>
    </row>
    <row r="274" spans="2:65" s="1" customFormat="1" ht="16.5" customHeight="1">
      <c r="B274" s="136"/>
      <c r="C274" s="175" t="s">
        <v>711</v>
      </c>
      <c r="D274" s="175" t="s">
        <v>378</v>
      </c>
      <c r="E274" s="176" t="s">
        <v>1146</v>
      </c>
      <c r="F274" s="177" t="s">
        <v>1147</v>
      </c>
      <c r="G274" s="178" t="s">
        <v>884</v>
      </c>
      <c r="H274" s="179">
        <v>1</v>
      </c>
      <c r="I274" s="180"/>
      <c r="J274" s="181">
        <f>ROUND(I274*H274,2)</f>
        <v>0</v>
      </c>
      <c r="K274" s="182"/>
      <c r="L274" s="183"/>
      <c r="M274" s="184" t="s">
        <v>1</v>
      </c>
      <c r="N274" s="185" t="s">
        <v>40</v>
      </c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8">
        <f>S274*H274</f>
        <v>0</v>
      </c>
      <c r="AR274" s="149" t="s">
        <v>216</v>
      </c>
      <c r="AT274" s="149" t="s">
        <v>378</v>
      </c>
      <c r="AU274" s="149" t="s">
        <v>82</v>
      </c>
      <c r="AY274" s="16" t="s">
        <v>163</v>
      </c>
      <c r="BE274" s="150">
        <f>IF(N274="základní",J274,0)</f>
        <v>0</v>
      </c>
      <c r="BF274" s="150">
        <f>IF(N274="snížená",J274,0)</f>
        <v>0</v>
      </c>
      <c r="BG274" s="150">
        <f>IF(N274="zákl. přenesená",J274,0)</f>
        <v>0</v>
      </c>
      <c r="BH274" s="150">
        <f>IF(N274="sníž. přenesená",J274,0)</f>
        <v>0</v>
      </c>
      <c r="BI274" s="150">
        <f>IF(N274="nulová",J274,0)</f>
        <v>0</v>
      </c>
      <c r="BJ274" s="16" t="s">
        <v>82</v>
      </c>
      <c r="BK274" s="150">
        <f>ROUND(I274*H274,2)</f>
        <v>0</v>
      </c>
      <c r="BL274" s="16" t="s">
        <v>169</v>
      </c>
      <c r="BM274" s="149" t="s">
        <v>1148</v>
      </c>
    </row>
    <row r="275" spans="2:65" s="14" customFormat="1" ht="10">
      <c r="B275" s="166"/>
      <c r="D275" s="152" t="s">
        <v>171</v>
      </c>
      <c r="E275" s="167" t="s">
        <v>1</v>
      </c>
      <c r="F275" s="168" t="s">
        <v>958</v>
      </c>
      <c r="H275" s="167" t="s">
        <v>1</v>
      </c>
      <c r="I275" s="169"/>
      <c r="L275" s="166"/>
      <c r="M275" s="170"/>
      <c r="T275" s="171"/>
      <c r="AT275" s="167" t="s">
        <v>171</v>
      </c>
      <c r="AU275" s="167" t="s">
        <v>82</v>
      </c>
      <c r="AV275" s="14" t="s">
        <v>82</v>
      </c>
      <c r="AW275" s="14" t="s">
        <v>32</v>
      </c>
      <c r="AX275" s="14" t="s">
        <v>75</v>
      </c>
      <c r="AY275" s="167" t="s">
        <v>163</v>
      </c>
    </row>
    <row r="276" spans="2:65" s="12" customFormat="1" ht="10">
      <c r="B276" s="151"/>
      <c r="D276" s="152" t="s">
        <v>171</v>
      </c>
      <c r="E276" s="153" t="s">
        <v>1</v>
      </c>
      <c r="F276" s="154" t="s">
        <v>82</v>
      </c>
      <c r="H276" s="155">
        <v>1</v>
      </c>
      <c r="I276" s="156"/>
      <c r="L276" s="151"/>
      <c r="M276" s="157"/>
      <c r="T276" s="158"/>
      <c r="AT276" s="153" t="s">
        <v>171</v>
      </c>
      <c r="AU276" s="153" t="s">
        <v>82</v>
      </c>
      <c r="AV276" s="12" t="s">
        <v>84</v>
      </c>
      <c r="AW276" s="12" t="s">
        <v>32</v>
      </c>
      <c r="AX276" s="12" t="s">
        <v>75</v>
      </c>
      <c r="AY276" s="153" t="s">
        <v>163</v>
      </c>
    </row>
    <row r="277" spans="2:65" s="13" customFormat="1" ht="10">
      <c r="B277" s="159"/>
      <c r="D277" s="152" t="s">
        <v>171</v>
      </c>
      <c r="E277" s="160" t="s">
        <v>1</v>
      </c>
      <c r="F277" s="161" t="s">
        <v>173</v>
      </c>
      <c r="H277" s="162">
        <v>1</v>
      </c>
      <c r="I277" s="163"/>
      <c r="L277" s="159"/>
      <c r="M277" s="164"/>
      <c r="T277" s="165"/>
      <c r="AT277" s="160" t="s">
        <v>171</v>
      </c>
      <c r="AU277" s="160" t="s">
        <v>82</v>
      </c>
      <c r="AV277" s="13" t="s">
        <v>169</v>
      </c>
      <c r="AW277" s="13" t="s">
        <v>32</v>
      </c>
      <c r="AX277" s="13" t="s">
        <v>82</v>
      </c>
      <c r="AY277" s="160" t="s">
        <v>163</v>
      </c>
    </row>
    <row r="278" spans="2:65" s="1" customFormat="1" ht="21.75" customHeight="1">
      <c r="B278" s="136"/>
      <c r="C278" s="175" t="s">
        <v>719</v>
      </c>
      <c r="D278" s="175" t="s">
        <v>378</v>
      </c>
      <c r="E278" s="176" t="s">
        <v>1149</v>
      </c>
      <c r="F278" s="177" t="s">
        <v>1150</v>
      </c>
      <c r="G278" s="178" t="s">
        <v>884</v>
      </c>
      <c r="H278" s="179">
        <v>1</v>
      </c>
      <c r="I278" s="180"/>
      <c r="J278" s="181">
        <f>ROUND(I278*H278,2)</f>
        <v>0</v>
      </c>
      <c r="K278" s="182"/>
      <c r="L278" s="183"/>
      <c r="M278" s="184" t="s">
        <v>1</v>
      </c>
      <c r="N278" s="185" t="s">
        <v>40</v>
      </c>
      <c r="P278" s="147">
        <f>O278*H278</f>
        <v>0</v>
      </c>
      <c r="Q278" s="147">
        <v>0</v>
      </c>
      <c r="R278" s="147">
        <f>Q278*H278</f>
        <v>0</v>
      </c>
      <c r="S278" s="147">
        <v>0</v>
      </c>
      <c r="T278" s="148">
        <f>S278*H278</f>
        <v>0</v>
      </c>
      <c r="AR278" s="149" t="s">
        <v>216</v>
      </c>
      <c r="AT278" s="149" t="s">
        <v>378</v>
      </c>
      <c r="AU278" s="149" t="s">
        <v>82</v>
      </c>
      <c r="AY278" s="16" t="s">
        <v>163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6" t="s">
        <v>82</v>
      </c>
      <c r="BK278" s="150">
        <f>ROUND(I278*H278,2)</f>
        <v>0</v>
      </c>
      <c r="BL278" s="16" t="s">
        <v>169</v>
      </c>
      <c r="BM278" s="149" t="s">
        <v>1151</v>
      </c>
    </row>
    <row r="279" spans="2:65" s="14" customFormat="1" ht="10">
      <c r="B279" s="166"/>
      <c r="D279" s="152" t="s">
        <v>171</v>
      </c>
      <c r="E279" s="167" t="s">
        <v>1</v>
      </c>
      <c r="F279" s="168" t="s">
        <v>958</v>
      </c>
      <c r="H279" s="167" t="s">
        <v>1</v>
      </c>
      <c r="I279" s="169"/>
      <c r="L279" s="166"/>
      <c r="M279" s="170"/>
      <c r="T279" s="171"/>
      <c r="AT279" s="167" t="s">
        <v>171</v>
      </c>
      <c r="AU279" s="167" t="s">
        <v>82</v>
      </c>
      <c r="AV279" s="14" t="s">
        <v>82</v>
      </c>
      <c r="AW279" s="14" t="s">
        <v>32</v>
      </c>
      <c r="AX279" s="14" t="s">
        <v>75</v>
      </c>
      <c r="AY279" s="167" t="s">
        <v>163</v>
      </c>
    </row>
    <row r="280" spans="2:65" s="12" customFormat="1" ht="10">
      <c r="B280" s="151"/>
      <c r="D280" s="152" t="s">
        <v>171</v>
      </c>
      <c r="E280" s="153" t="s">
        <v>1</v>
      </c>
      <c r="F280" s="154" t="s">
        <v>82</v>
      </c>
      <c r="H280" s="155">
        <v>1</v>
      </c>
      <c r="I280" s="156"/>
      <c r="L280" s="151"/>
      <c r="M280" s="157"/>
      <c r="T280" s="158"/>
      <c r="AT280" s="153" t="s">
        <v>171</v>
      </c>
      <c r="AU280" s="153" t="s">
        <v>82</v>
      </c>
      <c r="AV280" s="12" t="s">
        <v>84</v>
      </c>
      <c r="AW280" s="12" t="s">
        <v>32</v>
      </c>
      <c r="AX280" s="12" t="s">
        <v>75</v>
      </c>
      <c r="AY280" s="153" t="s">
        <v>163</v>
      </c>
    </row>
    <row r="281" spans="2:65" s="13" customFormat="1" ht="10">
      <c r="B281" s="159"/>
      <c r="D281" s="152" t="s">
        <v>171</v>
      </c>
      <c r="E281" s="160" t="s">
        <v>1</v>
      </c>
      <c r="F281" s="161" t="s">
        <v>173</v>
      </c>
      <c r="H281" s="162">
        <v>1</v>
      </c>
      <c r="I281" s="163"/>
      <c r="L281" s="159"/>
      <c r="M281" s="164"/>
      <c r="T281" s="165"/>
      <c r="AT281" s="160" t="s">
        <v>171</v>
      </c>
      <c r="AU281" s="160" t="s">
        <v>82</v>
      </c>
      <c r="AV281" s="13" t="s">
        <v>169</v>
      </c>
      <c r="AW281" s="13" t="s">
        <v>32</v>
      </c>
      <c r="AX281" s="13" t="s">
        <v>82</v>
      </c>
      <c r="AY281" s="160" t="s">
        <v>163</v>
      </c>
    </row>
    <row r="282" spans="2:65" s="1" customFormat="1" ht="16.5" customHeight="1">
      <c r="B282" s="136"/>
      <c r="C282" s="137" t="s">
        <v>724</v>
      </c>
      <c r="D282" s="137" t="s">
        <v>165</v>
      </c>
      <c r="E282" s="138" t="s">
        <v>1152</v>
      </c>
      <c r="F282" s="139" t="s">
        <v>1153</v>
      </c>
      <c r="G282" s="140" t="s">
        <v>884</v>
      </c>
      <c r="H282" s="141">
        <v>1</v>
      </c>
      <c r="I282" s="142"/>
      <c r="J282" s="143">
        <f>ROUND(I282*H282,2)</f>
        <v>0</v>
      </c>
      <c r="K282" s="144"/>
      <c r="L282" s="31"/>
      <c r="M282" s="145" t="s">
        <v>1</v>
      </c>
      <c r="N282" s="146" t="s">
        <v>40</v>
      </c>
      <c r="P282" s="147">
        <f>O282*H282</f>
        <v>0</v>
      </c>
      <c r="Q282" s="147">
        <v>0</v>
      </c>
      <c r="R282" s="147">
        <f>Q282*H282</f>
        <v>0</v>
      </c>
      <c r="S282" s="147">
        <v>0</v>
      </c>
      <c r="T282" s="148">
        <f>S282*H282</f>
        <v>0</v>
      </c>
      <c r="AR282" s="149" t="s">
        <v>169</v>
      </c>
      <c r="AT282" s="149" t="s">
        <v>165</v>
      </c>
      <c r="AU282" s="149" t="s">
        <v>82</v>
      </c>
      <c r="AY282" s="16" t="s">
        <v>163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6" t="s">
        <v>82</v>
      </c>
      <c r="BK282" s="150">
        <f>ROUND(I282*H282,2)</f>
        <v>0</v>
      </c>
      <c r="BL282" s="16" t="s">
        <v>169</v>
      </c>
      <c r="BM282" s="149" t="s">
        <v>1154</v>
      </c>
    </row>
    <row r="283" spans="2:65" s="14" customFormat="1" ht="10">
      <c r="B283" s="166"/>
      <c r="D283" s="152" t="s">
        <v>171</v>
      </c>
      <c r="E283" s="167" t="s">
        <v>1</v>
      </c>
      <c r="F283" s="168" t="s">
        <v>958</v>
      </c>
      <c r="H283" s="167" t="s">
        <v>1</v>
      </c>
      <c r="I283" s="169"/>
      <c r="L283" s="166"/>
      <c r="M283" s="170"/>
      <c r="T283" s="171"/>
      <c r="AT283" s="167" t="s">
        <v>171</v>
      </c>
      <c r="AU283" s="167" t="s">
        <v>82</v>
      </c>
      <c r="AV283" s="14" t="s">
        <v>82</v>
      </c>
      <c r="AW283" s="14" t="s">
        <v>32</v>
      </c>
      <c r="AX283" s="14" t="s">
        <v>75</v>
      </c>
      <c r="AY283" s="167" t="s">
        <v>163</v>
      </c>
    </row>
    <row r="284" spans="2:65" s="12" customFormat="1" ht="10">
      <c r="B284" s="151"/>
      <c r="D284" s="152" t="s">
        <v>171</v>
      </c>
      <c r="E284" s="153" t="s">
        <v>1</v>
      </c>
      <c r="F284" s="154" t="s">
        <v>82</v>
      </c>
      <c r="H284" s="155">
        <v>1</v>
      </c>
      <c r="I284" s="156"/>
      <c r="L284" s="151"/>
      <c r="M284" s="157"/>
      <c r="T284" s="158"/>
      <c r="AT284" s="153" t="s">
        <v>171</v>
      </c>
      <c r="AU284" s="153" t="s">
        <v>82</v>
      </c>
      <c r="AV284" s="12" t="s">
        <v>84</v>
      </c>
      <c r="AW284" s="12" t="s">
        <v>32</v>
      </c>
      <c r="AX284" s="12" t="s">
        <v>75</v>
      </c>
      <c r="AY284" s="153" t="s">
        <v>163</v>
      </c>
    </row>
    <row r="285" spans="2:65" s="13" customFormat="1" ht="10">
      <c r="B285" s="159"/>
      <c r="D285" s="152" t="s">
        <v>171</v>
      </c>
      <c r="E285" s="160" t="s">
        <v>1</v>
      </c>
      <c r="F285" s="161" t="s">
        <v>173</v>
      </c>
      <c r="H285" s="162">
        <v>1</v>
      </c>
      <c r="I285" s="163"/>
      <c r="L285" s="159"/>
      <c r="M285" s="164"/>
      <c r="T285" s="165"/>
      <c r="AT285" s="160" t="s">
        <v>171</v>
      </c>
      <c r="AU285" s="160" t="s">
        <v>82</v>
      </c>
      <c r="AV285" s="13" t="s">
        <v>169</v>
      </c>
      <c r="AW285" s="13" t="s">
        <v>32</v>
      </c>
      <c r="AX285" s="13" t="s">
        <v>82</v>
      </c>
      <c r="AY285" s="160" t="s">
        <v>163</v>
      </c>
    </row>
    <row r="286" spans="2:65" s="1" customFormat="1" ht="16.5" customHeight="1">
      <c r="B286" s="136"/>
      <c r="C286" s="137" t="s">
        <v>729</v>
      </c>
      <c r="D286" s="137" t="s">
        <v>165</v>
      </c>
      <c r="E286" s="138" t="s">
        <v>1155</v>
      </c>
      <c r="F286" s="139" t="s">
        <v>1156</v>
      </c>
      <c r="G286" s="140" t="s">
        <v>393</v>
      </c>
      <c r="H286" s="141">
        <v>8</v>
      </c>
      <c r="I286" s="142"/>
      <c r="J286" s="143">
        <f>ROUND(I286*H286,2)</f>
        <v>0</v>
      </c>
      <c r="K286" s="144"/>
      <c r="L286" s="31"/>
      <c r="M286" s="145" t="s">
        <v>1</v>
      </c>
      <c r="N286" s="146" t="s">
        <v>40</v>
      </c>
      <c r="P286" s="147">
        <f>O286*H286</f>
        <v>0</v>
      </c>
      <c r="Q286" s="147">
        <v>0</v>
      </c>
      <c r="R286" s="147">
        <f>Q286*H286</f>
        <v>0</v>
      </c>
      <c r="S286" s="147">
        <v>0</v>
      </c>
      <c r="T286" s="148">
        <f>S286*H286</f>
        <v>0</v>
      </c>
      <c r="AR286" s="149" t="s">
        <v>169</v>
      </c>
      <c r="AT286" s="149" t="s">
        <v>165</v>
      </c>
      <c r="AU286" s="149" t="s">
        <v>82</v>
      </c>
      <c r="AY286" s="16" t="s">
        <v>163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6" t="s">
        <v>82</v>
      </c>
      <c r="BK286" s="150">
        <f>ROUND(I286*H286,2)</f>
        <v>0</v>
      </c>
      <c r="BL286" s="16" t="s">
        <v>169</v>
      </c>
      <c r="BM286" s="149" t="s">
        <v>1157</v>
      </c>
    </row>
    <row r="287" spans="2:65" s="14" customFormat="1" ht="10">
      <c r="B287" s="166"/>
      <c r="D287" s="152" t="s">
        <v>171</v>
      </c>
      <c r="E287" s="167" t="s">
        <v>1</v>
      </c>
      <c r="F287" s="168" t="s">
        <v>958</v>
      </c>
      <c r="H287" s="167" t="s">
        <v>1</v>
      </c>
      <c r="I287" s="169"/>
      <c r="L287" s="166"/>
      <c r="M287" s="170"/>
      <c r="T287" s="171"/>
      <c r="AT287" s="167" t="s">
        <v>171</v>
      </c>
      <c r="AU287" s="167" t="s">
        <v>82</v>
      </c>
      <c r="AV287" s="14" t="s">
        <v>82</v>
      </c>
      <c r="AW287" s="14" t="s">
        <v>32</v>
      </c>
      <c r="AX287" s="14" t="s">
        <v>75</v>
      </c>
      <c r="AY287" s="167" t="s">
        <v>163</v>
      </c>
    </row>
    <row r="288" spans="2:65" s="12" customFormat="1" ht="10">
      <c r="B288" s="151"/>
      <c r="D288" s="152" t="s">
        <v>171</v>
      </c>
      <c r="E288" s="153" t="s">
        <v>1</v>
      </c>
      <c r="F288" s="154" t="s">
        <v>216</v>
      </c>
      <c r="H288" s="155">
        <v>8</v>
      </c>
      <c r="I288" s="156"/>
      <c r="L288" s="151"/>
      <c r="M288" s="157"/>
      <c r="T288" s="158"/>
      <c r="AT288" s="153" t="s">
        <v>171</v>
      </c>
      <c r="AU288" s="153" t="s">
        <v>82</v>
      </c>
      <c r="AV288" s="12" t="s">
        <v>84</v>
      </c>
      <c r="AW288" s="12" t="s">
        <v>32</v>
      </c>
      <c r="AX288" s="12" t="s">
        <v>75</v>
      </c>
      <c r="AY288" s="153" t="s">
        <v>163</v>
      </c>
    </row>
    <row r="289" spans="2:65" s="13" customFormat="1" ht="10">
      <c r="B289" s="159"/>
      <c r="D289" s="152" t="s">
        <v>171</v>
      </c>
      <c r="E289" s="160" t="s">
        <v>1</v>
      </c>
      <c r="F289" s="161" t="s">
        <v>173</v>
      </c>
      <c r="H289" s="162">
        <v>8</v>
      </c>
      <c r="I289" s="163"/>
      <c r="L289" s="159"/>
      <c r="M289" s="164"/>
      <c r="T289" s="165"/>
      <c r="AT289" s="160" t="s">
        <v>171</v>
      </c>
      <c r="AU289" s="160" t="s">
        <v>82</v>
      </c>
      <c r="AV289" s="13" t="s">
        <v>169</v>
      </c>
      <c r="AW289" s="13" t="s">
        <v>32</v>
      </c>
      <c r="AX289" s="13" t="s">
        <v>82</v>
      </c>
      <c r="AY289" s="160" t="s">
        <v>163</v>
      </c>
    </row>
    <row r="290" spans="2:65" s="1" customFormat="1" ht="16.5" customHeight="1">
      <c r="B290" s="136"/>
      <c r="C290" s="137" t="s">
        <v>732</v>
      </c>
      <c r="D290" s="137" t="s">
        <v>165</v>
      </c>
      <c r="E290" s="138" t="s">
        <v>1158</v>
      </c>
      <c r="F290" s="139" t="s">
        <v>1159</v>
      </c>
      <c r="G290" s="140" t="s">
        <v>248</v>
      </c>
      <c r="H290" s="141">
        <v>270</v>
      </c>
      <c r="I290" s="142"/>
      <c r="J290" s="143">
        <f>ROUND(I290*H290,2)</f>
        <v>0</v>
      </c>
      <c r="K290" s="144"/>
      <c r="L290" s="31"/>
      <c r="M290" s="145" t="s">
        <v>1</v>
      </c>
      <c r="N290" s="146" t="s">
        <v>40</v>
      </c>
      <c r="P290" s="147">
        <f>O290*H290</f>
        <v>0</v>
      </c>
      <c r="Q290" s="147">
        <v>0</v>
      </c>
      <c r="R290" s="147">
        <f>Q290*H290</f>
        <v>0</v>
      </c>
      <c r="S290" s="147">
        <v>0</v>
      </c>
      <c r="T290" s="148">
        <f>S290*H290</f>
        <v>0</v>
      </c>
      <c r="AR290" s="149" t="s">
        <v>169</v>
      </c>
      <c r="AT290" s="149" t="s">
        <v>165</v>
      </c>
      <c r="AU290" s="149" t="s">
        <v>82</v>
      </c>
      <c r="AY290" s="16" t="s">
        <v>163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6" t="s">
        <v>82</v>
      </c>
      <c r="BK290" s="150">
        <f>ROUND(I290*H290,2)</f>
        <v>0</v>
      </c>
      <c r="BL290" s="16" t="s">
        <v>169</v>
      </c>
      <c r="BM290" s="149" t="s">
        <v>1160</v>
      </c>
    </row>
    <row r="291" spans="2:65" s="14" customFormat="1" ht="10">
      <c r="B291" s="166"/>
      <c r="D291" s="152" t="s">
        <v>171</v>
      </c>
      <c r="E291" s="167" t="s">
        <v>1</v>
      </c>
      <c r="F291" s="168" t="s">
        <v>958</v>
      </c>
      <c r="H291" s="167" t="s">
        <v>1</v>
      </c>
      <c r="I291" s="169"/>
      <c r="L291" s="166"/>
      <c r="M291" s="170"/>
      <c r="T291" s="171"/>
      <c r="AT291" s="167" t="s">
        <v>171</v>
      </c>
      <c r="AU291" s="167" t="s">
        <v>82</v>
      </c>
      <c r="AV291" s="14" t="s">
        <v>82</v>
      </c>
      <c r="AW291" s="14" t="s">
        <v>32</v>
      </c>
      <c r="AX291" s="14" t="s">
        <v>75</v>
      </c>
      <c r="AY291" s="167" t="s">
        <v>163</v>
      </c>
    </row>
    <row r="292" spans="2:65" s="12" customFormat="1" ht="10">
      <c r="B292" s="151"/>
      <c r="D292" s="152" t="s">
        <v>171</v>
      </c>
      <c r="E292" s="153" t="s">
        <v>1</v>
      </c>
      <c r="F292" s="154" t="s">
        <v>1161</v>
      </c>
      <c r="H292" s="155">
        <v>270</v>
      </c>
      <c r="I292" s="156"/>
      <c r="L292" s="151"/>
      <c r="M292" s="157"/>
      <c r="T292" s="158"/>
      <c r="AT292" s="153" t="s">
        <v>171</v>
      </c>
      <c r="AU292" s="153" t="s">
        <v>82</v>
      </c>
      <c r="AV292" s="12" t="s">
        <v>84</v>
      </c>
      <c r="AW292" s="12" t="s">
        <v>32</v>
      </c>
      <c r="AX292" s="12" t="s">
        <v>75</v>
      </c>
      <c r="AY292" s="153" t="s">
        <v>163</v>
      </c>
    </row>
    <row r="293" spans="2:65" s="13" customFormat="1" ht="10">
      <c r="B293" s="159"/>
      <c r="D293" s="152" t="s">
        <v>171</v>
      </c>
      <c r="E293" s="160" t="s">
        <v>1</v>
      </c>
      <c r="F293" s="161" t="s">
        <v>173</v>
      </c>
      <c r="H293" s="162">
        <v>270</v>
      </c>
      <c r="I293" s="163"/>
      <c r="L293" s="159"/>
      <c r="M293" s="164"/>
      <c r="T293" s="165"/>
      <c r="AT293" s="160" t="s">
        <v>171</v>
      </c>
      <c r="AU293" s="160" t="s">
        <v>82</v>
      </c>
      <c r="AV293" s="13" t="s">
        <v>169</v>
      </c>
      <c r="AW293" s="13" t="s">
        <v>32</v>
      </c>
      <c r="AX293" s="13" t="s">
        <v>82</v>
      </c>
      <c r="AY293" s="160" t="s">
        <v>163</v>
      </c>
    </row>
    <row r="294" spans="2:65" s="1" customFormat="1" ht="16.5" customHeight="1">
      <c r="B294" s="136"/>
      <c r="C294" s="137" t="s">
        <v>385</v>
      </c>
      <c r="D294" s="137" t="s">
        <v>165</v>
      </c>
      <c r="E294" s="138" t="s">
        <v>1162</v>
      </c>
      <c r="F294" s="139" t="s">
        <v>1163</v>
      </c>
      <c r="G294" s="140" t="s">
        <v>393</v>
      </c>
      <c r="H294" s="141">
        <v>16</v>
      </c>
      <c r="I294" s="142"/>
      <c r="J294" s="143">
        <f>ROUND(I294*H294,2)</f>
        <v>0</v>
      </c>
      <c r="K294" s="144"/>
      <c r="L294" s="31"/>
      <c r="M294" s="145" t="s">
        <v>1</v>
      </c>
      <c r="N294" s="146" t="s">
        <v>40</v>
      </c>
      <c r="P294" s="147">
        <f>O294*H294</f>
        <v>0</v>
      </c>
      <c r="Q294" s="147">
        <v>0</v>
      </c>
      <c r="R294" s="147">
        <f>Q294*H294</f>
        <v>0</v>
      </c>
      <c r="S294" s="147">
        <v>0</v>
      </c>
      <c r="T294" s="148">
        <f>S294*H294</f>
        <v>0</v>
      </c>
      <c r="AR294" s="149" t="s">
        <v>169</v>
      </c>
      <c r="AT294" s="149" t="s">
        <v>165</v>
      </c>
      <c r="AU294" s="149" t="s">
        <v>82</v>
      </c>
      <c r="AY294" s="16" t="s">
        <v>163</v>
      </c>
      <c r="BE294" s="150">
        <f>IF(N294="základní",J294,0)</f>
        <v>0</v>
      </c>
      <c r="BF294" s="150">
        <f>IF(N294="snížená",J294,0)</f>
        <v>0</v>
      </c>
      <c r="BG294" s="150">
        <f>IF(N294="zákl. přenesená",J294,0)</f>
        <v>0</v>
      </c>
      <c r="BH294" s="150">
        <f>IF(N294="sníž. přenesená",J294,0)</f>
        <v>0</v>
      </c>
      <c r="BI294" s="150">
        <f>IF(N294="nulová",J294,0)</f>
        <v>0</v>
      </c>
      <c r="BJ294" s="16" t="s">
        <v>82</v>
      </c>
      <c r="BK294" s="150">
        <f>ROUND(I294*H294,2)</f>
        <v>0</v>
      </c>
      <c r="BL294" s="16" t="s">
        <v>169</v>
      </c>
      <c r="BM294" s="149" t="s">
        <v>1164</v>
      </c>
    </row>
    <row r="295" spans="2:65" s="14" customFormat="1" ht="10">
      <c r="B295" s="166"/>
      <c r="D295" s="152" t="s">
        <v>171</v>
      </c>
      <c r="E295" s="167" t="s">
        <v>1</v>
      </c>
      <c r="F295" s="168" t="s">
        <v>958</v>
      </c>
      <c r="H295" s="167" t="s">
        <v>1</v>
      </c>
      <c r="I295" s="169"/>
      <c r="L295" s="166"/>
      <c r="M295" s="170"/>
      <c r="T295" s="171"/>
      <c r="AT295" s="167" t="s">
        <v>171</v>
      </c>
      <c r="AU295" s="167" t="s">
        <v>82</v>
      </c>
      <c r="AV295" s="14" t="s">
        <v>82</v>
      </c>
      <c r="AW295" s="14" t="s">
        <v>32</v>
      </c>
      <c r="AX295" s="14" t="s">
        <v>75</v>
      </c>
      <c r="AY295" s="167" t="s">
        <v>163</v>
      </c>
    </row>
    <row r="296" spans="2:65" s="12" customFormat="1" ht="10">
      <c r="B296" s="151"/>
      <c r="D296" s="152" t="s">
        <v>171</v>
      </c>
      <c r="E296" s="153" t="s">
        <v>1</v>
      </c>
      <c r="F296" s="154" t="s">
        <v>258</v>
      </c>
      <c r="H296" s="155">
        <v>16</v>
      </c>
      <c r="I296" s="156"/>
      <c r="L296" s="151"/>
      <c r="M296" s="157"/>
      <c r="T296" s="158"/>
      <c r="AT296" s="153" t="s">
        <v>171</v>
      </c>
      <c r="AU296" s="153" t="s">
        <v>82</v>
      </c>
      <c r="AV296" s="12" t="s">
        <v>84</v>
      </c>
      <c r="AW296" s="12" t="s">
        <v>32</v>
      </c>
      <c r="AX296" s="12" t="s">
        <v>75</v>
      </c>
      <c r="AY296" s="153" t="s">
        <v>163</v>
      </c>
    </row>
    <row r="297" spans="2:65" s="13" customFormat="1" ht="10">
      <c r="B297" s="159"/>
      <c r="D297" s="152" t="s">
        <v>171</v>
      </c>
      <c r="E297" s="160" t="s">
        <v>1</v>
      </c>
      <c r="F297" s="161" t="s">
        <v>173</v>
      </c>
      <c r="H297" s="162">
        <v>16</v>
      </c>
      <c r="I297" s="163"/>
      <c r="L297" s="159"/>
      <c r="M297" s="164"/>
      <c r="T297" s="165"/>
      <c r="AT297" s="160" t="s">
        <v>171</v>
      </c>
      <c r="AU297" s="160" t="s">
        <v>82</v>
      </c>
      <c r="AV297" s="13" t="s">
        <v>169</v>
      </c>
      <c r="AW297" s="13" t="s">
        <v>32</v>
      </c>
      <c r="AX297" s="13" t="s">
        <v>82</v>
      </c>
      <c r="AY297" s="160" t="s">
        <v>163</v>
      </c>
    </row>
    <row r="298" spans="2:65" s="1" customFormat="1" ht="16.5" customHeight="1">
      <c r="B298" s="136"/>
      <c r="C298" s="137" t="s">
        <v>741</v>
      </c>
      <c r="D298" s="137" t="s">
        <v>165</v>
      </c>
      <c r="E298" s="138" t="s">
        <v>1165</v>
      </c>
      <c r="F298" s="139" t="s">
        <v>1166</v>
      </c>
      <c r="G298" s="140" t="s">
        <v>393</v>
      </c>
      <c r="H298" s="141">
        <v>10</v>
      </c>
      <c r="I298" s="142"/>
      <c r="J298" s="143">
        <f>ROUND(I298*H298,2)</f>
        <v>0</v>
      </c>
      <c r="K298" s="144"/>
      <c r="L298" s="31"/>
      <c r="M298" s="145" t="s">
        <v>1</v>
      </c>
      <c r="N298" s="146" t="s">
        <v>40</v>
      </c>
      <c r="P298" s="147">
        <f>O298*H298</f>
        <v>0</v>
      </c>
      <c r="Q298" s="147">
        <v>0</v>
      </c>
      <c r="R298" s="147">
        <f>Q298*H298</f>
        <v>0</v>
      </c>
      <c r="S298" s="147">
        <v>0</v>
      </c>
      <c r="T298" s="148">
        <f>S298*H298</f>
        <v>0</v>
      </c>
      <c r="AR298" s="149" t="s">
        <v>169</v>
      </c>
      <c r="AT298" s="149" t="s">
        <v>165</v>
      </c>
      <c r="AU298" s="149" t="s">
        <v>82</v>
      </c>
      <c r="AY298" s="16" t="s">
        <v>163</v>
      </c>
      <c r="BE298" s="150">
        <f>IF(N298="základní",J298,0)</f>
        <v>0</v>
      </c>
      <c r="BF298" s="150">
        <f>IF(N298="snížená",J298,0)</f>
        <v>0</v>
      </c>
      <c r="BG298" s="150">
        <f>IF(N298="zákl. přenesená",J298,0)</f>
        <v>0</v>
      </c>
      <c r="BH298" s="150">
        <f>IF(N298="sníž. přenesená",J298,0)</f>
        <v>0</v>
      </c>
      <c r="BI298" s="150">
        <f>IF(N298="nulová",J298,0)</f>
        <v>0</v>
      </c>
      <c r="BJ298" s="16" t="s">
        <v>82</v>
      </c>
      <c r="BK298" s="150">
        <f>ROUND(I298*H298,2)</f>
        <v>0</v>
      </c>
      <c r="BL298" s="16" t="s">
        <v>169</v>
      </c>
      <c r="BM298" s="149" t="s">
        <v>1167</v>
      </c>
    </row>
    <row r="299" spans="2:65" s="14" customFormat="1" ht="10">
      <c r="B299" s="166"/>
      <c r="D299" s="152" t="s">
        <v>171</v>
      </c>
      <c r="E299" s="167" t="s">
        <v>1</v>
      </c>
      <c r="F299" s="168" t="s">
        <v>958</v>
      </c>
      <c r="H299" s="167" t="s">
        <v>1</v>
      </c>
      <c r="I299" s="169"/>
      <c r="L299" s="166"/>
      <c r="M299" s="170"/>
      <c r="T299" s="171"/>
      <c r="AT299" s="167" t="s">
        <v>171</v>
      </c>
      <c r="AU299" s="167" t="s">
        <v>82</v>
      </c>
      <c r="AV299" s="14" t="s">
        <v>82</v>
      </c>
      <c r="AW299" s="14" t="s">
        <v>32</v>
      </c>
      <c r="AX299" s="14" t="s">
        <v>75</v>
      </c>
      <c r="AY299" s="167" t="s">
        <v>163</v>
      </c>
    </row>
    <row r="300" spans="2:65" s="12" customFormat="1" ht="10">
      <c r="B300" s="151"/>
      <c r="D300" s="152" t="s">
        <v>171</v>
      </c>
      <c r="E300" s="153" t="s">
        <v>1</v>
      </c>
      <c r="F300" s="154" t="s">
        <v>226</v>
      </c>
      <c r="H300" s="155">
        <v>10</v>
      </c>
      <c r="I300" s="156"/>
      <c r="L300" s="151"/>
      <c r="M300" s="157"/>
      <c r="T300" s="158"/>
      <c r="AT300" s="153" t="s">
        <v>171</v>
      </c>
      <c r="AU300" s="153" t="s">
        <v>82</v>
      </c>
      <c r="AV300" s="12" t="s">
        <v>84</v>
      </c>
      <c r="AW300" s="12" t="s">
        <v>32</v>
      </c>
      <c r="AX300" s="12" t="s">
        <v>75</v>
      </c>
      <c r="AY300" s="153" t="s">
        <v>163</v>
      </c>
    </row>
    <row r="301" spans="2:65" s="13" customFormat="1" ht="10">
      <c r="B301" s="159"/>
      <c r="D301" s="152" t="s">
        <v>171</v>
      </c>
      <c r="E301" s="160" t="s">
        <v>1</v>
      </c>
      <c r="F301" s="161" t="s">
        <v>173</v>
      </c>
      <c r="H301" s="162">
        <v>10</v>
      </c>
      <c r="I301" s="163"/>
      <c r="L301" s="159"/>
      <c r="M301" s="164"/>
      <c r="T301" s="165"/>
      <c r="AT301" s="160" t="s">
        <v>171</v>
      </c>
      <c r="AU301" s="160" t="s">
        <v>82</v>
      </c>
      <c r="AV301" s="13" t="s">
        <v>169</v>
      </c>
      <c r="AW301" s="13" t="s">
        <v>32</v>
      </c>
      <c r="AX301" s="13" t="s">
        <v>82</v>
      </c>
      <c r="AY301" s="160" t="s">
        <v>163</v>
      </c>
    </row>
    <row r="302" spans="2:65" s="1" customFormat="1" ht="16.5" customHeight="1">
      <c r="B302" s="136"/>
      <c r="C302" s="137" t="s">
        <v>745</v>
      </c>
      <c r="D302" s="137" t="s">
        <v>165</v>
      </c>
      <c r="E302" s="138" t="s">
        <v>1168</v>
      </c>
      <c r="F302" s="139" t="s">
        <v>1169</v>
      </c>
      <c r="G302" s="140" t="s">
        <v>884</v>
      </c>
      <c r="H302" s="141">
        <v>1</v>
      </c>
      <c r="I302" s="142"/>
      <c r="J302" s="143">
        <f>ROUND(I302*H302,2)</f>
        <v>0</v>
      </c>
      <c r="K302" s="144"/>
      <c r="L302" s="31"/>
      <c r="M302" s="145" t="s">
        <v>1</v>
      </c>
      <c r="N302" s="146" t="s">
        <v>40</v>
      </c>
      <c r="P302" s="147">
        <f>O302*H302</f>
        <v>0</v>
      </c>
      <c r="Q302" s="147">
        <v>0</v>
      </c>
      <c r="R302" s="147">
        <f>Q302*H302</f>
        <v>0</v>
      </c>
      <c r="S302" s="147">
        <v>0</v>
      </c>
      <c r="T302" s="148">
        <f>S302*H302</f>
        <v>0</v>
      </c>
      <c r="AR302" s="149" t="s">
        <v>169</v>
      </c>
      <c r="AT302" s="149" t="s">
        <v>165</v>
      </c>
      <c r="AU302" s="149" t="s">
        <v>82</v>
      </c>
      <c r="AY302" s="16" t="s">
        <v>163</v>
      </c>
      <c r="BE302" s="150">
        <f>IF(N302="základní",J302,0)</f>
        <v>0</v>
      </c>
      <c r="BF302" s="150">
        <f>IF(N302="snížená",J302,0)</f>
        <v>0</v>
      </c>
      <c r="BG302" s="150">
        <f>IF(N302="zákl. přenesená",J302,0)</f>
        <v>0</v>
      </c>
      <c r="BH302" s="150">
        <f>IF(N302="sníž. přenesená",J302,0)</f>
        <v>0</v>
      </c>
      <c r="BI302" s="150">
        <f>IF(N302="nulová",J302,0)</f>
        <v>0</v>
      </c>
      <c r="BJ302" s="16" t="s">
        <v>82</v>
      </c>
      <c r="BK302" s="150">
        <f>ROUND(I302*H302,2)</f>
        <v>0</v>
      </c>
      <c r="BL302" s="16" t="s">
        <v>169</v>
      </c>
      <c r="BM302" s="149" t="s">
        <v>1170</v>
      </c>
    </row>
    <row r="303" spans="2:65" s="14" customFormat="1" ht="10">
      <c r="B303" s="166"/>
      <c r="D303" s="152" t="s">
        <v>171</v>
      </c>
      <c r="E303" s="167" t="s">
        <v>1</v>
      </c>
      <c r="F303" s="168" t="s">
        <v>958</v>
      </c>
      <c r="H303" s="167" t="s">
        <v>1</v>
      </c>
      <c r="I303" s="169"/>
      <c r="L303" s="166"/>
      <c r="M303" s="170"/>
      <c r="T303" s="171"/>
      <c r="AT303" s="167" t="s">
        <v>171</v>
      </c>
      <c r="AU303" s="167" t="s">
        <v>82</v>
      </c>
      <c r="AV303" s="14" t="s">
        <v>82</v>
      </c>
      <c r="AW303" s="14" t="s">
        <v>32</v>
      </c>
      <c r="AX303" s="14" t="s">
        <v>75</v>
      </c>
      <c r="AY303" s="167" t="s">
        <v>163</v>
      </c>
    </row>
    <row r="304" spans="2:65" s="12" customFormat="1" ht="10">
      <c r="B304" s="151"/>
      <c r="D304" s="152" t="s">
        <v>171</v>
      </c>
      <c r="E304" s="153" t="s">
        <v>1</v>
      </c>
      <c r="F304" s="154" t="s">
        <v>82</v>
      </c>
      <c r="H304" s="155">
        <v>1</v>
      </c>
      <c r="I304" s="156"/>
      <c r="L304" s="151"/>
      <c r="M304" s="157"/>
      <c r="T304" s="158"/>
      <c r="AT304" s="153" t="s">
        <v>171</v>
      </c>
      <c r="AU304" s="153" t="s">
        <v>82</v>
      </c>
      <c r="AV304" s="12" t="s">
        <v>84</v>
      </c>
      <c r="AW304" s="12" t="s">
        <v>32</v>
      </c>
      <c r="AX304" s="12" t="s">
        <v>75</v>
      </c>
      <c r="AY304" s="153" t="s">
        <v>163</v>
      </c>
    </row>
    <row r="305" spans="2:65" s="13" customFormat="1" ht="10">
      <c r="B305" s="159"/>
      <c r="D305" s="152" t="s">
        <v>171</v>
      </c>
      <c r="E305" s="160" t="s">
        <v>1</v>
      </c>
      <c r="F305" s="161" t="s">
        <v>173</v>
      </c>
      <c r="H305" s="162">
        <v>1</v>
      </c>
      <c r="I305" s="163"/>
      <c r="L305" s="159"/>
      <c r="M305" s="164"/>
      <c r="T305" s="165"/>
      <c r="AT305" s="160" t="s">
        <v>171</v>
      </c>
      <c r="AU305" s="160" t="s">
        <v>82</v>
      </c>
      <c r="AV305" s="13" t="s">
        <v>169</v>
      </c>
      <c r="AW305" s="13" t="s">
        <v>32</v>
      </c>
      <c r="AX305" s="13" t="s">
        <v>82</v>
      </c>
      <c r="AY305" s="160" t="s">
        <v>163</v>
      </c>
    </row>
    <row r="306" spans="2:65" s="1" customFormat="1" ht="16.5" customHeight="1">
      <c r="B306" s="136"/>
      <c r="C306" s="137" t="s">
        <v>751</v>
      </c>
      <c r="D306" s="137" t="s">
        <v>165</v>
      </c>
      <c r="E306" s="138" t="s">
        <v>1171</v>
      </c>
      <c r="F306" s="139" t="s">
        <v>1172</v>
      </c>
      <c r="G306" s="140" t="s">
        <v>393</v>
      </c>
      <c r="H306" s="141">
        <v>5</v>
      </c>
      <c r="I306" s="142"/>
      <c r="J306" s="143">
        <f>ROUND(I306*H306,2)</f>
        <v>0</v>
      </c>
      <c r="K306" s="144"/>
      <c r="L306" s="31"/>
      <c r="M306" s="145" t="s">
        <v>1</v>
      </c>
      <c r="N306" s="146" t="s">
        <v>40</v>
      </c>
      <c r="P306" s="147">
        <f>O306*H306</f>
        <v>0</v>
      </c>
      <c r="Q306" s="147">
        <v>0</v>
      </c>
      <c r="R306" s="147">
        <f>Q306*H306</f>
        <v>0</v>
      </c>
      <c r="S306" s="147">
        <v>0</v>
      </c>
      <c r="T306" s="148">
        <f>S306*H306</f>
        <v>0</v>
      </c>
      <c r="AR306" s="149" t="s">
        <v>169</v>
      </c>
      <c r="AT306" s="149" t="s">
        <v>165</v>
      </c>
      <c r="AU306" s="149" t="s">
        <v>82</v>
      </c>
      <c r="AY306" s="16" t="s">
        <v>163</v>
      </c>
      <c r="BE306" s="150">
        <f>IF(N306="základní",J306,0)</f>
        <v>0</v>
      </c>
      <c r="BF306" s="150">
        <f>IF(N306="snížená",J306,0)</f>
        <v>0</v>
      </c>
      <c r="BG306" s="150">
        <f>IF(N306="zákl. přenesená",J306,0)</f>
        <v>0</v>
      </c>
      <c r="BH306" s="150">
        <f>IF(N306="sníž. přenesená",J306,0)</f>
        <v>0</v>
      </c>
      <c r="BI306" s="150">
        <f>IF(N306="nulová",J306,0)</f>
        <v>0</v>
      </c>
      <c r="BJ306" s="16" t="s">
        <v>82</v>
      </c>
      <c r="BK306" s="150">
        <f>ROUND(I306*H306,2)</f>
        <v>0</v>
      </c>
      <c r="BL306" s="16" t="s">
        <v>169</v>
      </c>
      <c r="BM306" s="149" t="s">
        <v>1173</v>
      </c>
    </row>
    <row r="307" spans="2:65" s="14" customFormat="1" ht="10">
      <c r="B307" s="166"/>
      <c r="D307" s="152" t="s">
        <v>171</v>
      </c>
      <c r="E307" s="167" t="s">
        <v>1</v>
      </c>
      <c r="F307" s="168" t="s">
        <v>958</v>
      </c>
      <c r="H307" s="167" t="s">
        <v>1</v>
      </c>
      <c r="I307" s="169"/>
      <c r="L307" s="166"/>
      <c r="M307" s="170"/>
      <c r="T307" s="171"/>
      <c r="AT307" s="167" t="s">
        <v>171</v>
      </c>
      <c r="AU307" s="167" t="s">
        <v>82</v>
      </c>
      <c r="AV307" s="14" t="s">
        <v>82</v>
      </c>
      <c r="AW307" s="14" t="s">
        <v>32</v>
      </c>
      <c r="AX307" s="14" t="s">
        <v>75</v>
      </c>
      <c r="AY307" s="167" t="s">
        <v>163</v>
      </c>
    </row>
    <row r="308" spans="2:65" s="12" customFormat="1" ht="10">
      <c r="B308" s="151"/>
      <c r="D308" s="152" t="s">
        <v>171</v>
      </c>
      <c r="E308" s="153" t="s">
        <v>1</v>
      </c>
      <c r="F308" s="154" t="s">
        <v>196</v>
      </c>
      <c r="H308" s="155">
        <v>5</v>
      </c>
      <c r="I308" s="156"/>
      <c r="L308" s="151"/>
      <c r="M308" s="157"/>
      <c r="T308" s="158"/>
      <c r="AT308" s="153" t="s">
        <v>171</v>
      </c>
      <c r="AU308" s="153" t="s">
        <v>82</v>
      </c>
      <c r="AV308" s="12" t="s">
        <v>84</v>
      </c>
      <c r="AW308" s="12" t="s">
        <v>32</v>
      </c>
      <c r="AX308" s="12" t="s">
        <v>75</v>
      </c>
      <c r="AY308" s="153" t="s">
        <v>163</v>
      </c>
    </row>
    <row r="309" spans="2:65" s="13" customFormat="1" ht="10">
      <c r="B309" s="159"/>
      <c r="D309" s="152" t="s">
        <v>171</v>
      </c>
      <c r="E309" s="160" t="s">
        <v>1</v>
      </c>
      <c r="F309" s="161" t="s">
        <v>173</v>
      </c>
      <c r="H309" s="162">
        <v>5</v>
      </c>
      <c r="I309" s="163"/>
      <c r="L309" s="159"/>
      <c r="M309" s="164"/>
      <c r="T309" s="165"/>
      <c r="AT309" s="160" t="s">
        <v>171</v>
      </c>
      <c r="AU309" s="160" t="s">
        <v>82</v>
      </c>
      <c r="AV309" s="13" t="s">
        <v>169</v>
      </c>
      <c r="AW309" s="13" t="s">
        <v>32</v>
      </c>
      <c r="AX309" s="13" t="s">
        <v>82</v>
      </c>
      <c r="AY309" s="160" t="s">
        <v>163</v>
      </c>
    </row>
    <row r="310" spans="2:65" s="1" customFormat="1" ht="16.5" customHeight="1">
      <c r="B310" s="136"/>
      <c r="C310" s="137" t="s">
        <v>756</v>
      </c>
      <c r="D310" s="137" t="s">
        <v>165</v>
      </c>
      <c r="E310" s="138" t="s">
        <v>1174</v>
      </c>
      <c r="F310" s="139" t="s">
        <v>1175</v>
      </c>
      <c r="G310" s="140" t="s">
        <v>884</v>
      </c>
      <c r="H310" s="141">
        <v>1</v>
      </c>
      <c r="I310" s="142"/>
      <c r="J310" s="143">
        <f>ROUND(I310*H310,2)</f>
        <v>0</v>
      </c>
      <c r="K310" s="144"/>
      <c r="L310" s="31"/>
      <c r="M310" s="145" t="s">
        <v>1</v>
      </c>
      <c r="N310" s="146" t="s">
        <v>40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169</v>
      </c>
      <c r="AT310" s="149" t="s">
        <v>165</v>
      </c>
      <c r="AU310" s="149" t="s">
        <v>82</v>
      </c>
      <c r="AY310" s="16" t="s">
        <v>163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6" t="s">
        <v>82</v>
      </c>
      <c r="BK310" s="150">
        <f>ROUND(I310*H310,2)</f>
        <v>0</v>
      </c>
      <c r="BL310" s="16" t="s">
        <v>169</v>
      </c>
      <c r="BM310" s="149" t="s">
        <v>1176</v>
      </c>
    </row>
    <row r="311" spans="2:65" s="14" customFormat="1" ht="10">
      <c r="B311" s="166"/>
      <c r="D311" s="152" t="s">
        <v>171</v>
      </c>
      <c r="E311" s="167" t="s">
        <v>1</v>
      </c>
      <c r="F311" s="168" t="s">
        <v>958</v>
      </c>
      <c r="H311" s="167" t="s">
        <v>1</v>
      </c>
      <c r="I311" s="169"/>
      <c r="L311" s="166"/>
      <c r="M311" s="170"/>
      <c r="T311" s="171"/>
      <c r="AT311" s="167" t="s">
        <v>171</v>
      </c>
      <c r="AU311" s="167" t="s">
        <v>82</v>
      </c>
      <c r="AV311" s="14" t="s">
        <v>82</v>
      </c>
      <c r="AW311" s="14" t="s">
        <v>32</v>
      </c>
      <c r="AX311" s="14" t="s">
        <v>75</v>
      </c>
      <c r="AY311" s="167" t="s">
        <v>163</v>
      </c>
    </row>
    <row r="312" spans="2:65" s="12" customFormat="1" ht="10">
      <c r="B312" s="151"/>
      <c r="D312" s="152" t="s">
        <v>171</v>
      </c>
      <c r="E312" s="153" t="s">
        <v>1</v>
      </c>
      <c r="F312" s="154" t="s">
        <v>82</v>
      </c>
      <c r="H312" s="155">
        <v>1</v>
      </c>
      <c r="I312" s="156"/>
      <c r="L312" s="151"/>
      <c r="M312" s="157"/>
      <c r="T312" s="158"/>
      <c r="AT312" s="153" t="s">
        <v>171</v>
      </c>
      <c r="AU312" s="153" t="s">
        <v>82</v>
      </c>
      <c r="AV312" s="12" t="s">
        <v>84</v>
      </c>
      <c r="AW312" s="12" t="s">
        <v>32</v>
      </c>
      <c r="AX312" s="12" t="s">
        <v>75</v>
      </c>
      <c r="AY312" s="153" t="s">
        <v>163</v>
      </c>
    </row>
    <row r="313" spans="2:65" s="13" customFormat="1" ht="10">
      <c r="B313" s="159"/>
      <c r="D313" s="152" t="s">
        <v>171</v>
      </c>
      <c r="E313" s="160" t="s">
        <v>1</v>
      </c>
      <c r="F313" s="161" t="s">
        <v>173</v>
      </c>
      <c r="H313" s="162">
        <v>1</v>
      </c>
      <c r="I313" s="163"/>
      <c r="L313" s="159"/>
      <c r="M313" s="164"/>
      <c r="T313" s="165"/>
      <c r="AT313" s="160" t="s">
        <v>171</v>
      </c>
      <c r="AU313" s="160" t="s">
        <v>82</v>
      </c>
      <c r="AV313" s="13" t="s">
        <v>169</v>
      </c>
      <c r="AW313" s="13" t="s">
        <v>32</v>
      </c>
      <c r="AX313" s="13" t="s">
        <v>82</v>
      </c>
      <c r="AY313" s="160" t="s">
        <v>163</v>
      </c>
    </row>
    <row r="314" spans="2:65" s="1" customFormat="1" ht="16.5" customHeight="1">
      <c r="B314" s="136"/>
      <c r="C314" s="137" t="s">
        <v>760</v>
      </c>
      <c r="D314" s="137" t="s">
        <v>165</v>
      </c>
      <c r="E314" s="138" t="s">
        <v>1177</v>
      </c>
      <c r="F314" s="139" t="s">
        <v>1178</v>
      </c>
      <c r="G314" s="140" t="s">
        <v>884</v>
      </c>
      <c r="H314" s="141">
        <v>1</v>
      </c>
      <c r="I314" s="142"/>
      <c r="J314" s="143">
        <f>ROUND(I314*H314,2)</f>
        <v>0</v>
      </c>
      <c r="K314" s="144"/>
      <c r="L314" s="31"/>
      <c r="M314" s="145" t="s">
        <v>1</v>
      </c>
      <c r="N314" s="146" t="s">
        <v>40</v>
      </c>
      <c r="P314" s="147">
        <f>O314*H314</f>
        <v>0</v>
      </c>
      <c r="Q314" s="147">
        <v>0</v>
      </c>
      <c r="R314" s="147">
        <f>Q314*H314</f>
        <v>0</v>
      </c>
      <c r="S314" s="147">
        <v>0</v>
      </c>
      <c r="T314" s="148">
        <f>S314*H314</f>
        <v>0</v>
      </c>
      <c r="AR314" s="149" t="s">
        <v>169</v>
      </c>
      <c r="AT314" s="149" t="s">
        <v>165</v>
      </c>
      <c r="AU314" s="149" t="s">
        <v>82</v>
      </c>
      <c r="AY314" s="16" t="s">
        <v>163</v>
      </c>
      <c r="BE314" s="150">
        <f>IF(N314="základní",J314,0)</f>
        <v>0</v>
      </c>
      <c r="BF314" s="150">
        <f>IF(N314="snížená",J314,0)</f>
        <v>0</v>
      </c>
      <c r="BG314" s="150">
        <f>IF(N314="zákl. přenesená",J314,0)</f>
        <v>0</v>
      </c>
      <c r="BH314" s="150">
        <f>IF(N314="sníž. přenesená",J314,0)</f>
        <v>0</v>
      </c>
      <c r="BI314" s="150">
        <f>IF(N314="nulová",J314,0)</f>
        <v>0</v>
      </c>
      <c r="BJ314" s="16" t="s">
        <v>82</v>
      </c>
      <c r="BK314" s="150">
        <f>ROUND(I314*H314,2)</f>
        <v>0</v>
      </c>
      <c r="BL314" s="16" t="s">
        <v>169</v>
      </c>
      <c r="BM314" s="149" t="s">
        <v>1179</v>
      </c>
    </row>
    <row r="315" spans="2:65" s="14" customFormat="1" ht="10">
      <c r="B315" s="166"/>
      <c r="D315" s="152" t="s">
        <v>171</v>
      </c>
      <c r="E315" s="167" t="s">
        <v>1</v>
      </c>
      <c r="F315" s="168" t="s">
        <v>958</v>
      </c>
      <c r="H315" s="167" t="s">
        <v>1</v>
      </c>
      <c r="I315" s="169"/>
      <c r="L315" s="166"/>
      <c r="M315" s="170"/>
      <c r="T315" s="171"/>
      <c r="AT315" s="167" t="s">
        <v>171</v>
      </c>
      <c r="AU315" s="167" t="s">
        <v>82</v>
      </c>
      <c r="AV315" s="14" t="s">
        <v>82</v>
      </c>
      <c r="AW315" s="14" t="s">
        <v>32</v>
      </c>
      <c r="AX315" s="14" t="s">
        <v>75</v>
      </c>
      <c r="AY315" s="167" t="s">
        <v>163</v>
      </c>
    </row>
    <row r="316" spans="2:65" s="12" customFormat="1" ht="10">
      <c r="B316" s="151"/>
      <c r="D316" s="152" t="s">
        <v>171</v>
      </c>
      <c r="E316" s="153" t="s">
        <v>1</v>
      </c>
      <c r="F316" s="154" t="s">
        <v>82</v>
      </c>
      <c r="H316" s="155">
        <v>1</v>
      </c>
      <c r="I316" s="156"/>
      <c r="L316" s="151"/>
      <c r="M316" s="157"/>
      <c r="T316" s="158"/>
      <c r="AT316" s="153" t="s">
        <v>171</v>
      </c>
      <c r="AU316" s="153" t="s">
        <v>82</v>
      </c>
      <c r="AV316" s="12" t="s">
        <v>84</v>
      </c>
      <c r="AW316" s="12" t="s">
        <v>32</v>
      </c>
      <c r="AX316" s="12" t="s">
        <v>75</v>
      </c>
      <c r="AY316" s="153" t="s">
        <v>163</v>
      </c>
    </row>
    <row r="317" spans="2:65" s="13" customFormat="1" ht="10">
      <c r="B317" s="159"/>
      <c r="D317" s="152" t="s">
        <v>171</v>
      </c>
      <c r="E317" s="160" t="s">
        <v>1</v>
      </c>
      <c r="F317" s="161" t="s">
        <v>173</v>
      </c>
      <c r="H317" s="162">
        <v>1</v>
      </c>
      <c r="I317" s="163"/>
      <c r="L317" s="159"/>
      <c r="M317" s="164"/>
      <c r="T317" s="165"/>
      <c r="AT317" s="160" t="s">
        <v>171</v>
      </c>
      <c r="AU317" s="160" t="s">
        <v>82</v>
      </c>
      <c r="AV317" s="13" t="s">
        <v>169</v>
      </c>
      <c r="AW317" s="13" t="s">
        <v>32</v>
      </c>
      <c r="AX317" s="13" t="s">
        <v>82</v>
      </c>
      <c r="AY317" s="160" t="s">
        <v>163</v>
      </c>
    </row>
    <row r="318" spans="2:65" s="1" customFormat="1" ht="16.5" customHeight="1">
      <c r="B318" s="136"/>
      <c r="C318" s="137" t="s">
        <v>764</v>
      </c>
      <c r="D318" s="137" t="s">
        <v>165</v>
      </c>
      <c r="E318" s="138" t="s">
        <v>1180</v>
      </c>
      <c r="F318" s="139" t="s">
        <v>1181</v>
      </c>
      <c r="G318" s="140" t="s">
        <v>884</v>
      </c>
      <c r="H318" s="141">
        <v>1</v>
      </c>
      <c r="I318" s="142"/>
      <c r="J318" s="143">
        <f>ROUND(I318*H318,2)</f>
        <v>0</v>
      </c>
      <c r="K318" s="144"/>
      <c r="L318" s="31"/>
      <c r="M318" s="145" t="s">
        <v>1</v>
      </c>
      <c r="N318" s="146" t="s">
        <v>40</v>
      </c>
      <c r="P318" s="147">
        <f>O318*H318</f>
        <v>0</v>
      </c>
      <c r="Q318" s="147">
        <v>0</v>
      </c>
      <c r="R318" s="147">
        <f>Q318*H318</f>
        <v>0</v>
      </c>
      <c r="S318" s="147">
        <v>0</v>
      </c>
      <c r="T318" s="148">
        <f>S318*H318</f>
        <v>0</v>
      </c>
      <c r="AR318" s="149" t="s">
        <v>169</v>
      </c>
      <c r="AT318" s="149" t="s">
        <v>165</v>
      </c>
      <c r="AU318" s="149" t="s">
        <v>82</v>
      </c>
      <c r="AY318" s="16" t="s">
        <v>163</v>
      </c>
      <c r="BE318" s="150">
        <f>IF(N318="základní",J318,0)</f>
        <v>0</v>
      </c>
      <c r="BF318" s="150">
        <f>IF(N318="snížená",J318,0)</f>
        <v>0</v>
      </c>
      <c r="BG318" s="150">
        <f>IF(N318="zákl. přenesená",J318,0)</f>
        <v>0</v>
      </c>
      <c r="BH318" s="150">
        <f>IF(N318="sníž. přenesená",J318,0)</f>
        <v>0</v>
      </c>
      <c r="BI318" s="150">
        <f>IF(N318="nulová",J318,0)</f>
        <v>0</v>
      </c>
      <c r="BJ318" s="16" t="s">
        <v>82</v>
      </c>
      <c r="BK318" s="150">
        <f>ROUND(I318*H318,2)</f>
        <v>0</v>
      </c>
      <c r="BL318" s="16" t="s">
        <v>169</v>
      </c>
      <c r="BM318" s="149" t="s">
        <v>1182</v>
      </c>
    </row>
    <row r="319" spans="2:65" s="14" customFormat="1" ht="10">
      <c r="B319" s="166"/>
      <c r="D319" s="152" t="s">
        <v>171</v>
      </c>
      <c r="E319" s="167" t="s">
        <v>1</v>
      </c>
      <c r="F319" s="168" t="s">
        <v>958</v>
      </c>
      <c r="H319" s="167" t="s">
        <v>1</v>
      </c>
      <c r="I319" s="169"/>
      <c r="L319" s="166"/>
      <c r="M319" s="170"/>
      <c r="T319" s="171"/>
      <c r="AT319" s="167" t="s">
        <v>171</v>
      </c>
      <c r="AU319" s="167" t="s">
        <v>82</v>
      </c>
      <c r="AV319" s="14" t="s">
        <v>82</v>
      </c>
      <c r="AW319" s="14" t="s">
        <v>32</v>
      </c>
      <c r="AX319" s="14" t="s">
        <v>75</v>
      </c>
      <c r="AY319" s="167" t="s">
        <v>163</v>
      </c>
    </row>
    <row r="320" spans="2:65" s="12" customFormat="1" ht="10">
      <c r="B320" s="151"/>
      <c r="D320" s="152" t="s">
        <v>171</v>
      </c>
      <c r="E320" s="153" t="s">
        <v>1</v>
      </c>
      <c r="F320" s="154" t="s">
        <v>82</v>
      </c>
      <c r="H320" s="155">
        <v>1</v>
      </c>
      <c r="I320" s="156"/>
      <c r="L320" s="151"/>
      <c r="M320" s="157"/>
      <c r="T320" s="158"/>
      <c r="AT320" s="153" t="s">
        <v>171</v>
      </c>
      <c r="AU320" s="153" t="s">
        <v>82</v>
      </c>
      <c r="AV320" s="12" t="s">
        <v>84</v>
      </c>
      <c r="AW320" s="12" t="s">
        <v>32</v>
      </c>
      <c r="AX320" s="12" t="s">
        <v>75</v>
      </c>
      <c r="AY320" s="153" t="s">
        <v>163</v>
      </c>
    </row>
    <row r="321" spans="2:65" s="13" customFormat="1" ht="10">
      <c r="B321" s="159"/>
      <c r="D321" s="152" t="s">
        <v>171</v>
      </c>
      <c r="E321" s="160" t="s">
        <v>1</v>
      </c>
      <c r="F321" s="161" t="s">
        <v>173</v>
      </c>
      <c r="H321" s="162">
        <v>1</v>
      </c>
      <c r="I321" s="163"/>
      <c r="L321" s="159"/>
      <c r="M321" s="164"/>
      <c r="T321" s="165"/>
      <c r="AT321" s="160" t="s">
        <v>171</v>
      </c>
      <c r="AU321" s="160" t="s">
        <v>82</v>
      </c>
      <c r="AV321" s="13" t="s">
        <v>169</v>
      </c>
      <c r="AW321" s="13" t="s">
        <v>32</v>
      </c>
      <c r="AX321" s="13" t="s">
        <v>82</v>
      </c>
      <c r="AY321" s="160" t="s">
        <v>163</v>
      </c>
    </row>
    <row r="322" spans="2:65" s="1" customFormat="1" ht="33" customHeight="1">
      <c r="B322" s="136"/>
      <c r="C322" s="137" t="s">
        <v>768</v>
      </c>
      <c r="D322" s="137" t="s">
        <v>165</v>
      </c>
      <c r="E322" s="138" t="s">
        <v>1183</v>
      </c>
      <c r="F322" s="139" t="s">
        <v>1184</v>
      </c>
      <c r="G322" s="140" t="s">
        <v>884</v>
      </c>
      <c r="H322" s="141">
        <v>10</v>
      </c>
      <c r="I322" s="142"/>
      <c r="J322" s="143">
        <f>ROUND(I322*H322,2)</f>
        <v>0</v>
      </c>
      <c r="K322" s="144"/>
      <c r="L322" s="31"/>
      <c r="M322" s="145" t="s">
        <v>1</v>
      </c>
      <c r="N322" s="146" t="s">
        <v>40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169</v>
      </c>
      <c r="AT322" s="149" t="s">
        <v>165</v>
      </c>
      <c r="AU322" s="149" t="s">
        <v>82</v>
      </c>
      <c r="AY322" s="16" t="s">
        <v>163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6" t="s">
        <v>82</v>
      </c>
      <c r="BK322" s="150">
        <f>ROUND(I322*H322,2)</f>
        <v>0</v>
      </c>
      <c r="BL322" s="16" t="s">
        <v>169</v>
      </c>
      <c r="BM322" s="149" t="s">
        <v>1185</v>
      </c>
    </row>
    <row r="323" spans="2:65" s="1" customFormat="1" ht="16.5" customHeight="1">
      <c r="B323" s="136"/>
      <c r="C323" s="175" t="s">
        <v>773</v>
      </c>
      <c r="D323" s="175" t="s">
        <v>378</v>
      </c>
      <c r="E323" s="176" t="s">
        <v>1186</v>
      </c>
      <c r="F323" s="177" t="s">
        <v>1187</v>
      </c>
      <c r="G323" s="178" t="s">
        <v>884</v>
      </c>
      <c r="H323" s="179">
        <v>10</v>
      </c>
      <c r="I323" s="180"/>
      <c r="J323" s="181">
        <f>ROUND(I323*H323,2)</f>
        <v>0</v>
      </c>
      <c r="K323" s="182"/>
      <c r="L323" s="183"/>
      <c r="M323" s="189" t="s">
        <v>1</v>
      </c>
      <c r="N323" s="190" t="s">
        <v>40</v>
      </c>
      <c r="O323" s="191"/>
      <c r="P323" s="192">
        <f>O323*H323</f>
        <v>0</v>
      </c>
      <c r="Q323" s="192">
        <v>0</v>
      </c>
      <c r="R323" s="192">
        <f>Q323*H323</f>
        <v>0</v>
      </c>
      <c r="S323" s="192">
        <v>0</v>
      </c>
      <c r="T323" s="193">
        <f>S323*H323</f>
        <v>0</v>
      </c>
      <c r="AR323" s="149" t="s">
        <v>216</v>
      </c>
      <c r="AT323" s="149" t="s">
        <v>378</v>
      </c>
      <c r="AU323" s="149" t="s">
        <v>82</v>
      </c>
      <c r="AY323" s="16" t="s">
        <v>163</v>
      </c>
      <c r="BE323" s="150">
        <f>IF(N323="základní",J323,0)</f>
        <v>0</v>
      </c>
      <c r="BF323" s="150">
        <f>IF(N323="snížená",J323,0)</f>
        <v>0</v>
      </c>
      <c r="BG323" s="150">
        <f>IF(N323="zákl. přenesená",J323,0)</f>
        <v>0</v>
      </c>
      <c r="BH323" s="150">
        <f>IF(N323="sníž. přenesená",J323,0)</f>
        <v>0</v>
      </c>
      <c r="BI323" s="150">
        <f>IF(N323="nulová",J323,0)</f>
        <v>0</v>
      </c>
      <c r="BJ323" s="16" t="s">
        <v>82</v>
      </c>
      <c r="BK323" s="150">
        <f>ROUND(I323*H323,2)</f>
        <v>0</v>
      </c>
      <c r="BL323" s="16" t="s">
        <v>169</v>
      </c>
      <c r="BM323" s="149" t="s">
        <v>1188</v>
      </c>
    </row>
    <row r="324" spans="2:65" s="1" customFormat="1" ht="7" customHeight="1">
      <c r="B324" s="43"/>
      <c r="C324" s="44"/>
      <c r="D324" s="44"/>
      <c r="E324" s="44"/>
      <c r="F324" s="44"/>
      <c r="G324" s="44"/>
      <c r="H324" s="44"/>
      <c r="I324" s="44"/>
      <c r="J324" s="44"/>
      <c r="K324" s="44"/>
      <c r="L324" s="31"/>
    </row>
  </sheetData>
  <sheetProtection algorithmName="SHA-512" hashValue="XabH8ZyF178U3yFvutnGv9aBWuM9w+7wvM49e8oW89lbL1leZcshWmncFrsg/PZMQMUxW2Gko5mkUGQHD6rYOg==" saltValue="fPYW8lVwEGIJu9nhh9gWIQ==" spinCount="100000" sheet="1" objects="1" scenarios="1"/>
  <autoFilter ref="C120:K323" xr:uid="{00000000-0009-0000-0000-000004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66"/>
  <sheetViews>
    <sheetView showGridLines="0" topLeftCell="A163" workbookViewId="0">
      <selection activeCell="F208" sqref="F208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104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1189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ROUND((SUM(BE121:BE365)),  2)</f>
        <v>0</v>
      </c>
      <c r="I35" s="95">
        <v>0.21</v>
      </c>
      <c r="J35" s="85">
        <f>ROUND(((SUM(BE121:BE365))*I35),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ROUND((SUM(BF121:BF365)),  2)</f>
        <v>0</v>
      </c>
      <c r="I36" s="95">
        <v>0.12</v>
      </c>
      <c r="J36" s="85">
        <f>ROUND(((SUM(BF121:BF365))*I36),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ROUND((SUM(BG121:BG365)),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ROUND((SUM(BH121:BH365)),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ROUND((SUM(BI121:BI365)),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D.1.4.4.2 - Strukturovaná kabeláž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1190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D.1.4.4.2 - Strukturovaná kabeláž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1191</v>
      </c>
      <c r="F122" s="126" t="s">
        <v>1192</v>
      </c>
      <c r="I122" s="127"/>
      <c r="J122" s="128">
        <f>BK122</f>
        <v>0</v>
      </c>
      <c r="L122" s="124"/>
      <c r="M122" s="129"/>
      <c r="P122" s="130">
        <f>SUM(P123:P365)</f>
        <v>0</v>
      </c>
      <c r="R122" s="130">
        <f>SUM(R123:R365)</f>
        <v>0</v>
      </c>
      <c r="T122" s="131">
        <f>SUM(T123:T365)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SUM(BK123:BK365)</f>
        <v>0</v>
      </c>
    </row>
    <row r="123" spans="2:65" s="1" customFormat="1" ht="16.5" customHeight="1">
      <c r="B123" s="136"/>
      <c r="C123" s="137" t="s">
        <v>82</v>
      </c>
      <c r="D123" s="137" t="s">
        <v>165</v>
      </c>
      <c r="E123" s="138" t="s">
        <v>1193</v>
      </c>
      <c r="F123" s="139" t="s">
        <v>1194</v>
      </c>
      <c r="G123" s="140" t="s">
        <v>962</v>
      </c>
      <c r="H123" s="141">
        <v>2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1195</v>
      </c>
    </row>
    <row r="124" spans="2:65" s="1" customFormat="1" ht="16.5" customHeight="1">
      <c r="B124" s="136"/>
      <c r="C124" s="175" t="s">
        <v>84</v>
      </c>
      <c r="D124" s="175" t="s">
        <v>378</v>
      </c>
      <c r="E124" s="176" t="s">
        <v>1196</v>
      </c>
      <c r="F124" s="177" t="s">
        <v>1197</v>
      </c>
      <c r="G124" s="178" t="s">
        <v>962</v>
      </c>
      <c r="H124" s="179">
        <v>2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1198</v>
      </c>
    </row>
    <row r="125" spans="2:65" s="1" customFormat="1" ht="18">
      <c r="B125" s="31"/>
      <c r="D125" s="152" t="s">
        <v>614</v>
      </c>
      <c r="F125" s="186" t="s">
        <v>2066</v>
      </c>
      <c r="I125" s="187"/>
      <c r="L125" s="31"/>
      <c r="M125" s="188"/>
      <c r="T125" s="55"/>
      <c r="AT125" s="16" t="s">
        <v>614</v>
      </c>
      <c r="AU125" s="16" t="s">
        <v>82</v>
      </c>
    </row>
    <row r="126" spans="2:65" s="14" customFormat="1" ht="10">
      <c r="B126" s="166"/>
      <c r="D126" s="152" t="s">
        <v>171</v>
      </c>
      <c r="E126" s="167" t="s">
        <v>1</v>
      </c>
      <c r="F126" s="168" t="s">
        <v>1199</v>
      </c>
      <c r="H126" s="167" t="s">
        <v>1</v>
      </c>
      <c r="I126" s="169"/>
      <c r="L126" s="166"/>
      <c r="M126" s="170"/>
      <c r="T126" s="171"/>
      <c r="AT126" s="167" t="s">
        <v>171</v>
      </c>
      <c r="AU126" s="167" t="s">
        <v>82</v>
      </c>
      <c r="AV126" s="14" t="s">
        <v>82</v>
      </c>
      <c r="AW126" s="14" t="s">
        <v>32</v>
      </c>
      <c r="AX126" s="14" t="s">
        <v>75</v>
      </c>
      <c r="AY126" s="167" t="s">
        <v>163</v>
      </c>
    </row>
    <row r="127" spans="2:65" s="12" customFormat="1" ht="10">
      <c r="B127" s="151"/>
      <c r="D127" s="152" t="s">
        <v>171</v>
      </c>
      <c r="E127" s="153" t="s">
        <v>1</v>
      </c>
      <c r="F127" s="154" t="s">
        <v>1065</v>
      </c>
      <c r="H127" s="155">
        <v>2</v>
      </c>
      <c r="I127" s="156"/>
      <c r="L127" s="151"/>
      <c r="M127" s="157"/>
      <c r="T127" s="158"/>
      <c r="AT127" s="153" t="s">
        <v>171</v>
      </c>
      <c r="AU127" s="153" t="s">
        <v>82</v>
      </c>
      <c r="AV127" s="12" t="s">
        <v>84</v>
      </c>
      <c r="AW127" s="12" t="s">
        <v>32</v>
      </c>
      <c r="AX127" s="12" t="s">
        <v>75</v>
      </c>
      <c r="AY127" s="153" t="s">
        <v>163</v>
      </c>
    </row>
    <row r="128" spans="2:65" s="13" customFormat="1" ht="10">
      <c r="B128" s="159"/>
      <c r="D128" s="152" t="s">
        <v>171</v>
      </c>
      <c r="E128" s="160" t="s">
        <v>1</v>
      </c>
      <c r="F128" s="161" t="s">
        <v>173</v>
      </c>
      <c r="H128" s="162">
        <v>2</v>
      </c>
      <c r="I128" s="163"/>
      <c r="L128" s="159"/>
      <c r="M128" s="164"/>
      <c r="T128" s="165"/>
      <c r="AT128" s="160" t="s">
        <v>171</v>
      </c>
      <c r="AU128" s="160" t="s">
        <v>82</v>
      </c>
      <c r="AV128" s="13" t="s">
        <v>169</v>
      </c>
      <c r="AW128" s="13" t="s">
        <v>32</v>
      </c>
      <c r="AX128" s="13" t="s">
        <v>82</v>
      </c>
      <c r="AY128" s="160" t="s">
        <v>163</v>
      </c>
    </row>
    <row r="129" spans="2:65" s="1" customFormat="1" ht="16.5" customHeight="1">
      <c r="B129" s="136"/>
      <c r="C129" s="137" t="s">
        <v>181</v>
      </c>
      <c r="D129" s="137" t="s">
        <v>165</v>
      </c>
      <c r="E129" s="138" t="s">
        <v>1200</v>
      </c>
      <c r="F129" s="139" t="s">
        <v>1201</v>
      </c>
      <c r="G129" s="140" t="s">
        <v>962</v>
      </c>
      <c r="H129" s="141">
        <v>2</v>
      </c>
      <c r="I129" s="142"/>
      <c r="J129" s="143">
        <f>ROUND(I129*H129,2)</f>
        <v>0</v>
      </c>
      <c r="K129" s="144"/>
      <c r="L129" s="31"/>
      <c r="M129" s="145" t="s">
        <v>1</v>
      </c>
      <c r="N129" s="146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169</v>
      </c>
      <c r="AT129" s="149" t="s">
        <v>165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1202</v>
      </c>
    </row>
    <row r="130" spans="2:65" s="1" customFormat="1" ht="16.5" customHeight="1">
      <c r="B130" s="136"/>
      <c r="C130" s="175" t="s">
        <v>169</v>
      </c>
      <c r="D130" s="175" t="s">
        <v>378</v>
      </c>
      <c r="E130" s="176" t="s">
        <v>1203</v>
      </c>
      <c r="F130" s="177" t="s">
        <v>1204</v>
      </c>
      <c r="G130" s="178" t="s">
        <v>962</v>
      </c>
      <c r="H130" s="179">
        <v>2</v>
      </c>
      <c r="I130" s="180"/>
      <c r="J130" s="181">
        <f>ROUND(I130*H130,2)</f>
        <v>0</v>
      </c>
      <c r="K130" s="182"/>
      <c r="L130" s="183"/>
      <c r="M130" s="184" t="s">
        <v>1</v>
      </c>
      <c r="N130" s="185" t="s">
        <v>40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216</v>
      </c>
      <c r="AT130" s="149" t="s">
        <v>378</v>
      </c>
      <c r="AU130" s="149" t="s">
        <v>82</v>
      </c>
      <c r="AY130" s="16" t="s">
        <v>163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6" t="s">
        <v>82</v>
      </c>
      <c r="BK130" s="150">
        <f>ROUND(I130*H130,2)</f>
        <v>0</v>
      </c>
      <c r="BL130" s="16" t="s">
        <v>169</v>
      </c>
      <c r="BM130" s="149" t="s">
        <v>1205</v>
      </c>
    </row>
    <row r="131" spans="2:65" s="14" customFormat="1" ht="10">
      <c r="B131" s="166"/>
      <c r="D131" s="152" t="s">
        <v>171</v>
      </c>
      <c r="E131" s="167" t="s">
        <v>1</v>
      </c>
      <c r="F131" s="168" t="s">
        <v>1199</v>
      </c>
      <c r="H131" s="167" t="s">
        <v>1</v>
      </c>
      <c r="I131" s="169"/>
      <c r="L131" s="166"/>
      <c r="M131" s="170"/>
      <c r="T131" s="171"/>
      <c r="AT131" s="167" t="s">
        <v>171</v>
      </c>
      <c r="AU131" s="167" t="s">
        <v>82</v>
      </c>
      <c r="AV131" s="14" t="s">
        <v>82</v>
      </c>
      <c r="AW131" s="14" t="s">
        <v>32</v>
      </c>
      <c r="AX131" s="14" t="s">
        <v>75</v>
      </c>
      <c r="AY131" s="167" t="s">
        <v>163</v>
      </c>
    </row>
    <row r="132" spans="2:65" s="12" customFormat="1" ht="10">
      <c r="B132" s="151"/>
      <c r="D132" s="152" t="s">
        <v>171</v>
      </c>
      <c r="E132" s="153" t="s">
        <v>1</v>
      </c>
      <c r="F132" s="154" t="s">
        <v>1065</v>
      </c>
      <c r="H132" s="155">
        <v>2</v>
      </c>
      <c r="I132" s="156"/>
      <c r="L132" s="151"/>
      <c r="M132" s="157"/>
      <c r="T132" s="158"/>
      <c r="AT132" s="153" t="s">
        <v>171</v>
      </c>
      <c r="AU132" s="153" t="s">
        <v>82</v>
      </c>
      <c r="AV132" s="12" t="s">
        <v>84</v>
      </c>
      <c r="AW132" s="12" t="s">
        <v>32</v>
      </c>
      <c r="AX132" s="12" t="s">
        <v>75</v>
      </c>
      <c r="AY132" s="153" t="s">
        <v>163</v>
      </c>
    </row>
    <row r="133" spans="2:65" s="13" customFormat="1" ht="10">
      <c r="B133" s="159"/>
      <c r="D133" s="152" t="s">
        <v>171</v>
      </c>
      <c r="E133" s="160" t="s">
        <v>1</v>
      </c>
      <c r="F133" s="161" t="s">
        <v>173</v>
      </c>
      <c r="H133" s="162">
        <v>2</v>
      </c>
      <c r="I133" s="163"/>
      <c r="L133" s="159"/>
      <c r="M133" s="164"/>
      <c r="T133" s="165"/>
      <c r="AT133" s="160" t="s">
        <v>171</v>
      </c>
      <c r="AU133" s="160" t="s">
        <v>82</v>
      </c>
      <c r="AV133" s="13" t="s">
        <v>169</v>
      </c>
      <c r="AW133" s="13" t="s">
        <v>32</v>
      </c>
      <c r="AX133" s="13" t="s">
        <v>82</v>
      </c>
      <c r="AY133" s="160" t="s">
        <v>163</v>
      </c>
    </row>
    <row r="134" spans="2:65" s="1" customFormat="1" ht="16.5" customHeight="1">
      <c r="B134" s="136"/>
      <c r="C134" s="137" t="s">
        <v>196</v>
      </c>
      <c r="D134" s="137" t="s">
        <v>165</v>
      </c>
      <c r="E134" s="138" t="s">
        <v>1206</v>
      </c>
      <c r="F134" s="139" t="s">
        <v>1207</v>
      </c>
      <c r="G134" s="140" t="s">
        <v>962</v>
      </c>
      <c r="H134" s="141">
        <v>2</v>
      </c>
      <c r="I134" s="142"/>
      <c r="J134" s="143">
        <f>ROUND(I134*H134,2)</f>
        <v>0</v>
      </c>
      <c r="K134" s="144"/>
      <c r="L134" s="31"/>
      <c r="M134" s="145" t="s">
        <v>1</v>
      </c>
      <c r="N134" s="146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169</v>
      </c>
      <c r="AT134" s="149" t="s">
        <v>165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1208</v>
      </c>
    </row>
    <row r="135" spans="2:65" s="1" customFormat="1" ht="16.5" customHeight="1">
      <c r="B135" s="136"/>
      <c r="C135" s="175" t="s">
        <v>203</v>
      </c>
      <c r="D135" s="175" t="s">
        <v>378</v>
      </c>
      <c r="E135" s="176" t="s">
        <v>1209</v>
      </c>
      <c r="F135" s="177" t="s">
        <v>1210</v>
      </c>
      <c r="G135" s="178" t="s">
        <v>962</v>
      </c>
      <c r="H135" s="179">
        <v>2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216</v>
      </c>
      <c r="AT135" s="149" t="s">
        <v>378</v>
      </c>
      <c r="AU135" s="149" t="s">
        <v>82</v>
      </c>
      <c r="AY135" s="16" t="s">
        <v>163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6" t="s">
        <v>82</v>
      </c>
      <c r="BK135" s="150">
        <f>ROUND(I135*H135,2)</f>
        <v>0</v>
      </c>
      <c r="BL135" s="16" t="s">
        <v>169</v>
      </c>
      <c r="BM135" s="149" t="s">
        <v>1211</v>
      </c>
    </row>
    <row r="136" spans="2:65" s="14" customFormat="1" ht="10">
      <c r="B136" s="166"/>
      <c r="D136" s="152" t="s">
        <v>171</v>
      </c>
      <c r="E136" s="167" t="s">
        <v>1</v>
      </c>
      <c r="F136" s="168" t="s">
        <v>1199</v>
      </c>
      <c r="H136" s="167" t="s">
        <v>1</v>
      </c>
      <c r="I136" s="169"/>
      <c r="L136" s="166"/>
      <c r="M136" s="170"/>
      <c r="T136" s="171"/>
      <c r="AT136" s="167" t="s">
        <v>171</v>
      </c>
      <c r="AU136" s="167" t="s">
        <v>82</v>
      </c>
      <c r="AV136" s="14" t="s">
        <v>82</v>
      </c>
      <c r="AW136" s="14" t="s">
        <v>32</v>
      </c>
      <c r="AX136" s="14" t="s">
        <v>75</v>
      </c>
      <c r="AY136" s="167" t="s">
        <v>163</v>
      </c>
    </row>
    <row r="137" spans="2:65" s="12" customFormat="1" ht="10">
      <c r="B137" s="151"/>
      <c r="D137" s="152" t="s">
        <v>171</v>
      </c>
      <c r="E137" s="153" t="s">
        <v>1</v>
      </c>
      <c r="F137" s="154" t="s">
        <v>1065</v>
      </c>
      <c r="H137" s="155">
        <v>2</v>
      </c>
      <c r="I137" s="156"/>
      <c r="L137" s="151"/>
      <c r="M137" s="157"/>
      <c r="T137" s="158"/>
      <c r="AT137" s="153" t="s">
        <v>171</v>
      </c>
      <c r="AU137" s="153" t="s">
        <v>82</v>
      </c>
      <c r="AV137" s="12" t="s">
        <v>84</v>
      </c>
      <c r="AW137" s="12" t="s">
        <v>32</v>
      </c>
      <c r="AX137" s="12" t="s">
        <v>75</v>
      </c>
      <c r="AY137" s="153" t="s">
        <v>163</v>
      </c>
    </row>
    <row r="138" spans="2:65" s="13" customFormat="1" ht="10">
      <c r="B138" s="159"/>
      <c r="D138" s="152" t="s">
        <v>171</v>
      </c>
      <c r="E138" s="160" t="s">
        <v>1</v>
      </c>
      <c r="F138" s="161" t="s">
        <v>173</v>
      </c>
      <c r="H138" s="162">
        <v>2</v>
      </c>
      <c r="I138" s="163"/>
      <c r="L138" s="159"/>
      <c r="M138" s="164"/>
      <c r="T138" s="165"/>
      <c r="AT138" s="160" t="s">
        <v>171</v>
      </c>
      <c r="AU138" s="160" t="s">
        <v>82</v>
      </c>
      <c r="AV138" s="13" t="s">
        <v>169</v>
      </c>
      <c r="AW138" s="13" t="s">
        <v>32</v>
      </c>
      <c r="AX138" s="13" t="s">
        <v>82</v>
      </c>
      <c r="AY138" s="160" t="s">
        <v>163</v>
      </c>
    </row>
    <row r="139" spans="2:65" s="1" customFormat="1" ht="16.5" customHeight="1">
      <c r="B139" s="136"/>
      <c r="C139" s="137" t="s">
        <v>210</v>
      </c>
      <c r="D139" s="137" t="s">
        <v>165</v>
      </c>
      <c r="E139" s="138" t="s">
        <v>1212</v>
      </c>
      <c r="F139" s="139" t="s">
        <v>1213</v>
      </c>
      <c r="G139" s="140" t="s">
        <v>962</v>
      </c>
      <c r="H139" s="141">
        <v>12</v>
      </c>
      <c r="I139" s="142"/>
      <c r="J139" s="143">
        <f>ROUND(I139*H139,2)</f>
        <v>0</v>
      </c>
      <c r="K139" s="144"/>
      <c r="L139" s="31"/>
      <c r="M139" s="145" t="s">
        <v>1</v>
      </c>
      <c r="N139" s="146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169</v>
      </c>
      <c r="AT139" s="149" t="s">
        <v>165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1214</v>
      </c>
    </row>
    <row r="140" spans="2:65" s="1" customFormat="1" ht="16.5" customHeight="1">
      <c r="B140" s="136"/>
      <c r="C140" s="175" t="s">
        <v>216</v>
      </c>
      <c r="D140" s="175" t="s">
        <v>378</v>
      </c>
      <c r="E140" s="176" t="s">
        <v>1215</v>
      </c>
      <c r="F140" s="177" t="s">
        <v>1216</v>
      </c>
      <c r="G140" s="178" t="s">
        <v>962</v>
      </c>
      <c r="H140" s="179">
        <v>12</v>
      </c>
      <c r="I140" s="180"/>
      <c r="J140" s="181">
        <f>ROUND(I140*H140,2)</f>
        <v>0</v>
      </c>
      <c r="K140" s="182"/>
      <c r="L140" s="183"/>
      <c r="M140" s="184" t="s">
        <v>1</v>
      </c>
      <c r="N140" s="185" t="s">
        <v>40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216</v>
      </c>
      <c r="AT140" s="149" t="s">
        <v>378</v>
      </c>
      <c r="AU140" s="149" t="s">
        <v>82</v>
      </c>
      <c r="AY140" s="16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6" t="s">
        <v>82</v>
      </c>
      <c r="BK140" s="150">
        <f>ROUND(I140*H140,2)</f>
        <v>0</v>
      </c>
      <c r="BL140" s="16" t="s">
        <v>169</v>
      </c>
      <c r="BM140" s="149" t="s">
        <v>1217</v>
      </c>
    </row>
    <row r="141" spans="2:65" s="14" customFormat="1" ht="10">
      <c r="B141" s="166"/>
      <c r="D141" s="152" t="s">
        <v>171</v>
      </c>
      <c r="E141" s="167" t="s">
        <v>1</v>
      </c>
      <c r="F141" s="168" t="s">
        <v>1199</v>
      </c>
      <c r="H141" s="167" t="s">
        <v>1</v>
      </c>
      <c r="I141" s="169"/>
      <c r="L141" s="166"/>
      <c r="M141" s="170"/>
      <c r="T141" s="171"/>
      <c r="AT141" s="167" t="s">
        <v>171</v>
      </c>
      <c r="AU141" s="167" t="s">
        <v>82</v>
      </c>
      <c r="AV141" s="14" t="s">
        <v>82</v>
      </c>
      <c r="AW141" s="14" t="s">
        <v>32</v>
      </c>
      <c r="AX141" s="14" t="s">
        <v>75</v>
      </c>
      <c r="AY141" s="167" t="s">
        <v>163</v>
      </c>
    </row>
    <row r="142" spans="2:65" s="12" customFormat="1" ht="10">
      <c r="B142" s="151"/>
      <c r="D142" s="152" t="s">
        <v>171</v>
      </c>
      <c r="E142" s="153" t="s">
        <v>1</v>
      </c>
      <c r="F142" s="154" t="s">
        <v>1218</v>
      </c>
      <c r="H142" s="155">
        <v>12</v>
      </c>
      <c r="I142" s="156"/>
      <c r="L142" s="151"/>
      <c r="M142" s="157"/>
      <c r="T142" s="158"/>
      <c r="AT142" s="153" t="s">
        <v>171</v>
      </c>
      <c r="AU142" s="153" t="s">
        <v>82</v>
      </c>
      <c r="AV142" s="12" t="s">
        <v>84</v>
      </c>
      <c r="AW142" s="12" t="s">
        <v>32</v>
      </c>
      <c r="AX142" s="12" t="s">
        <v>75</v>
      </c>
      <c r="AY142" s="153" t="s">
        <v>163</v>
      </c>
    </row>
    <row r="143" spans="2:65" s="13" customFormat="1" ht="10">
      <c r="B143" s="159"/>
      <c r="D143" s="152" t="s">
        <v>171</v>
      </c>
      <c r="E143" s="160" t="s">
        <v>1</v>
      </c>
      <c r="F143" s="161" t="s">
        <v>173</v>
      </c>
      <c r="H143" s="162">
        <v>12</v>
      </c>
      <c r="I143" s="163"/>
      <c r="L143" s="159"/>
      <c r="M143" s="164"/>
      <c r="T143" s="165"/>
      <c r="AT143" s="160" t="s">
        <v>171</v>
      </c>
      <c r="AU143" s="160" t="s">
        <v>82</v>
      </c>
      <c r="AV143" s="13" t="s">
        <v>169</v>
      </c>
      <c r="AW143" s="13" t="s">
        <v>32</v>
      </c>
      <c r="AX143" s="13" t="s">
        <v>82</v>
      </c>
      <c r="AY143" s="160" t="s">
        <v>163</v>
      </c>
    </row>
    <row r="144" spans="2:65" s="1" customFormat="1" ht="16.5" customHeight="1">
      <c r="B144" s="136"/>
      <c r="C144" s="137" t="s">
        <v>174</v>
      </c>
      <c r="D144" s="137" t="s">
        <v>165</v>
      </c>
      <c r="E144" s="138" t="s">
        <v>1219</v>
      </c>
      <c r="F144" s="139" t="s">
        <v>1220</v>
      </c>
      <c r="G144" s="140" t="s">
        <v>962</v>
      </c>
      <c r="H144" s="141">
        <v>2</v>
      </c>
      <c r="I144" s="142"/>
      <c r="J144" s="143">
        <f>ROUND(I144*H144,2)</f>
        <v>0</v>
      </c>
      <c r="K144" s="144"/>
      <c r="L144" s="31"/>
      <c r="M144" s="145" t="s">
        <v>1</v>
      </c>
      <c r="N144" s="146" t="s">
        <v>40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169</v>
      </c>
      <c r="AT144" s="149" t="s">
        <v>165</v>
      </c>
      <c r="AU144" s="149" t="s">
        <v>82</v>
      </c>
      <c r="AY144" s="16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6" t="s">
        <v>82</v>
      </c>
      <c r="BK144" s="150">
        <f>ROUND(I144*H144,2)</f>
        <v>0</v>
      </c>
      <c r="BL144" s="16" t="s">
        <v>169</v>
      </c>
      <c r="BM144" s="149" t="s">
        <v>1221</v>
      </c>
    </row>
    <row r="145" spans="2:65" s="1" customFormat="1" ht="16.5" customHeight="1">
      <c r="B145" s="136"/>
      <c r="C145" s="175" t="s">
        <v>226</v>
      </c>
      <c r="D145" s="175" t="s">
        <v>378</v>
      </c>
      <c r="E145" s="176" t="s">
        <v>1222</v>
      </c>
      <c r="F145" s="177" t="s">
        <v>1223</v>
      </c>
      <c r="G145" s="178" t="s">
        <v>962</v>
      </c>
      <c r="H145" s="179">
        <v>2</v>
      </c>
      <c r="I145" s="180"/>
      <c r="J145" s="181">
        <f>ROUND(I145*H145,2)</f>
        <v>0</v>
      </c>
      <c r="K145" s="182"/>
      <c r="L145" s="183"/>
      <c r="M145" s="184" t="s">
        <v>1</v>
      </c>
      <c r="N145" s="185" t="s">
        <v>40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216</v>
      </c>
      <c r="AT145" s="149" t="s">
        <v>378</v>
      </c>
      <c r="AU145" s="149" t="s">
        <v>82</v>
      </c>
      <c r="AY145" s="16" t="s">
        <v>163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6" t="s">
        <v>82</v>
      </c>
      <c r="BK145" s="150">
        <f>ROUND(I145*H145,2)</f>
        <v>0</v>
      </c>
      <c r="BL145" s="16" t="s">
        <v>169</v>
      </c>
      <c r="BM145" s="149" t="s">
        <v>1224</v>
      </c>
    </row>
    <row r="146" spans="2:65" s="14" customFormat="1" ht="10">
      <c r="B146" s="166"/>
      <c r="D146" s="152" t="s">
        <v>171</v>
      </c>
      <c r="E146" s="167" t="s">
        <v>1</v>
      </c>
      <c r="F146" s="168" t="s">
        <v>1199</v>
      </c>
      <c r="H146" s="167" t="s">
        <v>1</v>
      </c>
      <c r="I146" s="169"/>
      <c r="L146" s="166"/>
      <c r="M146" s="170"/>
      <c r="T146" s="171"/>
      <c r="AT146" s="167" t="s">
        <v>171</v>
      </c>
      <c r="AU146" s="167" t="s">
        <v>82</v>
      </c>
      <c r="AV146" s="14" t="s">
        <v>82</v>
      </c>
      <c r="AW146" s="14" t="s">
        <v>32</v>
      </c>
      <c r="AX146" s="14" t="s">
        <v>75</v>
      </c>
      <c r="AY146" s="167" t="s">
        <v>163</v>
      </c>
    </row>
    <row r="147" spans="2:65" s="12" customFormat="1" ht="10">
      <c r="B147" s="151"/>
      <c r="D147" s="152" t="s">
        <v>171</v>
      </c>
      <c r="E147" s="153" t="s">
        <v>1</v>
      </c>
      <c r="F147" s="154" t="s">
        <v>1065</v>
      </c>
      <c r="H147" s="155">
        <v>2</v>
      </c>
      <c r="I147" s="156"/>
      <c r="L147" s="151"/>
      <c r="M147" s="157"/>
      <c r="T147" s="158"/>
      <c r="AT147" s="153" t="s">
        <v>171</v>
      </c>
      <c r="AU147" s="153" t="s">
        <v>82</v>
      </c>
      <c r="AV147" s="12" t="s">
        <v>84</v>
      </c>
      <c r="AW147" s="12" t="s">
        <v>32</v>
      </c>
      <c r="AX147" s="12" t="s">
        <v>75</v>
      </c>
      <c r="AY147" s="153" t="s">
        <v>163</v>
      </c>
    </row>
    <row r="148" spans="2:65" s="13" customFormat="1" ht="10">
      <c r="B148" s="159"/>
      <c r="D148" s="152" t="s">
        <v>171</v>
      </c>
      <c r="E148" s="160" t="s">
        <v>1</v>
      </c>
      <c r="F148" s="161" t="s">
        <v>173</v>
      </c>
      <c r="H148" s="162">
        <v>2</v>
      </c>
      <c r="I148" s="163"/>
      <c r="L148" s="159"/>
      <c r="M148" s="164"/>
      <c r="T148" s="165"/>
      <c r="AT148" s="160" t="s">
        <v>171</v>
      </c>
      <c r="AU148" s="160" t="s">
        <v>82</v>
      </c>
      <c r="AV148" s="13" t="s">
        <v>169</v>
      </c>
      <c r="AW148" s="13" t="s">
        <v>32</v>
      </c>
      <c r="AX148" s="13" t="s">
        <v>82</v>
      </c>
      <c r="AY148" s="160" t="s">
        <v>163</v>
      </c>
    </row>
    <row r="149" spans="2:65" s="1" customFormat="1" ht="16.5" customHeight="1">
      <c r="B149" s="136"/>
      <c r="C149" s="137" t="s">
        <v>231</v>
      </c>
      <c r="D149" s="137" t="s">
        <v>165</v>
      </c>
      <c r="E149" s="138" t="s">
        <v>1225</v>
      </c>
      <c r="F149" s="139" t="s">
        <v>1226</v>
      </c>
      <c r="G149" s="140" t="s">
        <v>962</v>
      </c>
      <c r="H149" s="141">
        <v>3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169</v>
      </c>
      <c r="AT149" s="149" t="s">
        <v>165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1227</v>
      </c>
    </row>
    <row r="150" spans="2:65" s="1" customFormat="1" ht="16.5" customHeight="1">
      <c r="B150" s="136"/>
      <c r="C150" s="175" t="s">
        <v>8</v>
      </c>
      <c r="D150" s="175" t="s">
        <v>378</v>
      </c>
      <c r="E150" s="176" t="s">
        <v>1228</v>
      </c>
      <c r="F150" s="177" t="s">
        <v>1229</v>
      </c>
      <c r="G150" s="178" t="s">
        <v>962</v>
      </c>
      <c r="H150" s="179">
        <v>3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40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216</v>
      </c>
      <c r="AT150" s="149" t="s">
        <v>378</v>
      </c>
      <c r="AU150" s="149" t="s">
        <v>82</v>
      </c>
      <c r="AY150" s="16" t="s">
        <v>163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6" t="s">
        <v>82</v>
      </c>
      <c r="BK150" s="150">
        <f>ROUND(I150*H150,2)</f>
        <v>0</v>
      </c>
      <c r="BL150" s="16" t="s">
        <v>169</v>
      </c>
      <c r="BM150" s="149" t="s">
        <v>1230</v>
      </c>
    </row>
    <row r="151" spans="2:65" s="14" customFormat="1" ht="10">
      <c r="B151" s="166"/>
      <c r="D151" s="152" t="s">
        <v>171</v>
      </c>
      <c r="E151" s="167" t="s">
        <v>1</v>
      </c>
      <c r="F151" s="168" t="s">
        <v>1199</v>
      </c>
      <c r="H151" s="167" t="s">
        <v>1</v>
      </c>
      <c r="I151" s="169"/>
      <c r="L151" s="166"/>
      <c r="M151" s="170"/>
      <c r="T151" s="171"/>
      <c r="AT151" s="167" t="s">
        <v>171</v>
      </c>
      <c r="AU151" s="167" t="s">
        <v>82</v>
      </c>
      <c r="AV151" s="14" t="s">
        <v>82</v>
      </c>
      <c r="AW151" s="14" t="s">
        <v>32</v>
      </c>
      <c r="AX151" s="14" t="s">
        <v>75</v>
      </c>
      <c r="AY151" s="167" t="s">
        <v>163</v>
      </c>
    </row>
    <row r="152" spans="2:65" s="12" customFormat="1" ht="10">
      <c r="B152" s="151"/>
      <c r="D152" s="152" t="s">
        <v>171</v>
      </c>
      <c r="E152" s="153" t="s">
        <v>1</v>
      </c>
      <c r="F152" s="154" t="s">
        <v>1142</v>
      </c>
      <c r="H152" s="155">
        <v>3</v>
      </c>
      <c r="I152" s="156"/>
      <c r="L152" s="151"/>
      <c r="M152" s="157"/>
      <c r="T152" s="158"/>
      <c r="AT152" s="153" t="s">
        <v>171</v>
      </c>
      <c r="AU152" s="153" t="s">
        <v>82</v>
      </c>
      <c r="AV152" s="12" t="s">
        <v>84</v>
      </c>
      <c r="AW152" s="12" t="s">
        <v>32</v>
      </c>
      <c r="AX152" s="12" t="s">
        <v>75</v>
      </c>
      <c r="AY152" s="153" t="s">
        <v>163</v>
      </c>
    </row>
    <row r="153" spans="2:65" s="13" customFormat="1" ht="10">
      <c r="B153" s="159"/>
      <c r="D153" s="152" t="s">
        <v>171</v>
      </c>
      <c r="E153" s="160" t="s">
        <v>1</v>
      </c>
      <c r="F153" s="161" t="s">
        <v>173</v>
      </c>
      <c r="H153" s="162">
        <v>3</v>
      </c>
      <c r="I153" s="163"/>
      <c r="L153" s="159"/>
      <c r="M153" s="164"/>
      <c r="T153" s="165"/>
      <c r="AT153" s="160" t="s">
        <v>171</v>
      </c>
      <c r="AU153" s="160" t="s">
        <v>82</v>
      </c>
      <c r="AV153" s="13" t="s">
        <v>169</v>
      </c>
      <c r="AW153" s="13" t="s">
        <v>32</v>
      </c>
      <c r="AX153" s="13" t="s">
        <v>82</v>
      </c>
      <c r="AY153" s="160" t="s">
        <v>163</v>
      </c>
    </row>
    <row r="154" spans="2:65" s="1" customFormat="1" ht="16.5" customHeight="1">
      <c r="B154" s="136"/>
      <c r="C154" s="137" t="s">
        <v>241</v>
      </c>
      <c r="D154" s="137" t="s">
        <v>165</v>
      </c>
      <c r="E154" s="138" t="s">
        <v>1231</v>
      </c>
      <c r="F154" s="139" t="s">
        <v>1232</v>
      </c>
      <c r="G154" s="140" t="s">
        <v>962</v>
      </c>
      <c r="H154" s="141">
        <v>12</v>
      </c>
      <c r="I154" s="142"/>
      <c r="J154" s="143">
        <f>ROUND(I154*H154,2)</f>
        <v>0</v>
      </c>
      <c r="K154" s="144"/>
      <c r="L154" s="31"/>
      <c r="M154" s="145" t="s">
        <v>1</v>
      </c>
      <c r="N154" s="146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169</v>
      </c>
      <c r="AT154" s="149" t="s">
        <v>165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1233</v>
      </c>
    </row>
    <row r="155" spans="2:65" s="1" customFormat="1" ht="16.5" customHeight="1">
      <c r="B155" s="136"/>
      <c r="C155" s="175" t="s">
        <v>245</v>
      </c>
      <c r="D155" s="175" t="s">
        <v>378</v>
      </c>
      <c r="E155" s="176" t="s">
        <v>1234</v>
      </c>
      <c r="F155" s="177" t="s">
        <v>1235</v>
      </c>
      <c r="G155" s="178" t="s">
        <v>962</v>
      </c>
      <c r="H155" s="179">
        <v>12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40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216</v>
      </c>
      <c r="AT155" s="149" t="s">
        <v>378</v>
      </c>
      <c r="AU155" s="149" t="s">
        <v>82</v>
      </c>
      <c r="AY155" s="16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6" t="s">
        <v>82</v>
      </c>
      <c r="BK155" s="150">
        <f>ROUND(I155*H155,2)</f>
        <v>0</v>
      </c>
      <c r="BL155" s="16" t="s">
        <v>169</v>
      </c>
      <c r="BM155" s="149" t="s">
        <v>1236</v>
      </c>
    </row>
    <row r="156" spans="2:65" s="14" customFormat="1" ht="10">
      <c r="B156" s="166"/>
      <c r="D156" s="152" t="s">
        <v>171</v>
      </c>
      <c r="E156" s="167" t="s">
        <v>1</v>
      </c>
      <c r="F156" s="168" t="s">
        <v>1199</v>
      </c>
      <c r="H156" s="167" t="s">
        <v>1</v>
      </c>
      <c r="I156" s="169"/>
      <c r="L156" s="166"/>
      <c r="M156" s="170"/>
      <c r="T156" s="171"/>
      <c r="AT156" s="167" t="s">
        <v>171</v>
      </c>
      <c r="AU156" s="167" t="s">
        <v>82</v>
      </c>
      <c r="AV156" s="14" t="s">
        <v>82</v>
      </c>
      <c r="AW156" s="14" t="s">
        <v>32</v>
      </c>
      <c r="AX156" s="14" t="s">
        <v>75</v>
      </c>
      <c r="AY156" s="167" t="s">
        <v>163</v>
      </c>
    </row>
    <row r="157" spans="2:65" s="12" customFormat="1" ht="10">
      <c r="B157" s="151"/>
      <c r="D157" s="152" t="s">
        <v>171</v>
      </c>
      <c r="E157" s="153" t="s">
        <v>1</v>
      </c>
      <c r="F157" s="154" t="s">
        <v>1218</v>
      </c>
      <c r="H157" s="155">
        <v>12</v>
      </c>
      <c r="I157" s="156"/>
      <c r="L157" s="151"/>
      <c r="M157" s="157"/>
      <c r="T157" s="158"/>
      <c r="AT157" s="153" t="s">
        <v>171</v>
      </c>
      <c r="AU157" s="153" t="s">
        <v>82</v>
      </c>
      <c r="AV157" s="12" t="s">
        <v>84</v>
      </c>
      <c r="AW157" s="12" t="s">
        <v>32</v>
      </c>
      <c r="AX157" s="12" t="s">
        <v>75</v>
      </c>
      <c r="AY157" s="153" t="s">
        <v>163</v>
      </c>
    </row>
    <row r="158" spans="2:65" s="13" customFormat="1" ht="10">
      <c r="B158" s="159"/>
      <c r="D158" s="152" t="s">
        <v>171</v>
      </c>
      <c r="E158" s="160" t="s">
        <v>1</v>
      </c>
      <c r="F158" s="161" t="s">
        <v>173</v>
      </c>
      <c r="H158" s="162">
        <v>12</v>
      </c>
      <c r="I158" s="163"/>
      <c r="L158" s="159"/>
      <c r="M158" s="164"/>
      <c r="T158" s="165"/>
      <c r="AT158" s="160" t="s">
        <v>171</v>
      </c>
      <c r="AU158" s="160" t="s">
        <v>82</v>
      </c>
      <c r="AV158" s="13" t="s">
        <v>169</v>
      </c>
      <c r="AW158" s="13" t="s">
        <v>32</v>
      </c>
      <c r="AX158" s="13" t="s">
        <v>82</v>
      </c>
      <c r="AY158" s="160" t="s">
        <v>163</v>
      </c>
    </row>
    <row r="159" spans="2:65" s="1" customFormat="1" ht="16.5" customHeight="1">
      <c r="B159" s="136"/>
      <c r="C159" s="137" t="s">
        <v>253</v>
      </c>
      <c r="D159" s="137" t="s">
        <v>165</v>
      </c>
      <c r="E159" s="138" t="s">
        <v>1237</v>
      </c>
      <c r="F159" s="139" t="s">
        <v>1238</v>
      </c>
      <c r="G159" s="140" t="s">
        <v>962</v>
      </c>
      <c r="H159" s="141">
        <v>2</v>
      </c>
      <c r="I159" s="142"/>
      <c r="J159" s="143">
        <f>ROUND(I159*H159,2)</f>
        <v>0</v>
      </c>
      <c r="K159" s="144"/>
      <c r="L159" s="31"/>
      <c r="M159" s="145" t="s">
        <v>1</v>
      </c>
      <c r="N159" s="146" t="s">
        <v>40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169</v>
      </c>
      <c r="AT159" s="149" t="s">
        <v>165</v>
      </c>
      <c r="AU159" s="149" t="s">
        <v>82</v>
      </c>
      <c r="AY159" s="16" t="s">
        <v>163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6" t="s">
        <v>82</v>
      </c>
      <c r="BK159" s="150">
        <f>ROUND(I159*H159,2)</f>
        <v>0</v>
      </c>
      <c r="BL159" s="16" t="s">
        <v>169</v>
      </c>
      <c r="BM159" s="149" t="s">
        <v>1239</v>
      </c>
    </row>
    <row r="160" spans="2:65" s="1" customFormat="1" ht="16.5" customHeight="1">
      <c r="B160" s="136"/>
      <c r="C160" s="175" t="s">
        <v>258</v>
      </c>
      <c r="D160" s="175" t="s">
        <v>378</v>
      </c>
      <c r="E160" s="176" t="s">
        <v>1240</v>
      </c>
      <c r="F160" s="177" t="s">
        <v>1241</v>
      </c>
      <c r="G160" s="178" t="s">
        <v>962</v>
      </c>
      <c r="H160" s="179">
        <v>2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40</v>
      </c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AR160" s="149" t="s">
        <v>216</v>
      </c>
      <c r="AT160" s="149" t="s">
        <v>378</v>
      </c>
      <c r="AU160" s="149" t="s">
        <v>82</v>
      </c>
      <c r="AY160" s="16" t="s">
        <v>163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6" t="s">
        <v>82</v>
      </c>
      <c r="BK160" s="150">
        <f>ROUND(I160*H160,2)</f>
        <v>0</v>
      </c>
      <c r="BL160" s="16" t="s">
        <v>169</v>
      </c>
      <c r="BM160" s="149" t="s">
        <v>1242</v>
      </c>
    </row>
    <row r="161" spans="2:65" s="14" customFormat="1" ht="10">
      <c r="B161" s="166"/>
      <c r="D161" s="152" t="s">
        <v>171</v>
      </c>
      <c r="E161" s="167" t="s">
        <v>1</v>
      </c>
      <c r="F161" s="168" t="s">
        <v>1199</v>
      </c>
      <c r="H161" s="167" t="s">
        <v>1</v>
      </c>
      <c r="I161" s="169"/>
      <c r="L161" s="166"/>
      <c r="M161" s="170"/>
      <c r="T161" s="171"/>
      <c r="AT161" s="167" t="s">
        <v>171</v>
      </c>
      <c r="AU161" s="167" t="s">
        <v>82</v>
      </c>
      <c r="AV161" s="14" t="s">
        <v>82</v>
      </c>
      <c r="AW161" s="14" t="s">
        <v>32</v>
      </c>
      <c r="AX161" s="14" t="s">
        <v>75</v>
      </c>
      <c r="AY161" s="167" t="s">
        <v>163</v>
      </c>
    </row>
    <row r="162" spans="2:65" s="12" customFormat="1" ht="10">
      <c r="B162" s="151"/>
      <c r="D162" s="152" t="s">
        <v>171</v>
      </c>
      <c r="E162" s="153" t="s">
        <v>1</v>
      </c>
      <c r="F162" s="154" t="s">
        <v>1065</v>
      </c>
      <c r="H162" s="155">
        <v>2</v>
      </c>
      <c r="I162" s="156"/>
      <c r="L162" s="151"/>
      <c r="M162" s="157"/>
      <c r="T162" s="158"/>
      <c r="AT162" s="153" t="s">
        <v>171</v>
      </c>
      <c r="AU162" s="153" t="s">
        <v>82</v>
      </c>
      <c r="AV162" s="12" t="s">
        <v>84</v>
      </c>
      <c r="AW162" s="12" t="s">
        <v>32</v>
      </c>
      <c r="AX162" s="12" t="s">
        <v>75</v>
      </c>
      <c r="AY162" s="153" t="s">
        <v>163</v>
      </c>
    </row>
    <row r="163" spans="2:65" s="13" customFormat="1" ht="10">
      <c r="B163" s="159"/>
      <c r="D163" s="152" t="s">
        <v>171</v>
      </c>
      <c r="E163" s="160" t="s">
        <v>1</v>
      </c>
      <c r="F163" s="161" t="s">
        <v>173</v>
      </c>
      <c r="H163" s="162">
        <v>2</v>
      </c>
      <c r="I163" s="163"/>
      <c r="L163" s="159"/>
      <c r="M163" s="164"/>
      <c r="T163" s="165"/>
      <c r="AT163" s="160" t="s">
        <v>171</v>
      </c>
      <c r="AU163" s="160" t="s">
        <v>82</v>
      </c>
      <c r="AV163" s="13" t="s">
        <v>169</v>
      </c>
      <c r="AW163" s="13" t="s">
        <v>32</v>
      </c>
      <c r="AX163" s="13" t="s">
        <v>82</v>
      </c>
      <c r="AY163" s="160" t="s">
        <v>163</v>
      </c>
    </row>
    <row r="164" spans="2:65" s="1" customFormat="1" ht="16.5" customHeight="1">
      <c r="B164" s="136"/>
      <c r="C164" s="137" t="s">
        <v>262</v>
      </c>
      <c r="D164" s="137" t="s">
        <v>165</v>
      </c>
      <c r="E164" s="138" t="s">
        <v>1243</v>
      </c>
      <c r="F164" s="139" t="s">
        <v>1244</v>
      </c>
      <c r="G164" s="140" t="s">
        <v>962</v>
      </c>
      <c r="H164" s="141">
        <v>2</v>
      </c>
      <c r="I164" s="142"/>
      <c r="J164" s="143">
        <f>ROUND(I164*H164,2)</f>
        <v>0</v>
      </c>
      <c r="K164" s="144"/>
      <c r="L164" s="31"/>
      <c r="M164" s="145" t="s">
        <v>1</v>
      </c>
      <c r="N164" s="146" t="s">
        <v>40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AR164" s="149" t="s">
        <v>169</v>
      </c>
      <c r="AT164" s="149" t="s">
        <v>165</v>
      </c>
      <c r="AU164" s="149" t="s">
        <v>82</v>
      </c>
      <c r="AY164" s="16" t="s">
        <v>163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6" t="s">
        <v>82</v>
      </c>
      <c r="BK164" s="150">
        <f>ROUND(I164*H164,2)</f>
        <v>0</v>
      </c>
      <c r="BL164" s="16" t="s">
        <v>169</v>
      </c>
      <c r="BM164" s="149" t="s">
        <v>1245</v>
      </c>
    </row>
    <row r="165" spans="2:65" s="1" customFormat="1" ht="16.5" customHeight="1">
      <c r="B165" s="136"/>
      <c r="C165" s="175" t="s">
        <v>267</v>
      </c>
      <c r="D165" s="175" t="s">
        <v>378</v>
      </c>
      <c r="E165" s="176" t="s">
        <v>1246</v>
      </c>
      <c r="F165" s="177" t="s">
        <v>1247</v>
      </c>
      <c r="G165" s="178" t="s">
        <v>962</v>
      </c>
      <c r="H165" s="179">
        <v>2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40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216</v>
      </c>
      <c r="AT165" s="149" t="s">
        <v>378</v>
      </c>
      <c r="AU165" s="149" t="s">
        <v>82</v>
      </c>
      <c r="AY165" s="16" t="s">
        <v>163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6" t="s">
        <v>82</v>
      </c>
      <c r="BK165" s="150">
        <f>ROUND(I165*H165,2)</f>
        <v>0</v>
      </c>
      <c r="BL165" s="16" t="s">
        <v>169</v>
      </c>
      <c r="BM165" s="149" t="s">
        <v>1248</v>
      </c>
    </row>
    <row r="166" spans="2:65" s="14" customFormat="1" ht="10">
      <c r="B166" s="166"/>
      <c r="D166" s="152" t="s">
        <v>171</v>
      </c>
      <c r="E166" s="167" t="s">
        <v>1</v>
      </c>
      <c r="F166" s="168" t="s">
        <v>1199</v>
      </c>
      <c r="H166" s="167" t="s">
        <v>1</v>
      </c>
      <c r="I166" s="169"/>
      <c r="L166" s="166"/>
      <c r="M166" s="170"/>
      <c r="T166" s="171"/>
      <c r="AT166" s="167" t="s">
        <v>171</v>
      </c>
      <c r="AU166" s="167" t="s">
        <v>82</v>
      </c>
      <c r="AV166" s="14" t="s">
        <v>82</v>
      </c>
      <c r="AW166" s="14" t="s">
        <v>32</v>
      </c>
      <c r="AX166" s="14" t="s">
        <v>75</v>
      </c>
      <c r="AY166" s="167" t="s">
        <v>163</v>
      </c>
    </row>
    <row r="167" spans="2:65" s="12" customFormat="1" ht="10">
      <c r="B167" s="151"/>
      <c r="D167" s="152" t="s">
        <v>171</v>
      </c>
      <c r="E167" s="153" t="s">
        <v>1</v>
      </c>
      <c r="F167" s="154" t="s">
        <v>1065</v>
      </c>
      <c r="H167" s="155">
        <v>2</v>
      </c>
      <c r="I167" s="156"/>
      <c r="L167" s="151"/>
      <c r="M167" s="157"/>
      <c r="T167" s="158"/>
      <c r="AT167" s="153" t="s">
        <v>171</v>
      </c>
      <c r="AU167" s="153" t="s">
        <v>82</v>
      </c>
      <c r="AV167" s="12" t="s">
        <v>84</v>
      </c>
      <c r="AW167" s="12" t="s">
        <v>32</v>
      </c>
      <c r="AX167" s="12" t="s">
        <v>75</v>
      </c>
      <c r="AY167" s="153" t="s">
        <v>163</v>
      </c>
    </row>
    <row r="168" spans="2:65" s="13" customFormat="1" ht="10">
      <c r="B168" s="159"/>
      <c r="D168" s="152" t="s">
        <v>171</v>
      </c>
      <c r="E168" s="160" t="s">
        <v>1</v>
      </c>
      <c r="F168" s="161" t="s">
        <v>173</v>
      </c>
      <c r="H168" s="162">
        <v>2</v>
      </c>
      <c r="I168" s="163"/>
      <c r="L168" s="159"/>
      <c r="M168" s="164"/>
      <c r="T168" s="165"/>
      <c r="AT168" s="160" t="s">
        <v>171</v>
      </c>
      <c r="AU168" s="160" t="s">
        <v>82</v>
      </c>
      <c r="AV168" s="13" t="s">
        <v>169</v>
      </c>
      <c r="AW168" s="13" t="s">
        <v>32</v>
      </c>
      <c r="AX168" s="13" t="s">
        <v>82</v>
      </c>
      <c r="AY168" s="160" t="s">
        <v>163</v>
      </c>
    </row>
    <row r="169" spans="2:65" s="1" customFormat="1" ht="16.5" customHeight="1">
      <c r="B169" s="136"/>
      <c r="C169" s="137" t="s">
        <v>271</v>
      </c>
      <c r="D169" s="137" t="s">
        <v>165</v>
      </c>
      <c r="E169" s="138" t="s">
        <v>1249</v>
      </c>
      <c r="F169" s="139" t="s">
        <v>1250</v>
      </c>
      <c r="G169" s="140" t="s">
        <v>962</v>
      </c>
      <c r="H169" s="141">
        <v>2</v>
      </c>
      <c r="I169" s="142"/>
      <c r="J169" s="143">
        <f>ROUND(I169*H169,2)</f>
        <v>0</v>
      </c>
      <c r="K169" s="144"/>
      <c r="L169" s="31"/>
      <c r="M169" s="145" t="s">
        <v>1</v>
      </c>
      <c r="N169" s="146" t="s">
        <v>40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169</v>
      </c>
      <c r="AT169" s="149" t="s">
        <v>165</v>
      </c>
      <c r="AU169" s="149" t="s">
        <v>82</v>
      </c>
      <c r="AY169" s="16" t="s">
        <v>163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6" t="s">
        <v>82</v>
      </c>
      <c r="BK169" s="150">
        <f>ROUND(I169*H169,2)</f>
        <v>0</v>
      </c>
      <c r="BL169" s="16" t="s">
        <v>169</v>
      </c>
      <c r="BM169" s="149" t="s">
        <v>1251</v>
      </c>
    </row>
    <row r="170" spans="2:65" s="1" customFormat="1" ht="16.5" customHeight="1">
      <c r="B170" s="136"/>
      <c r="C170" s="175" t="s">
        <v>275</v>
      </c>
      <c r="D170" s="175" t="s">
        <v>378</v>
      </c>
      <c r="E170" s="176" t="s">
        <v>1252</v>
      </c>
      <c r="F170" s="177" t="s">
        <v>1253</v>
      </c>
      <c r="G170" s="178" t="s">
        <v>962</v>
      </c>
      <c r="H170" s="179">
        <v>2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216</v>
      </c>
      <c r="AT170" s="149" t="s">
        <v>378</v>
      </c>
      <c r="AU170" s="149" t="s">
        <v>82</v>
      </c>
      <c r="AY170" s="16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6" t="s">
        <v>82</v>
      </c>
      <c r="BK170" s="150">
        <f>ROUND(I170*H170,2)</f>
        <v>0</v>
      </c>
      <c r="BL170" s="16" t="s">
        <v>169</v>
      </c>
      <c r="BM170" s="149" t="s">
        <v>1254</v>
      </c>
    </row>
    <row r="171" spans="2:65" s="14" customFormat="1" ht="10">
      <c r="B171" s="166"/>
      <c r="D171" s="152" t="s">
        <v>171</v>
      </c>
      <c r="E171" s="167" t="s">
        <v>1</v>
      </c>
      <c r="F171" s="168" t="s">
        <v>1199</v>
      </c>
      <c r="H171" s="167" t="s">
        <v>1</v>
      </c>
      <c r="I171" s="169"/>
      <c r="L171" s="166"/>
      <c r="M171" s="170"/>
      <c r="T171" s="171"/>
      <c r="AT171" s="167" t="s">
        <v>171</v>
      </c>
      <c r="AU171" s="167" t="s">
        <v>82</v>
      </c>
      <c r="AV171" s="14" t="s">
        <v>82</v>
      </c>
      <c r="AW171" s="14" t="s">
        <v>32</v>
      </c>
      <c r="AX171" s="14" t="s">
        <v>75</v>
      </c>
      <c r="AY171" s="167" t="s">
        <v>163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1065</v>
      </c>
      <c r="H172" s="155">
        <v>2</v>
      </c>
      <c r="I172" s="156"/>
      <c r="L172" s="151"/>
      <c r="M172" s="157"/>
      <c r="T172" s="158"/>
      <c r="AT172" s="153" t="s">
        <v>171</v>
      </c>
      <c r="AU172" s="153" t="s">
        <v>82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3" customFormat="1" ht="10">
      <c r="B173" s="159"/>
      <c r="D173" s="152" t="s">
        <v>171</v>
      </c>
      <c r="E173" s="160" t="s">
        <v>1</v>
      </c>
      <c r="F173" s="161" t="s">
        <v>173</v>
      </c>
      <c r="H173" s="162">
        <v>2</v>
      </c>
      <c r="I173" s="163"/>
      <c r="L173" s="159"/>
      <c r="M173" s="164"/>
      <c r="T173" s="165"/>
      <c r="AT173" s="160" t="s">
        <v>171</v>
      </c>
      <c r="AU173" s="160" t="s">
        <v>82</v>
      </c>
      <c r="AV173" s="13" t="s">
        <v>169</v>
      </c>
      <c r="AW173" s="13" t="s">
        <v>32</v>
      </c>
      <c r="AX173" s="13" t="s">
        <v>82</v>
      </c>
      <c r="AY173" s="160" t="s">
        <v>163</v>
      </c>
    </row>
    <row r="174" spans="2:65" s="1" customFormat="1" ht="16.5" customHeight="1">
      <c r="B174" s="136"/>
      <c r="C174" s="137" t="s">
        <v>7</v>
      </c>
      <c r="D174" s="137" t="s">
        <v>165</v>
      </c>
      <c r="E174" s="138" t="s">
        <v>1255</v>
      </c>
      <c r="F174" s="139" t="s">
        <v>1256</v>
      </c>
      <c r="G174" s="140" t="s">
        <v>962</v>
      </c>
      <c r="H174" s="141">
        <v>43</v>
      </c>
      <c r="I174" s="142"/>
      <c r="J174" s="143">
        <f>ROUND(I174*H174,2)</f>
        <v>0</v>
      </c>
      <c r="K174" s="144"/>
      <c r="L174" s="31"/>
      <c r="M174" s="145" t="s">
        <v>1</v>
      </c>
      <c r="N174" s="146" t="s">
        <v>40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169</v>
      </c>
      <c r="AT174" s="149" t="s">
        <v>165</v>
      </c>
      <c r="AU174" s="149" t="s">
        <v>82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169</v>
      </c>
      <c r="BM174" s="149" t="s">
        <v>1257</v>
      </c>
    </row>
    <row r="175" spans="2:65" s="1" customFormat="1" ht="16.5" customHeight="1">
      <c r="B175" s="136"/>
      <c r="C175" s="175" t="s">
        <v>286</v>
      </c>
      <c r="D175" s="175" t="s">
        <v>378</v>
      </c>
      <c r="E175" s="176" t="s">
        <v>1258</v>
      </c>
      <c r="F175" s="177" t="s">
        <v>1259</v>
      </c>
      <c r="G175" s="178" t="s">
        <v>962</v>
      </c>
      <c r="H175" s="179">
        <v>43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40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216</v>
      </c>
      <c r="AT175" s="149" t="s">
        <v>378</v>
      </c>
      <c r="AU175" s="149" t="s">
        <v>82</v>
      </c>
      <c r="AY175" s="16" t="s">
        <v>163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6" t="s">
        <v>82</v>
      </c>
      <c r="BK175" s="150">
        <f>ROUND(I175*H175,2)</f>
        <v>0</v>
      </c>
      <c r="BL175" s="16" t="s">
        <v>169</v>
      </c>
      <c r="BM175" s="149" t="s">
        <v>1260</v>
      </c>
    </row>
    <row r="176" spans="2:65" s="14" customFormat="1" ht="10">
      <c r="B176" s="166"/>
      <c r="D176" s="152" t="s">
        <v>171</v>
      </c>
      <c r="E176" s="167" t="s">
        <v>1</v>
      </c>
      <c r="F176" s="168" t="s">
        <v>1199</v>
      </c>
      <c r="H176" s="167" t="s">
        <v>1</v>
      </c>
      <c r="I176" s="169"/>
      <c r="L176" s="166"/>
      <c r="M176" s="170"/>
      <c r="T176" s="171"/>
      <c r="AT176" s="167" t="s">
        <v>171</v>
      </c>
      <c r="AU176" s="167" t="s">
        <v>82</v>
      </c>
      <c r="AV176" s="14" t="s">
        <v>82</v>
      </c>
      <c r="AW176" s="14" t="s">
        <v>32</v>
      </c>
      <c r="AX176" s="14" t="s">
        <v>75</v>
      </c>
      <c r="AY176" s="167" t="s">
        <v>163</v>
      </c>
    </row>
    <row r="177" spans="2:65" s="12" customFormat="1" ht="10">
      <c r="B177" s="151"/>
      <c r="D177" s="152" t="s">
        <v>171</v>
      </c>
      <c r="E177" s="153" t="s">
        <v>1</v>
      </c>
      <c r="F177" s="154" t="s">
        <v>628</v>
      </c>
      <c r="H177" s="155">
        <v>43</v>
      </c>
      <c r="I177" s="156"/>
      <c r="L177" s="151"/>
      <c r="M177" s="157"/>
      <c r="T177" s="158"/>
      <c r="AT177" s="153" t="s">
        <v>171</v>
      </c>
      <c r="AU177" s="153" t="s">
        <v>82</v>
      </c>
      <c r="AV177" s="12" t="s">
        <v>84</v>
      </c>
      <c r="AW177" s="12" t="s">
        <v>32</v>
      </c>
      <c r="AX177" s="12" t="s">
        <v>75</v>
      </c>
      <c r="AY177" s="153" t="s">
        <v>163</v>
      </c>
    </row>
    <row r="178" spans="2:65" s="13" customFormat="1" ht="10">
      <c r="B178" s="159"/>
      <c r="D178" s="152" t="s">
        <v>171</v>
      </c>
      <c r="E178" s="160" t="s">
        <v>1</v>
      </c>
      <c r="F178" s="161" t="s">
        <v>173</v>
      </c>
      <c r="H178" s="162">
        <v>43</v>
      </c>
      <c r="I178" s="163"/>
      <c r="L178" s="159"/>
      <c r="M178" s="164"/>
      <c r="T178" s="165"/>
      <c r="AT178" s="160" t="s">
        <v>171</v>
      </c>
      <c r="AU178" s="160" t="s">
        <v>82</v>
      </c>
      <c r="AV178" s="13" t="s">
        <v>169</v>
      </c>
      <c r="AW178" s="13" t="s">
        <v>32</v>
      </c>
      <c r="AX178" s="13" t="s">
        <v>82</v>
      </c>
      <c r="AY178" s="160" t="s">
        <v>163</v>
      </c>
    </row>
    <row r="179" spans="2:65" s="1" customFormat="1" ht="16.5" customHeight="1">
      <c r="B179" s="136"/>
      <c r="C179" s="137" t="s">
        <v>292</v>
      </c>
      <c r="D179" s="137" t="s">
        <v>165</v>
      </c>
      <c r="E179" s="138" t="s">
        <v>1261</v>
      </c>
      <c r="F179" s="139" t="s">
        <v>1262</v>
      </c>
      <c r="G179" s="140" t="s">
        <v>962</v>
      </c>
      <c r="H179" s="141">
        <v>45</v>
      </c>
      <c r="I179" s="142"/>
      <c r="J179" s="143">
        <f>ROUND(I179*H179,2)</f>
        <v>0</v>
      </c>
      <c r="K179" s="144"/>
      <c r="L179" s="31"/>
      <c r="M179" s="145" t="s">
        <v>1</v>
      </c>
      <c r="N179" s="146" t="s">
        <v>40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169</v>
      </c>
      <c r="AT179" s="149" t="s">
        <v>165</v>
      </c>
      <c r="AU179" s="149" t="s">
        <v>82</v>
      </c>
      <c r="AY179" s="16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6" t="s">
        <v>82</v>
      </c>
      <c r="BK179" s="150">
        <f>ROUND(I179*H179,2)</f>
        <v>0</v>
      </c>
      <c r="BL179" s="16" t="s">
        <v>169</v>
      </c>
      <c r="BM179" s="149" t="s">
        <v>1263</v>
      </c>
    </row>
    <row r="180" spans="2:65" s="1" customFormat="1" ht="16.5" customHeight="1">
      <c r="B180" s="136"/>
      <c r="C180" s="175" t="s">
        <v>298</v>
      </c>
      <c r="D180" s="175" t="s">
        <v>378</v>
      </c>
      <c r="E180" s="176" t="s">
        <v>1264</v>
      </c>
      <c r="F180" s="177" t="s">
        <v>1265</v>
      </c>
      <c r="G180" s="178" t="s">
        <v>962</v>
      </c>
      <c r="H180" s="179">
        <v>45</v>
      </c>
      <c r="I180" s="180"/>
      <c r="J180" s="181">
        <f>ROUND(I180*H180,2)</f>
        <v>0</v>
      </c>
      <c r="K180" s="182"/>
      <c r="L180" s="183"/>
      <c r="M180" s="184" t="s">
        <v>1</v>
      </c>
      <c r="N180" s="185" t="s">
        <v>40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AR180" s="149" t="s">
        <v>216</v>
      </c>
      <c r="AT180" s="149" t="s">
        <v>378</v>
      </c>
      <c r="AU180" s="149" t="s">
        <v>82</v>
      </c>
      <c r="AY180" s="16" t="s">
        <v>163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6" t="s">
        <v>82</v>
      </c>
      <c r="BK180" s="150">
        <f>ROUND(I180*H180,2)</f>
        <v>0</v>
      </c>
      <c r="BL180" s="16" t="s">
        <v>169</v>
      </c>
      <c r="BM180" s="149" t="s">
        <v>1266</v>
      </c>
    </row>
    <row r="181" spans="2:65" s="14" customFormat="1" ht="10">
      <c r="B181" s="166"/>
      <c r="D181" s="152" t="s">
        <v>171</v>
      </c>
      <c r="E181" s="167" t="s">
        <v>1</v>
      </c>
      <c r="F181" s="168" t="s">
        <v>1199</v>
      </c>
      <c r="H181" s="167" t="s">
        <v>1</v>
      </c>
      <c r="I181" s="169"/>
      <c r="L181" s="166"/>
      <c r="M181" s="170"/>
      <c r="T181" s="171"/>
      <c r="AT181" s="167" t="s">
        <v>171</v>
      </c>
      <c r="AU181" s="167" t="s">
        <v>82</v>
      </c>
      <c r="AV181" s="14" t="s">
        <v>82</v>
      </c>
      <c r="AW181" s="14" t="s">
        <v>32</v>
      </c>
      <c r="AX181" s="14" t="s">
        <v>75</v>
      </c>
      <c r="AY181" s="167" t="s">
        <v>163</v>
      </c>
    </row>
    <row r="182" spans="2:65" s="12" customFormat="1" ht="10">
      <c r="B182" s="151"/>
      <c r="D182" s="152" t="s">
        <v>171</v>
      </c>
      <c r="E182" s="153" t="s">
        <v>1</v>
      </c>
      <c r="F182" s="154" t="s">
        <v>1267</v>
      </c>
      <c r="H182" s="155">
        <v>45</v>
      </c>
      <c r="I182" s="156"/>
      <c r="L182" s="151"/>
      <c r="M182" s="157"/>
      <c r="T182" s="158"/>
      <c r="AT182" s="153" t="s">
        <v>171</v>
      </c>
      <c r="AU182" s="153" t="s">
        <v>82</v>
      </c>
      <c r="AV182" s="12" t="s">
        <v>84</v>
      </c>
      <c r="AW182" s="12" t="s">
        <v>32</v>
      </c>
      <c r="AX182" s="12" t="s">
        <v>75</v>
      </c>
      <c r="AY182" s="153" t="s">
        <v>163</v>
      </c>
    </row>
    <row r="183" spans="2:65" s="13" customFormat="1" ht="10">
      <c r="B183" s="159"/>
      <c r="D183" s="152" t="s">
        <v>171</v>
      </c>
      <c r="E183" s="160" t="s">
        <v>1</v>
      </c>
      <c r="F183" s="161" t="s">
        <v>173</v>
      </c>
      <c r="H183" s="162">
        <v>45</v>
      </c>
      <c r="I183" s="163"/>
      <c r="L183" s="159"/>
      <c r="M183" s="164"/>
      <c r="T183" s="165"/>
      <c r="AT183" s="160" t="s">
        <v>171</v>
      </c>
      <c r="AU183" s="160" t="s">
        <v>82</v>
      </c>
      <c r="AV183" s="13" t="s">
        <v>169</v>
      </c>
      <c r="AW183" s="13" t="s">
        <v>32</v>
      </c>
      <c r="AX183" s="13" t="s">
        <v>82</v>
      </c>
      <c r="AY183" s="160" t="s">
        <v>163</v>
      </c>
    </row>
    <row r="184" spans="2:65" s="1" customFormat="1" ht="16.5" customHeight="1">
      <c r="B184" s="136"/>
      <c r="C184" s="137" t="s">
        <v>303</v>
      </c>
      <c r="D184" s="137" t="s">
        <v>165</v>
      </c>
      <c r="E184" s="138" t="s">
        <v>1268</v>
      </c>
      <c r="F184" s="139" t="s">
        <v>1269</v>
      </c>
      <c r="G184" s="140" t="s">
        <v>962</v>
      </c>
      <c r="H184" s="141">
        <v>93</v>
      </c>
      <c r="I184" s="142"/>
      <c r="J184" s="143">
        <f>ROUND(I184*H184,2)</f>
        <v>0</v>
      </c>
      <c r="K184" s="144"/>
      <c r="L184" s="31"/>
      <c r="M184" s="145" t="s">
        <v>1</v>
      </c>
      <c r="N184" s="146" t="s">
        <v>40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169</v>
      </c>
      <c r="AT184" s="149" t="s">
        <v>165</v>
      </c>
      <c r="AU184" s="149" t="s">
        <v>82</v>
      </c>
      <c r="AY184" s="16" t="s">
        <v>163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6" t="s">
        <v>82</v>
      </c>
      <c r="BK184" s="150">
        <f>ROUND(I184*H184,2)</f>
        <v>0</v>
      </c>
      <c r="BL184" s="16" t="s">
        <v>169</v>
      </c>
      <c r="BM184" s="149" t="s">
        <v>1270</v>
      </c>
    </row>
    <row r="185" spans="2:65" s="1" customFormat="1" ht="16.5" customHeight="1">
      <c r="B185" s="136"/>
      <c r="C185" s="175" t="s">
        <v>311</v>
      </c>
      <c r="D185" s="175" t="s">
        <v>378</v>
      </c>
      <c r="E185" s="176" t="s">
        <v>1271</v>
      </c>
      <c r="F185" s="177" t="s">
        <v>1272</v>
      </c>
      <c r="G185" s="178" t="s">
        <v>962</v>
      </c>
      <c r="H185" s="179">
        <v>93</v>
      </c>
      <c r="I185" s="180"/>
      <c r="J185" s="181">
        <f>ROUND(I185*H185,2)</f>
        <v>0</v>
      </c>
      <c r="K185" s="182"/>
      <c r="L185" s="183"/>
      <c r="M185" s="184" t="s">
        <v>1</v>
      </c>
      <c r="N185" s="185" t="s">
        <v>40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AR185" s="149" t="s">
        <v>216</v>
      </c>
      <c r="AT185" s="149" t="s">
        <v>378</v>
      </c>
      <c r="AU185" s="149" t="s">
        <v>82</v>
      </c>
      <c r="AY185" s="16" t="s">
        <v>163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6" t="s">
        <v>82</v>
      </c>
      <c r="BK185" s="150">
        <f>ROUND(I185*H185,2)</f>
        <v>0</v>
      </c>
      <c r="BL185" s="16" t="s">
        <v>169</v>
      </c>
      <c r="BM185" s="149" t="s">
        <v>1273</v>
      </c>
    </row>
    <row r="186" spans="2:65" s="14" customFormat="1" ht="10">
      <c r="B186" s="166"/>
      <c r="D186" s="152" t="s">
        <v>171</v>
      </c>
      <c r="E186" s="167" t="s">
        <v>1</v>
      </c>
      <c r="F186" s="168" t="s">
        <v>1199</v>
      </c>
      <c r="H186" s="167" t="s">
        <v>1</v>
      </c>
      <c r="I186" s="169"/>
      <c r="L186" s="166"/>
      <c r="M186" s="170"/>
      <c r="T186" s="171"/>
      <c r="AT186" s="167" t="s">
        <v>171</v>
      </c>
      <c r="AU186" s="167" t="s">
        <v>82</v>
      </c>
      <c r="AV186" s="14" t="s">
        <v>82</v>
      </c>
      <c r="AW186" s="14" t="s">
        <v>32</v>
      </c>
      <c r="AX186" s="14" t="s">
        <v>75</v>
      </c>
      <c r="AY186" s="167" t="s">
        <v>163</v>
      </c>
    </row>
    <row r="187" spans="2:65" s="12" customFormat="1" ht="10">
      <c r="B187" s="151"/>
      <c r="D187" s="152" t="s">
        <v>171</v>
      </c>
      <c r="E187" s="153" t="s">
        <v>1</v>
      </c>
      <c r="F187" s="154" t="s">
        <v>1274</v>
      </c>
      <c r="H187" s="155">
        <v>93</v>
      </c>
      <c r="I187" s="156"/>
      <c r="L187" s="151"/>
      <c r="M187" s="157"/>
      <c r="T187" s="158"/>
      <c r="AT187" s="153" t="s">
        <v>171</v>
      </c>
      <c r="AU187" s="153" t="s">
        <v>82</v>
      </c>
      <c r="AV187" s="12" t="s">
        <v>84</v>
      </c>
      <c r="AW187" s="12" t="s">
        <v>32</v>
      </c>
      <c r="AX187" s="12" t="s">
        <v>75</v>
      </c>
      <c r="AY187" s="153" t="s">
        <v>163</v>
      </c>
    </row>
    <row r="188" spans="2:65" s="13" customFormat="1" ht="10">
      <c r="B188" s="159"/>
      <c r="D188" s="152" t="s">
        <v>171</v>
      </c>
      <c r="E188" s="160" t="s">
        <v>1</v>
      </c>
      <c r="F188" s="161" t="s">
        <v>173</v>
      </c>
      <c r="H188" s="162">
        <v>93</v>
      </c>
      <c r="I188" s="163"/>
      <c r="L188" s="159"/>
      <c r="M188" s="164"/>
      <c r="T188" s="165"/>
      <c r="AT188" s="160" t="s">
        <v>171</v>
      </c>
      <c r="AU188" s="160" t="s">
        <v>82</v>
      </c>
      <c r="AV188" s="13" t="s">
        <v>169</v>
      </c>
      <c r="AW188" s="13" t="s">
        <v>32</v>
      </c>
      <c r="AX188" s="13" t="s">
        <v>82</v>
      </c>
      <c r="AY188" s="160" t="s">
        <v>163</v>
      </c>
    </row>
    <row r="189" spans="2:65" s="1" customFormat="1" ht="24.15" customHeight="1">
      <c r="B189" s="136"/>
      <c r="C189" s="137" t="s">
        <v>318</v>
      </c>
      <c r="D189" s="137" t="s">
        <v>165</v>
      </c>
      <c r="E189" s="138" t="s">
        <v>1275</v>
      </c>
      <c r="F189" s="139" t="s">
        <v>2067</v>
      </c>
      <c r="G189" s="140" t="s">
        <v>962</v>
      </c>
      <c r="H189" s="141">
        <v>3</v>
      </c>
      <c r="I189" s="142"/>
      <c r="J189" s="143">
        <f>ROUND(I189*H189,2)</f>
        <v>0</v>
      </c>
      <c r="K189" s="144"/>
      <c r="L189" s="31"/>
      <c r="M189" s="145" t="s">
        <v>1</v>
      </c>
      <c r="N189" s="146" t="s">
        <v>40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169</v>
      </c>
      <c r="AT189" s="149" t="s">
        <v>165</v>
      </c>
      <c r="AU189" s="149" t="s">
        <v>82</v>
      </c>
      <c r="AY189" s="16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6" t="s">
        <v>82</v>
      </c>
      <c r="BK189" s="150">
        <f>ROUND(I189*H189,2)</f>
        <v>0</v>
      </c>
      <c r="BL189" s="16" t="s">
        <v>169</v>
      </c>
      <c r="BM189" s="149" t="s">
        <v>1276</v>
      </c>
    </row>
    <row r="190" spans="2:65" s="1" customFormat="1" ht="24.15" customHeight="1">
      <c r="B190" s="136"/>
      <c r="C190" s="175" t="s">
        <v>323</v>
      </c>
      <c r="D190" s="175" t="s">
        <v>378</v>
      </c>
      <c r="E190" s="176" t="s">
        <v>1277</v>
      </c>
      <c r="F190" s="177" t="s">
        <v>2068</v>
      </c>
      <c r="G190" s="178" t="s">
        <v>962</v>
      </c>
      <c r="H190" s="179">
        <v>3</v>
      </c>
      <c r="I190" s="180"/>
      <c r="J190" s="181">
        <f>ROUND(I190*H190,2)</f>
        <v>0</v>
      </c>
      <c r="K190" s="182"/>
      <c r="L190" s="183"/>
      <c r="M190" s="184" t="s">
        <v>1</v>
      </c>
      <c r="N190" s="185" t="s">
        <v>40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216</v>
      </c>
      <c r="AT190" s="149" t="s">
        <v>378</v>
      </c>
      <c r="AU190" s="149" t="s">
        <v>82</v>
      </c>
      <c r="AY190" s="16" t="s">
        <v>163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6" t="s">
        <v>82</v>
      </c>
      <c r="BK190" s="150">
        <f>ROUND(I190*H190,2)</f>
        <v>0</v>
      </c>
      <c r="BL190" s="16" t="s">
        <v>169</v>
      </c>
      <c r="BM190" s="149" t="s">
        <v>1278</v>
      </c>
    </row>
    <row r="191" spans="2:65" s="1" customFormat="1" ht="45">
      <c r="B191" s="31"/>
      <c r="D191" s="152" t="s">
        <v>614</v>
      </c>
      <c r="F191" s="186" t="s">
        <v>1279</v>
      </c>
      <c r="I191" s="187"/>
      <c r="L191" s="31"/>
      <c r="M191" s="188"/>
      <c r="T191" s="55"/>
      <c r="AT191" s="16" t="s">
        <v>614</v>
      </c>
      <c r="AU191" s="16" t="s">
        <v>82</v>
      </c>
    </row>
    <row r="192" spans="2:65" s="14" customFormat="1" ht="10">
      <c r="B192" s="166"/>
      <c r="D192" s="152" t="s">
        <v>171</v>
      </c>
      <c r="E192" s="167" t="s">
        <v>1</v>
      </c>
      <c r="F192" s="168" t="s">
        <v>1199</v>
      </c>
      <c r="H192" s="167" t="s">
        <v>1</v>
      </c>
      <c r="I192" s="169"/>
      <c r="L192" s="166"/>
      <c r="M192" s="170"/>
      <c r="T192" s="171"/>
      <c r="AT192" s="167" t="s">
        <v>171</v>
      </c>
      <c r="AU192" s="167" t="s">
        <v>82</v>
      </c>
      <c r="AV192" s="14" t="s">
        <v>82</v>
      </c>
      <c r="AW192" s="14" t="s">
        <v>32</v>
      </c>
      <c r="AX192" s="14" t="s">
        <v>75</v>
      </c>
      <c r="AY192" s="167" t="s">
        <v>163</v>
      </c>
    </row>
    <row r="193" spans="2:65" s="12" customFormat="1" ht="10">
      <c r="B193" s="151"/>
      <c r="D193" s="152" t="s">
        <v>171</v>
      </c>
      <c r="E193" s="153" t="s">
        <v>1</v>
      </c>
      <c r="F193" s="154" t="s">
        <v>1142</v>
      </c>
      <c r="H193" s="155">
        <v>3</v>
      </c>
      <c r="I193" s="156"/>
      <c r="L193" s="151"/>
      <c r="M193" s="157"/>
      <c r="T193" s="158"/>
      <c r="AT193" s="153" t="s">
        <v>171</v>
      </c>
      <c r="AU193" s="153" t="s">
        <v>82</v>
      </c>
      <c r="AV193" s="12" t="s">
        <v>84</v>
      </c>
      <c r="AW193" s="12" t="s">
        <v>32</v>
      </c>
      <c r="AX193" s="12" t="s">
        <v>75</v>
      </c>
      <c r="AY193" s="153" t="s">
        <v>163</v>
      </c>
    </row>
    <row r="194" spans="2:65" s="13" customFormat="1" ht="10">
      <c r="B194" s="159"/>
      <c r="D194" s="152" t="s">
        <v>171</v>
      </c>
      <c r="E194" s="160" t="s">
        <v>1</v>
      </c>
      <c r="F194" s="161" t="s">
        <v>173</v>
      </c>
      <c r="H194" s="162">
        <v>3</v>
      </c>
      <c r="I194" s="163"/>
      <c r="L194" s="159"/>
      <c r="M194" s="164"/>
      <c r="T194" s="165"/>
      <c r="AT194" s="160" t="s">
        <v>171</v>
      </c>
      <c r="AU194" s="160" t="s">
        <v>82</v>
      </c>
      <c r="AV194" s="13" t="s">
        <v>169</v>
      </c>
      <c r="AW194" s="13" t="s">
        <v>32</v>
      </c>
      <c r="AX194" s="13" t="s">
        <v>82</v>
      </c>
      <c r="AY194" s="160" t="s">
        <v>163</v>
      </c>
    </row>
    <row r="195" spans="2:65" s="1" customFormat="1" ht="24.15" customHeight="1">
      <c r="B195" s="136"/>
      <c r="C195" s="137" t="s">
        <v>330</v>
      </c>
      <c r="D195" s="137" t="s">
        <v>165</v>
      </c>
      <c r="E195" s="138" t="s">
        <v>1280</v>
      </c>
      <c r="F195" s="139" t="s">
        <v>2069</v>
      </c>
      <c r="G195" s="140" t="s">
        <v>962</v>
      </c>
      <c r="H195" s="141">
        <v>1</v>
      </c>
      <c r="I195" s="142"/>
      <c r="J195" s="143">
        <f>ROUND(I195*H195,2)</f>
        <v>0</v>
      </c>
      <c r="K195" s="144"/>
      <c r="L195" s="31"/>
      <c r="M195" s="145" t="s">
        <v>1</v>
      </c>
      <c r="N195" s="146" t="s">
        <v>40</v>
      </c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AR195" s="149" t="s">
        <v>169</v>
      </c>
      <c r="AT195" s="149" t="s">
        <v>165</v>
      </c>
      <c r="AU195" s="149" t="s">
        <v>82</v>
      </c>
      <c r="AY195" s="16" t="s">
        <v>163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6" t="s">
        <v>82</v>
      </c>
      <c r="BK195" s="150">
        <f>ROUND(I195*H195,2)</f>
        <v>0</v>
      </c>
      <c r="BL195" s="16" t="s">
        <v>169</v>
      </c>
      <c r="BM195" s="149" t="s">
        <v>1281</v>
      </c>
    </row>
    <row r="196" spans="2:65" s="1" customFormat="1" ht="24.15" customHeight="1">
      <c r="B196" s="136"/>
      <c r="C196" s="175" t="s">
        <v>337</v>
      </c>
      <c r="D196" s="175" t="s">
        <v>378</v>
      </c>
      <c r="E196" s="176" t="s">
        <v>1282</v>
      </c>
      <c r="F196" s="177" t="s">
        <v>2070</v>
      </c>
      <c r="G196" s="178" t="s">
        <v>962</v>
      </c>
      <c r="H196" s="179">
        <v>1</v>
      </c>
      <c r="I196" s="180"/>
      <c r="J196" s="181">
        <f>ROUND(I196*H196,2)</f>
        <v>0</v>
      </c>
      <c r="K196" s="182"/>
      <c r="L196" s="183"/>
      <c r="M196" s="184" t="s">
        <v>1</v>
      </c>
      <c r="N196" s="185" t="s">
        <v>40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AR196" s="149" t="s">
        <v>216</v>
      </c>
      <c r="AT196" s="149" t="s">
        <v>378</v>
      </c>
      <c r="AU196" s="149" t="s">
        <v>82</v>
      </c>
      <c r="AY196" s="16" t="s">
        <v>163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6" t="s">
        <v>82</v>
      </c>
      <c r="BK196" s="150">
        <f>ROUND(I196*H196,2)</f>
        <v>0</v>
      </c>
      <c r="BL196" s="16" t="s">
        <v>169</v>
      </c>
      <c r="BM196" s="149" t="s">
        <v>1283</v>
      </c>
    </row>
    <row r="197" spans="2:65" s="1" customFormat="1" ht="45">
      <c r="B197" s="31"/>
      <c r="D197" s="152" t="s">
        <v>614</v>
      </c>
      <c r="F197" s="186" t="s">
        <v>1284</v>
      </c>
      <c r="I197" s="187"/>
      <c r="L197" s="31"/>
      <c r="M197" s="188"/>
      <c r="T197" s="55"/>
      <c r="AT197" s="16" t="s">
        <v>614</v>
      </c>
      <c r="AU197" s="16" t="s">
        <v>82</v>
      </c>
    </row>
    <row r="198" spans="2:65" s="14" customFormat="1" ht="10">
      <c r="B198" s="166"/>
      <c r="D198" s="152" t="s">
        <v>171</v>
      </c>
      <c r="E198" s="167" t="s">
        <v>1</v>
      </c>
      <c r="F198" s="168" t="s">
        <v>1199</v>
      </c>
      <c r="H198" s="167" t="s">
        <v>1</v>
      </c>
      <c r="I198" s="169"/>
      <c r="L198" s="166"/>
      <c r="M198" s="170"/>
      <c r="T198" s="171"/>
      <c r="AT198" s="167" t="s">
        <v>171</v>
      </c>
      <c r="AU198" s="167" t="s">
        <v>82</v>
      </c>
      <c r="AV198" s="14" t="s">
        <v>82</v>
      </c>
      <c r="AW198" s="14" t="s">
        <v>32</v>
      </c>
      <c r="AX198" s="14" t="s">
        <v>75</v>
      </c>
      <c r="AY198" s="167" t="s">
        <v>163</v>
      </c>
    </row>
    <row r="199" spans="2:65" s="12" customFormat="1" ht="10">
      <c r="B199" s="151"/>
      <c r="D199" s="152" t="s">
        <v>171</v>
      </c>
      <c r="E199" s="153" t="s">
        <v>1</v>
      </c>
      <c r="F199" s="154" t="s">
        <v>959</v>
      </c>
      <c r="H199" s="155">
        <v>1</v>
      </c>
      <c r="I199" s="156"/>
      <c r="L199" s="151"/>
      <c r="M199" s="157"/>
      <c r="T199" s="158"/>
      <c r="AT199" s="153" t="s">
        <v>171</v>
      </c>
      <c r="AU199" s="153" t="s">
        <v>82</v>
      </c>
      <c r="AV199" s="12" t="s">
        <v>84</v>
      </c>
      <c r="AW199" s="12" t="s">
        <v>32</v>
      </c>
      <c r="AX199" s="12" t="s">
        <v>75</v>
      </c>
      <c r="AY199" s="153" t="s">
        <v>163</v>
      </c>
    </row>
    <row r="200" spans="2:65" s="13" customFormat="1" ht="10">
      <c r="B200" s="159"/>
      <c r="D200" s="152" t="s">
        <v>171</v>
      </c>
      <c r="E200" s="160" t="s">
        <v>1</v>
      </c>
      <c r="F200" s="161" t="s">
        <v>173</v>
      </c>
      <c r="H200" s="162">
        <v>1</v>
      </c>
      <c r="I200" s="163"/>
      <c r="L200" s="159"/>
      <c r="M200" s="164"/>
      <c r="T200" s="165"/>
      <c r="AT200" s="160" t="s">
        <v>171</v>
      </c>
      <c r="AU200" s="160" t="s">
        <v>82</v>
      </c>
      <c r="AV200" s="13" t="s">
        <v>169</v>
      </c>
      <c r="AW200" s="13" t="s">
        <v>32</v>
      </c>
      <c r="AX200" s="13" t="s">
        <v>82</v>
      </c>
      <c r="AY200" s="160" t="s">
        <v>163</v>
      </c>
    </row>
    <row r="201" spans="2:65" s="1" customFormat="1" ht="16.5" customHeight="1">
      <c r="B201" s="136"/>
      <c r="C201" s="137" t="s">
        <v>342</v>
      </c>
      <c r="D201" s="137" t="s">
        <v>165</v>
      </c>
      <c r="E201" s="138" t="s">
        <v>1285</v>
      </c>
      <c r="F201" s="139" t="s">
        <v>1286</v>
      </c>
      <c r="G201" s="140" t="s">
        <v>962</v>
      </c>
      <c r="H201" s="141">
        <v>8</v>
      </c>
      <c r="I201" s="142"/>
      <c r="J201" s="143">
        <f>ROUND(I201*H201,2)</f>
        <v>0</v>
      </c>
      <c r="K201" s="144"/>
      <c r="L201" s="31"/>
      <c r="M201" s="145" t="s">
        <v>1</v>
      </c>
      <c r="N201" s="146" t="s">
        <v>40</v>
      </c>
      <c r="P201" s="147">
        <f>O201*H201</f>
        <v>0</v>
      </c>
      <c r="Q201" s="147">
        <v>0</v>
      </c>
      <c r="R201" s="147">
        <f>Q201*H201</f>
        <v>0</v>
      </c>
      <c r="S201" s="147">
        <v>0</v>
      </c>
      <c r="T201" s="148">
        <f>S201*H201</f>
        <v>0</v>
      </c>
      <c r="AR201" s="149" t="s">
        <v>169</v>
      </c>
      <c r="AT201" s="149" t="s">
        <v>165</v>
      </c>
      <c r="AU201" s="149" t="s">
        <v>82</v>
      </c>
      <c r="AY201" s="16" t="s">
        <v>163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6" t="s">
        <v>82</v>
      </c>
      <c r="BK201" s="150">
        <f>ROUND(I201*H201,2)</f>
        <v>0</v>
      </c>
      <c r="BL201" s="16" t="s">
        <v>169</v>
      </c>
      <c r="BM201" s="149" t="s">
        <v>1287</v>
      </c>
    </row>
    <row r="202" spans="2:65" s="1" customFormat="1" ht="16.5" customHeight="1">
      <c r="B202" s="136"/>
      <c r="C202" s="175" t="s">
        <v>349</v>
      </c>
      <c r="D202" s="175" t="s">
        <v>378</v>
      </c>
      <c r="E202" s="176" t="s">
        <v>1288</v>
      </c>
      <c r="F202" s="177" t="s">
        <v>1289</v>
      </c>
      <c r="G202" s="178" t="s">
        <v>962</v>
      </c>
      <c r="H202" s="179">
        <v>8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40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216</v>
      </c>
      <c r="AT202" s="149" t="s">
        <v>378</v>
      </c>
      <c r="AU202" s="149" t="s">
        <v>82</v>
      </c>
      <c r="AY202" s="16" t="s">
        <v>163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6" t="s">
        <v>82</v>
      </c>
      <c r="BK202" s="150">
        <f>ROUND(I202*H202,2)</f>
        <v>0</v>
      </c>
      <c r="BL202" s="16" t="s">
        <v>169</v>
      </c>
      <c r="BM202" s="149" t="s">
        <v>1290</v>
      </c>
    </row>
    <row r="203" spans="2:65" s="14" customFormat="1" ht="10">
      <c r="B203" s="166"/>
      <c r="D203" s="152" t="s">
        <v>171</v>
      </c>
      <c r="E203" s="167" t="s">
        <v>1</v>
      </c>
      <c r="F203" s="168" t="s">
        <v>1199</v>
      </c>
      <c r="H203" s="167" t="s">
        <v>1</v>
      </c>
      <c r="I203" s="169"/>
      <c r="L203" s="166"/>
      <c r="M203" s="170"/>
      <c r="T203" s="171"/>
      <c r="AT203" s="167" t="s">
        <v>171</v>
      </c>
      <c r="AU203" s="167" t="s">
        <v>82</v>
      </c>
      <c r="AV203" s="14" t="s">
        <v>82</v>
      </c>
      <c r="AW203" s="14" t="s">
        <v>32</v>
      </c>
      <c r="AX203" s="14" t="s">
        <v>75</v>
      </c>
      <c r="AY203" s="167" t="s">
        <v>163</v>
      </c>
    </row>
    <row r="204" spans="2:65" s="12" customFormat="1" ht="10">
      <c r="B204" s="151"/>
      <c r="D204" s="152" t="s">
        <v>171</v>
      </c>
      <c r="E204" s="153" t="s">
        <v>1</v>
      </c>
      <c r="F204" s="154" t="s">
        <v>1291</v>
      </c>
      <c r="H204" s="155">
        <v>8</v>
      </c>
      <c r="I204" s="156"/>
      <c r="L204" s="151"/>
      <c r="M204" s="157"/>
      <c r="T204" s="158"/>
      <c r="AT204" s="153" t="s">
        <v>171</v>
      </c>
      <c r="AU204" s="153" t="s">
        <v>82</v>
      </c>
      <c r="AV204" s="12" t="s">
        <v>84</v>
      </c>
      <c r="AW204" s="12" t="s">
        <v>32</v>
      </c>
      <c r="AX204" s="12" t="s">
        <v>75</v>
      </c>
      <c r="AY204" s="153" t="s">
        <v>163</v>
      </c>
    </row>
    <row r="205" spans="2:65" s="13" customFormat="1" ht="10">
      <c r="B205" s="159"/>
      <c r="D205" s="152" t="s">
        <v>171</v>
      </c>
      <c r="E205" s="160" t="s">
        <v>1</v>
      </c>
      <c r="F205" s="161" t="s">
        <v>173</v>
      </c>
      <c r="H205" s="162">
        <v>8</v>
      </c>
      <c r="I205" s="163"/>
      <c r="L205" s="159"/>
      <c r="M205" s="164"/>
      <c r="T205" s="165"/>
      <c r="AT205" s="160" t="s">
        <v>171</v>
      </c>
      <c r="AU205" s="160" t="s">
        <v>82</v>
      </c>
      <c r="AV205" s="13" t="s">
        <v>169</v>
      </c>
      <c r="AW205" s="13" t="s">
        <v>32</v>
      </c>
      <c r="AX205" s="13" t="s">
        <v>82</v>
      </c>
      <c r="AY205" s="160" t="s">
        <v>163</v>
      </c>
    </row>
    <row r="206" spans="2:65" s="1" customFormat="1" ht="24.15" customHeight="1">
      <c r="B206" s="136"/>
      <c r="C206" s="137" t="s">
        <v>356</v>
      </c>
      <c r="D206" s="137" t="s">
        <v>165</v>
      </c>
      <c r="E206" s="138" t="s">
        <v>1292</v>
      </c>
      <c r="F206" s="139" t="s">
        <v>2071</v>
      </c>
      <c r="G206" s="140" t="s">
        <v>962</v>
      </c>
      <c r="H206" s="141">
        <v>7</v>
      </c>
      <c r="I206" s="142"/>
      <c r="J206" s="143">
        <f>ROUND(I206*H206,2)</f>
        <v>0</v>
      </c>
      <c r="K206" s="144"/>
      <c r="L206" s="31"/>
      <c r="M206" s="145" t="s">
        <v>1</v>
      </c>
      <c r="N206" s="146" t="s">
        <v>40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169</v>
      </c>
      <c r="AT206" s="149" t="s">
        <v>165</v>
      </c>
      <c r="AU206" s="149" t="s">
        <v>82</v>
      </c>
      <c r="AY206" s="16" t="s">
        <v>163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6" t="s">
        <v>82</v>
      </c>
      <c r="BK206" s="150">
        <f>ROUND(I206*H206,2)</f>
        <v>0</v>
      </c>
      <c r="BL206" s="16" t="s">
        <v>169</v>
      </c>
      <c r="BM206" s="149" t="s">
        <v>1293</v>
      </c>
    </row>
    <row r="207" spans="2:65" s="1" customFormat="1" ht="24.15" customHeight="1">
      <c r="B207" s="136"/>
      <c r="C207" s="175" t="s">
        <v>361</v>
      </c>
      <c r="D207" s="175" t="s">
        <v>378</v>
      </c>
      <c r="E207" s="176" t="s">
        <v>1294</v>
      </c>
      <c r="F207" s="177" t="s">
        <v>2072</v>
      </c>
      <c r="G207" s="178" t="s">
        <v>962</v>
      </c>
      <c r="H207" s="179">
        <v>7</v>
      </c>
      <c r="I207" s="180"/>
      <c r="J207" s="181">
        <f>ROUND(I207*H207,2)</f>
        <v>0</v>
      </c>
      <c r="K207" s="182"/>
      <c r="L207" s="183"/>
      <c r="M207" s="184" t="s">
        <v>1</v>
      </c>
      <c r="N207" s="185" t="s">
        <v>40</v>
      </c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AR207" s="149" t="s">
        <v>216</v>
      </c>
      <c r="AT207" s="149" t="s">
        <v>378</v>
      </c>
      <c r="AU207" s="149" t="s">
        <v>82</v>
      </c>
      <c r="AY207" s="16" t="s">
        <v>163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6" t="s">
        <v>82</v>
      </c>
      <c r="BK207" s="150">
        <f>ROUND(I207*H207,2)</f>
        <v>0</v>
      </c>
      <c r="BL207" s="16" t="s">
        <v>169</v>
      </c>
      <c r="BM207" s="149" t="s">
        <v>1295</v>
      </c>
    </row>
    <row r="208" spans="2:65" s="1" customFormat="1" ht="36">
      <c r="B208" s="31"/>
      <c r="D208" s="152" t="s">
        <v>614</v>
      </c>
      <c r="F208" s="186" t="s">
        <v>1296</v>
      </c>
      <c r="I208" s="187"/>
      <c r="L208" s="31"/>
      <c r="M208" s="188"/>
      <c r="T208" s="55"/>
      <c r="AT208" s="16" t="s">
        <v>614</v>
      </c>
      <c r="AU208" s="16" t="s">
        <v>82</v>
      </c>
    </row>
    <row r="209" spans="2:65" s="14" customFormat="1" ht="10">
      <c r="B209" s="166"/>
      <c r="D209" s="152" t="s">
        <v>171</v>
      </c>
      <c r="E209" s="167" t="s">
        <v>1</v>
      </c>
      <c r="F209" s="168" t="s">
        <v>1199</v>
      </c>
      <c r="H209" s="167" t="s">
        <v>1</v>
      </c>
      <c r="I209" s="169"/>
      <c r="L209" s="166"/>
      <c r="M209" s="170"/>
      <c r="T209" s="171"/>
      <c r="AT209" s="167" t="s">
        <v>171</v>
      </c>
      <c r="AU209" s="167" t="s">
        <v>82</v>
      </c>
      <c r="AV209" s="14" t="s">
        <v>82</v>
      </c>
      <c r="AW209" s="14" t="s">
        <v>32</v>
      </c>
      <c r="AX209" s="14" t="s">
        <v>75</v>
      </c>
      <c r="AY209" s="167" t="s">
        <v>163</v>
      </c>
    </row>
    <row r="210" spans="2:65" s="12" customFormat="1" ht="10">
      <c r="B210" s="151"/>
      <c r="D210" s="152" t="s">
        <v>171</v>
      </c>
      <c r="E210" s="153" t="s">
        <v>1</v>
      </c>
      <c r="F210" s="154" t="s">
        <v>1297</v>
      </c>
      <c r="H210" s="155">
        <v>7</v>
      </c>
      <c r="I210" s="156"/>
      <c r="L210" s="151"/>
      <c r="M210" s="157"/>
      <c r="T210" s="158"/>
      <c r="AT210" s="153" t="s">
        <v>171</v>
      </c>
      <c r="AU210" s="153" t="s">
        <v>82</v>
      </c>
      <c r="AV210" s="12" t="s">
        <v>84</v>
      </c>
      <c r="AW210" s="12" t="s">
        <v>32</v>
      </c>
      <c r="AX210" s="12" t="s">
        <v>75</v>
      </c>
      <c r="AY210" s="153" t="s">
        <v>163</v>
      </c>
    </row>
    <row r="211" spans="2:65" s="13" customFormat="1" ht="10">
      <c r="B211" s="159"/>
      <c r="D211" s="152" t="s">
        <v>171</v>
      </c>
      <c r="E211" s="160" t="s">
        <v>1</v>
      </c>
      <c r="F211" s="161" t="s">
        <v>173</v>
      </c>
      <c r="H211" s="162">
        <v>7</v>
      </c>
      <c r="I211" s="163"/>
      <c r="L211" s="159"/>
      <c r="M211" s="164"/>
      <c r="T211" s="165"/>
      <c r="AT211" s="160" t="s">
        <v>171</v>
      </c>
      <c r="AU211" s="160" t="s">
        <v>82</v>
      </c>
      <c r="AV211" s="13" t="s">
        <v>169</v>
      </c>
      <c r="AW211" s="13" t="s">
        <v>32</v>
      </c>
      <c r="AX211" s="13" t="s">
        <v>82</v>
      </c>
      <c r="AY211" s="160" t="s">
        <v>163</v>
      </c>
    </row>
    <row r="212" spans="2:65" s="1" customFormat="1" ht="16.5" customHeight="1">
      <c r="B212" s="136"/>
      <c r="C212" s="137" t="s">
        <v>369</v>
      </c>
      <c r="D212" s="137" t="s">
        <v>165</v>
      </c>
      <c r="E212" s="138" t="s">
        <v>1298</v>
      </c>
      <c r="F212" s="139" t="s">
        <v>1299</v>
      </c>
      <c r="G212" s="140" t="s">
        <v>962</v>
      </c>
      <c r="H212" s="141">
        <v>2</v>
      </c>
      <c r="I212" s="142"/>
      <c r="J212" s="143">
        <f>ROUND(I212*H212,2)</f>
        <v>0</v>
      </c>
      <c r="K212" s="144"/>
      <c r="L212" s="31"/>
      <c r="M212" s="145" t="s">
        <v>1</v>
      </c>
      <c r="N212" s="146" t="s">
        <v>40</v>
      </c>
      <c r="P212" s="147">
        <f>O212*H212</f>
        <v>0</v>
      </c>
      <c r="Q212" s="147">
        <v>0</v>
      </c>
      <c r="R212" s="147">
        <f>Q212*H212</f>
        <v>0</v>
      </c>
      <c r="S212" s="147">
        <v>0</v>
      </c>
      <c r="T212" s="148">
        <f>S212*H212</f>
        <v>0</v>
      </c>
      <c r="AR212" s="149" t="s">
        <v>169</v>
      </c>
      <c r="AT212" s="149" t="s">
        <v>165</v>
      </c>
      <c r="AU212" s="149" t="s">
        <v>82</v>
      </c>
      <c r="AY212" s="16" t="s">
        <v>163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6" t="s">
        <v>82</v>
      </c>
      <c r="BK212" s="150">
        <f>ROUND(I212*H212,2)</f>
        <v>0</v>
      </c>
      <c r="BL212" s="16" t="s">
        <v>169</v>
      </c>
      <c r="BM212" s="149" t="s">
        <v>1300</v>
      </c>
    </row>
    <row r="213" spans="2:65" s="1" customFormat="1" ht="16.5" customHeight="1">
      <c r="B213" s="136"/>
      <c r="C213" s="175" t="s">
        <v>382</v>
      </c>
      <c r="D213" s="175" t="s">
        <v>378</v>
      </c>
      <c r="E213" s="176" t="s">
        <v>1301</v>
      </c>
      <c r="F213" s="177" t="s">
        <v>1302</v>
      </c>
      <c r="G213" s="178" t="s">
        <v>962</v>
      </c>
      <c r="H213" s="179">
        <v>2</v>
      </c>
      <c r="I213" s="180"/>
      <c r="J213" s="181">
        <f>ROUND(I213*H213,2)</f>
        <v>0</v>
      </c>
      <c r="K213" s="182"/>
      <c r="L213" s="183"/>
      <c r="M213" s="184" t="s">
        <v>1</v>
      </c>
      <c r="N213" s="185" t="s">
        <v>40</v>
      </c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AR213" s="149" t="s">
        <v>216</v>
      </c>
      <c r="AT213" s="149" t="s">
        <v>378</v>
      </c>
      <c r="AU213" s="149" t="s">
        <v>82</v>
      </c>
      <c r="AY213" s="16" t="s">
        <v>163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6" t="s">
        <v>82</v>
      </c>
      <c r="BK213" s="150">
        <f>ROUND(I213*H213,2)</f>
        <v>0</v>
      </c>
      <c r="BL213" s="16" t="s">
        <v>169</v>
      </c>
      <c r="BM213" s="149" t="s">
        <v>1303</v>
      </c>
    </row>
    <row r="214" spans="2:65" s="14" customFormat="1" ht="10">
      <c r="B214" s="166"/>
      <c r="D214" s="152" t="s">
        <v>171</v>
      </c>
      <c r="E214" s="167" t="s">
        <v>1</v>
      </c>
      <c r="F214" s="168" t="s">
        <v>1199</v>
      </c>
      <c r="H214" s="167" t="s">
        <v>1</v>
      </c>
      <c r="I214" s="169"/>
      <c r="L214" s="166"/>
      <c r="M214" s="170"/>
      <c r="T214" s="171"/>
      <c r="AT214" s="167" t="s">
        <v>171</v>
      </c>
      <c r="AU214" s="167" t="s">
        <v>82</v>
      </c>
      <c r="AV214" s="14" t="s">
        <v>82</v>
      </c>
      <c r="AW214" s="14" t="s">
        <v>32</v>
      </c>
      <c r="AX214" s="14" t="s">
        <v>75</v>
      </c>
      <c r="AY214" s="167" t="s">
        <v>163</v>
      </c>
    </row>
    <row r="215" spans="2:65" s="12" customFormat="1" ht="10">
      <c r="B215" s="151"/>
      <c r="D215" s="152" t="s">
        <v>171</v>
      </c>
      <c r="E215" s="153" t="s">
        <v>1</v>
      </c>
      <c r="F215" s="154" t="s">
        <v>1065</v>
      </c>
      <c r="H215" s="155">
        <v>2</v>
      </c>
      <c r="I215" s="156"/>
      <c r="L215" s="151"/>
      <c r="M215" s="157"/>
      <c r="T215" s="158"/>
      <c r="AT215" s="153" t="s">
        <v>171</v>
      </c>
      <c r="AU215" s="153" t="s">
        <v>82</v>
      </c>
      <c r="AV215" s="12" t="s">
        <v>84</v>
      </c>
      <c r="AW215" s="12" t="s">
        <v>32</v>
      </c>
      <c r="AX215" s="12" t="s">
        <v>75</v>
      </c>
      <c r="AY215" s="153" t="s">
        <v>163</v>
      </c>
    </row>
    <row r="216" spans="2:65" s="13" customFormat="1" ht="10">
      <c r="B216" s="159"/>
      <c r="D216" s="152" t="s">
        <v>171</v>
      </c>
      <c r="E216" s="160" t="s">
        <v>1</v>
      </c>
      <c r="F216" s="161" t="s">
        <v>173</v>
      </c>
      <c r="H216" s="162">
        <v>2</v>
      </c>
      <c r="I216" s="163"/>
      <c r="L216" s="159"/>
      <c r="M216" s="164"/>
      <c r="T216" s="165"/>
      <c r="AT216" s="160" t="s">
        <v>171</v>
      </c>
      <c r="AU216" s="160" t="s">
        <v>82</v>
      </c>
      <c r="AV216" s="13" t="s">
        <v>169</v>
      </c>
      <c r="AW216" s="13" t="s">
        <v>32</v>
      </c>
      <c r="AX216" s="13" t="s">
        <v>82</v>
      </c>
      <c r="AY216" s="160" t="s">
        <v>163</v>
      </c>
    </row>
    <row r="217" spans="2:65" s="1" customFormat="1" ht="16.5" customHeight="1">
      <c r="B217" s="136"/>
      <c r="C217" s="137" t="s">
        <v>390</v>
      </c>
      <c r="D217" s="137" t="s">
        <v>165</v>
      </c>
      <c r="E217" s="138" t="s">
        <v>1304</v>
      </c>
      <c r="F217" s="139" t="s">
        <v>1305</v>
      </c>
      <c r="G217" s="140" t="s">
        <v>962</v>
      </c>
      <c r="H217" s="141">
        <v>19</v>
      </c>
      <c r="I217" s="142"/>
      <c r="J217" s="143">
        <f>ROUND(I217*H217,2)</f>
        <v>0</v>
      </c>
      <c r="K217" s="144"/>
      <c r="L217" s="31"/>
      <c r="M217" s="145" t="s">
        <v>1</v>
      </c>
      <c r="N217" s="146" t="s">
        <v>40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169</v>
      </c>
      <c r="AT217" s="149" t="s">
        <v>165</v>
      </c>
      <c r="AU217" s="149" t="s">
        <v>82</v>
      </c>
      <c r="AY217" s="16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6" t="s">
        <v>82</v>
      </c>
      <c r="BK217" s="150">
        <f>ROUND(I217*H217,2)</f>
        <v>0</v>
      </c>
      <c r="BL217" s="16" t="s">
        <v>169</v>
      </c>
      <c r="BM217" s="149" t="s">
        <v>1306</v>
      </c>
    </row>
    <row r="218" spans="2:65" s="1" customFormat="1" ht="16.5" customHeight="1">
      <c r="B218" s="136"/>
      <c r="C218" s="175" t="s">
        <v>398</v>
      </c>
      <c r="D218" s="175" t="s">
        <v>378</v>
      </c>
      <c r="E218" s="176" t="s">
        <v>1307</v>
      </c>
      <c r="F218" s="177" t="s">
        <v>1308</v>
      </c>
      <c r="G218" s="178" t="s">
        <v>962</v>
      </c>
      <c r="H218" s="179">
        <v>19</v>
      </c>
      <c r="I218" s="180"/>
      <c r="J218" s="181">
        <f>ROUND(I218*H218,2)</f>
        <v>0</v>
      </c>
      <c r="K218" s="182"/>
      <c r="L218" s="183"/>
      <c r="M218" s="184" t="s">
        <v>1</v>
      </c>
      <c r="N218" s="185" t="s">
        <v>40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216</v>
      </c>
      <c r="AT218" s="149" t="s">
        <v>378</v>
      </c>
      <c r="AU218" s="149" t="s">
        <v>82</v>
      </c>
      <c r="AY218" s="16" t="s">
        <v>163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6" t="s">
        <v>82</v>
      </c>
      <c r="BK218" s="150">
        <f>ROUND(I218*H218,2)</f>
        <v>0</v>
      </c>
      <c r="BL218" s="16" t="s">
        <v>169</v>
      </c>
      <c r="BM218" s="149" t="s">
        <v>1309</v>
      </c>
    </row>
    <row r="219" spans="2:65" s="14" customFormat="1" ht="10">
      <c r="B219" s="166"/>
      <c r="D219" s="152" t="s">
        <v>171</v>
      </c>
      <c r="E219" s="167" t="s">
        <v>1</v>
      </c>
      <c r="F219" s="168" t="s">
        <v>1199</v>
      </c>
      <c r="H219" s="167" t="s">
        <v>1</v>
      </c>
      <c r="I219" s="169"/>
      <c r="L219" s="166"/>
      <c r="M219" s="170"/>
      <c r="T219" s="171"/>
      <c r="AT219" s="167" t="s">
        <v>171</v>
      </c>
      <c r="AU219" s="167" t="s">
        <v>82</v>
      </c>
      <c r="AV219" s="14" t="s">
        <v>82</v>
      </c>
      <c r="AW219" s="14" t="s">
        <v>32</v>
      </c>
      <c r="AX219" s="14" t="s">
        <v>75</v>
      </c>
      <c r="AY219" s="167" t="s">
        <v>163</v>
      </c>
    </row>
    <row r="220" spans="2:65" s="12" customFormat="1" ht="10">
      <c r="B220" s="151"/>
      <c r="D220" s="152" t="s">
        <v>171</v>
      </c>
      <c r="E220" s="153" t="s">
        <v>1</v>
      </c>
      <c r="F220" s="154" t="s">
        <v>1310</v>
      </c>
      <c r="H220" s="155">
        <v>19</v>
      </c>
      <c r="I220" s="156"/>
      <c r="L220" s="151"/>
      <c r="M220" s="157"/>
      <c r="T220" s="158"/>
      <c r="AT220" s="153" t="s">
        <v>171</v>
      </c>
      <c r="AU220" s="153" t="s">
        <v>82</v>
      </c>
      <c r="AV220" s="12" t="s">
        <v>84</v>
      </c>
      <c r="AW220" s="12" t="s">
        <v>32</v>
      </c>
      <c r="AX220" s="12" t="s">
        <v>75</v>
      </c>
      <c r="AY220" s="153" t="s">
        <v>163</v>
      </c>
    </row>
    <row r="221" spans="2:65" s="13" customFormat="1" ht="10">
      <c r="B221" s="159"/>
      <c r="D221" s="152" t="s">
        <v>171</v>
      </c>
      <c r="E221" s="160" t="s">
        <v>1</v>
      </c>
      <c r="F221" s="161" t="s">
        <v>173</v>
      </c>
      <c r="H221" s="162">
        <v>19</v>
      </c>
      <c r="I221" s="163"/>
      <c r="L221" s="159"/>
      <c r="M221" s="164"/>
      <c r="T221" s="165"/>
      <c r="AT221" s="160" t="s">
        <v>171</v>
      </c>
      <c r="AU221" s="160" t="s">
        <v>82</v>
      </c>
      <c r="AV221" s="13" t="s">
        <v>169</v>
      </c>
      <c r="AW221" s="13" t="s">
        <v>32</v>
      </c>
      <c r="AX221" s="13" t="s">
        <v>82</v>
      </c>
      <c r="AY221" s="160" t="s">
        <v>163</v>
      </c>
    </row>
    <row r="222" spans="2:65" s="1" customFormat="1" ht="16.5" customHeight="1">
      <c r="B222" s="136"/>
      <c r="C222" s="137" t="s">
        <v>610</v>
      </c>
      <c r="D222" s="137" t="s">
        <v>165</v>
      </c>
      <c r="E222" s="138" t="s">
        <v>1311</v>
      </c>
      <c r="F222" s="139" t="s">
        <v>1312</v>
      </c>
      <c r="G222" s="140" t="s">
        <v>962</v>
      </c>
      <c r="H222" s="141">
        <v>55</v>
      </c>
      <c r="I222" s="142"/>
      <c r="J222" s="143">
        <f>ROUND(I222*H222,2)</f>
        <v>0</v>
      </c>
      <c r="K222" s="144"/>
      <c r="L222" s="31"/>
      <c r="M222" s="145" t="s">
        <v>1</v>
      </c>
      <c r="N222" s="146" t="s">
        <v>40</v>
      </c>
      <c r="P222" s="147">
        <f>O222*H222</f>
        <v>0</v>
      </c>
      <c r="Q222" s="147">
        <v>0</v>
      </c>
      <c r="R222" s="147">
        <f>Q222*H222</f>
        <v>0</v>
      </c>
      <c r="S222" s="147">
        <v>0</v>
      </c>
      <c r="T222" s="148">
        <f>S222*H222</f>
        <v>0</v>
      </c>
      <c r="AR222" s="149" t="s">
        <v>169</v>
      </c>
      <c r="AT222" s="149" t="s">
        <v>165</v>
      </c>
      <c r="AU222" s="149" t="s">
        <v>82</v>
      </c>
      <c r="AY222" s="16" t="s">
        <v>163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6" t="s">
        <v>82</v>
      </c>
      <c r="BK222" s="150">
        <f>ROUND(I222*H222,2)</f>
        <v>0</v>
      </c>
      <c r="BL222" s="16" t="s">
        <v>169</v>
      </c>
      <c r="BM222" s="149" t="s">
        <v>1313</v>
      </c>
    </row>
    <row r="223" spans="2:65" s="1" customFormat="1" ht="16.5" customHeight="1">
      <c r="B223" s="136"/>
      <c r="C223" s="175" t="s">
        <v>616</v>
      </c>
      <c r="D223" s="175" t="s">
        <v>378</v>
      </c>
      <c r="E223" s="176" t="s">
        <v>1314</v>
      </c>
      <c r="F223" s="177" t="s">
        <v>1315</v>
      </c>
      <c r="G223" s="178" t="s">
        <v>962</v>
      </c>
      <c r="H223" s="179">
        <v>55</v>
      </c>
      <c r="I223" s="180"/>
      <c r="J223" s="181">
        <f>ROUND(I223*H223,2)</f>
        <v>0</v>
      </c>
      <c r="K223" s="182"/>
      <c r="L223" s="183"/>
      <c r="M223" s="184" t="s">
        <v>1</v>
      </c>
      <c r="N223" s="185" t="s">
        <v>40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216</v>
      </c>
      <c r="AT223" s="149" t="s">
        <v>378</v>
      </c>
      <c r="AU223" s="149" t="s">
        <v>82</v>
      </c>
      <c r="AY223" s="16" t="s">
        <v>163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6" t="s">
        <v>82</v>
      </c>
      <c r="BK223" s="150">
        <f>ROUND(I223*H223,2)</f>
        <v>0</v>
      </c>
      <c r="BL223" s="16" t="s">
        <v>169</v>
      </c>
      <c r="BM223" s="149" t="s">
        <v>1316</v>
      </c>
    </row>
    <row r="224" spans="2:65" s="14" customFormat="1" ht="10">
      <c r="B224" s="166"/>
      <c r="D224" s="152" t="s">
        <v>171</v>
      </c>
      <c r="E224" s="167" t="s">
        <v>1</v>
      </c>
      <c r="F224" s="168" t="s">
        <v>1199</v>
      </c>
      <c r="H224" s="167" t="s">
        <v>1</v>
      </c>
      <c r="I224" s="169"/>
      <c r="L224" s="166"/>
      <c r="M224" s="170"/>
      <c r="T224" s="171"/>
      <c r="AT224" s="167" t="s">
        <v>171</v>
      </c>
      <c r="AU224" s="167" t="s">
        <v>82</v>
      </c>
      <c r="AV224" s="14" t="s">
        <v>82</v>
      </c>
      <c r="AW224" s="14" t="s">
        <v>32</v>
      </c>
      <c r="AX224" s="14" t="s">
        <v>75</v>
      </c>
      <c r="AY224" s="167" t="s">
        <v>163</v>
      </c>
    </row>
    <row r="225" spans="2:65" s="12" customFormat="1" ht="10">
      <c r="B225" s="151"/>
      <c r="D225" s="152" t="s">
        <v>171</v>
      </c>
      <c r="E225" s="153" t="s">
        <v>1</v>
      </c>
      <c r="F225" s="154" t="s">
        <v>1317</v>
      </c>
      <c r="H225" s="155">
        <v>55</v>
      </c>
      <c r="I225" s="156"/>
      <c r="L225" s="151"/>
      <c r="M225" s="157"/>
      <c r="T225" s="158"/>
      <c r="AT225" s="153" t="s">
        <v>171</v>
      </c>
      <c r="AU225" s="153" t="s">
        <v>82</v>
      </c>
      <c r="AV225" s="12" t="s">
        <v>84</v>
      </c>
      <c r="AW225" s="12" t="s">
        <v>32</v>
      </c>
      <c r="AX225" s="12" t="s">
        <v>75</v>
      </c>
      <c r="AY225" s="153" t="s">
        <v>163</v>
      </c>
    </row>
    <row r="226" spans="2:65" s="13" customFormat="1" ht="10">
      <c r="B226" s="159"/>
      <c r="D226" s="152" t="s">
        <v>171</v>
      </c>
      <c r="E226" s="160" t="s">
        <v>1</v>
      </c>
      <c r="F226" s="161" t="s">
        <v>173</v>
      </c>
      <c r="H226" s="162">
        <v>55</v>
      </c>
      <c r="I226" s="163"/>
      <c r="L226" s="159"/>
      <c r="M226" s="164"/>
      <c r="T226" s="165"/>
      <c r="AT226" s="160" t="s">
        <v>171</v>
      </c>
      <c r="AU226" s="160" t="s">
        <v>82</v>
      </c>
      <c r="AV226" s="13" t="s">
        <v>169</v>
      </c>
      <c r="AW226" s="13" t="s">
        <v>32</v>
      </c>
      <c r="AX226" s="13" t="s">
        <v>82</v>
      </c>
      <c r="AY226" s="160" t="s">
        <v>163</v>
      </c>
    </row>
    <row r="227" spans="2:65" s="1" customFormat="1" ht="16.5" customHeight="1">
      <c r="B227" s="136"/>
      <c r="C227" s="137" t="s">
        <v>620</v>
      </c>
      <c r="D227" s="137" t="s">
        <v>165</v>
      </c>
      <c r="E227" s="138" t="s">
        <v>1318</v>
      </c>
      <c r="F227" s="139" t="s">
        <v>1319</v>
      </c>
      <c r="G227" s="140" t="s">
        <v>962</v>
      </c>
      <c r="H227" s="141">
        <v>8</v>
      </c>
      <c r="I227" s="142"/>
      <c r="J227" s="143">
        <f>ROUND(I227*H227,2)</f>
        <v>0</v>
      </c>
      <c r="K227" s="144"/>
      <c r="L227" s="31"/>
      <c r="M227" s="145" t="s">
        <v>1</v>
      </c>
      <c r="N227" s="146" t="s">
        <v>40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169</v>
      </c>
      <c r="AT227" s="149" t="s">
        <v>165</v>
      </c>
      <c r="AU227" s="149" t="s">
        <v>82</v>
      </c>
      <c r="AY227" s="16" t="s">
        <v>163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6" t="s">
        <v>82</v>
      </c>
      <c r="BK227" s="150">
        <f>ROUND(I227*H227,2)</f>
        <v>0</v>
      </c>
      <c r="BL227" s="16" t="s">
        <v>169</v>
      </c>
      <c r="BM227" s="149" t="s">
        <v>1320</v>
      </c>
    </row>
    <row r="228" spans="2:65" s="1" customFormat="1" ht="16.5" customHeight="1">
      <c r="B228" s="136"/>
      <c r="C228" s="175" t="s">
        <v>624</v>
      </c>
      <c r="D228" s="175" t="s">
        <v>378</v>
      </c>
      <c r="E228" s="176" t="s">
        <v>1321</v>
      </c>
      <c r="F228" s="177" t="s">
        <v>1322</v>
      </c>
      <c r="G228" s="178" t="s">
        <v>962</v>
      </c>
      <c r="H228" s="179">
        <v>8</v>
      </c>
      <c r="I228" s="180"/>
      <c r="J228" s="181">
        <f>ROUND(I228*H228,2)</f>
        <v>0</v>
      </c>
      <c r="K228" s="182"/>
      <c r="L228" s="183"/>
      <c r="M228" s="184" t="s">
        <v>1</v>
      </c>
      <c r="N228" s="185" t="s">
        <v>40</v>
      </c>
      <c r="P228" s="147">
        <f>O228*H228</f>
        <v>0</v>
      </c>
      <c r="Q228" s="147">
        <v>0</v>
      </c>
      <c r="R228" s="147">
        <f>Q228*H228</f>
        <v>0</v>
      </c>
      <c r="S228" s="147">
        <v>0</v>
      </c>
      <c r="T228" s="148">
        <f>S228*H228</f>
        <v>0</v>
      </c>
      <c r="AR228" s="149" t="s">
        <v>216</v>
      </c>
      <c r="AT228" s="149" t="s">
        <v>378</v>
      </c>
      <c r="AU228" s="149" t="s">
        <v>82</v>
      </c>
      <c r="AY228" s="16" t="s">
        <v>163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6" t="s">
        <v>82</v>
      </c>
      <c r="BK228" s="150">
        <f>ROUND(I228*H228,2)</f>
        <v>0</v>
      </c>
      <c r="BL228" s="16" t="s">
        <v>169</v>
      </c>
      <c r="BM228" s="149" t="s">
        <v>1323</v>
      </c>
    </row>
    <row r="229" spans="2:65" s="14" customFormat="1" ht="10">
      <c r="B229" s="166"/>
      <c r="D229" s="152" t="s">
        <v>171</v>
      </c>
      <c r="E229" s="167" t="s">
        <v>1</v>
      </c>
      <c r="F229" s="168" t="s">
        <v>1199</v>
      </c>
      <c r="H229" s="167" t="s">
        <v>1</v>
      </c>
      <c r="I229" s="169"/>
      <c r="L229" s="166"/>
      <c r="M229" s="170"/>
      <c r="T229" s="171"/>
      <c r="AT229" s="167" t="s">
        <v>171</v>
      </c>
      <c r="AU229" s="167" t="s">
        <v>82</v>
      </c>
      <c r="AV229" s="14" t="s">
        <v>82</v>
      </c>
      <c r="AW229" s="14" t="s">
        <v>32</v>
      </c>
      <c r="AX229" s="14" t="s">
        <v>75</v>
      </c>
      <c r="AY229" s="167" t="s">
        <v>163</v>
      </c>
    </row>
    <row r="230" spans="2:65" s="12" customFormat="1" ht="10">
      <c r="B230" s="151"/>
      <c r="D230" s="152" t="s">
        <v>171</v>
      </c>
      <c r="E230" s="153" t="s">
        <v>1</v>
      </c>
      <c r="F230" s="154" t="s">
        <v>1324</v>
      </c>
      <c r="H230" s="155">
        <v>8</v>
      </c>
      <c r="I230" s="156"/>
      <c r="L230" s="151"/>
      <c r="M230" s="157"/>
      <c r="T230" s="158"/>
      <c r="AT230" s="153" t="s">
        <v>171</v>
      </c>
      <c r="AU230" s="153" t="s">
        <v>82</v>
      </c>
      <c r="AV230" s="12" t="s">
        <v>84</v>
      </c>
      <c r="AW230" s="12" t="s">
        <v>32</v>
      </c>
      <c r="AX230" s="12" t="s">
        <v>75</v>
      </c>
      <c r="AY230" s="153" t="s">
        <v>163</v>
      </c>
    </row>
    <row r="231" spans="2:65" s="13" customFormat="1" ht="10">
      <c r="B231" s="159"/>
      <c r="D231" s="152" t="s">
        <v>171</v>
      </c>
      <c r="E231" s="160" t="s">
        <v>1</v>
      </c>
      <c r="F231" s="161" t="s">
        <v>173</v>
      </c>
      <c r="H231" s="162">
        <v>8</v>
      </c>
      <c r="I231" s="163"/>
      <c r="L231" s="159"/>
      <c r="M231" s="164"/>
      <c r="T231" s="165"/>
      <c r="AT231" s="160" t="s">
        <v>171</v>
      </c>
      <c r="AU231" s="160" t="s">
        <v>82</v>
      </c>
      <c r="AV231" s="13" t="s">
        <v>169</v>
      </c>
      <c r="AW231" s="13" t="s">
        <v>32</v>
      </c>
      <c r="AX231" s="13" t="s">
        <v>82</v>
      </c>
      <c r="AY231" s="160" t="s">
        <v>163</v>
      </c>
    </row>
    <row r="232" spans="2:65" s="1" customFormat="1" ht="16.5" customHeight="1">
      <c r="B232" s="136"/>
      <c r="C232" s="137" t="s">
        <v>628</v>
      </c>
      <c r="D232" s="137" t="s">
        <v>165</v>
      </c>
      <c r="E232" s="138" t="s">
        <v>1325</v>
      </c>
      <c r="F232" s="139" t="s">
        <v>1326</v>
      </c>
      <c r="G232" s="140" t="s">
        <v>962</v>
      </c>
      <c r="H232" s="141">
        <v>11</v>
      </c>
      <c r="I232" s="142"/>
      <c r="J232" s="143">
        <f>ROUND(I232*H232,2)</f>
        <v>0</v>
      </c>
      <c r="K232" s="144"/>
      <c r="L232" s="31"/>
      <c r="M232" s="145" t="s">
        <v>1</v>
      </c>
      <c r="N232" s="146" t="s">
        <v>40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169</v>
      </c>
      <c r="AT232" s="149" t="s">
        <v>165</v>
      </c>
      <c r="AU232" s="149" t="s">
        <v>82</v>
      </c>
      <c r="AY232" s="16" t="s">
        <v>163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6" t="s">
        <v>82</v>
      </c>
      <c r="BK232" s="150">
        <f>ROUND(I232*H232,2)</f>
        <v>0</v>
      </c>
      <c r="BL232" s="16" t="s">
        <v>169</v>
      </c>
      <c r="BM232" s="149" t="s">
        <v>1327</v>
      </c>
    </row>
    <row r="233" spans="2:65" s="1" customFormat="1" ht="16.5" customHeight="1">
      <c r="B233" s="136"/>
      <c r="C233" s="175" t="s">
        <v>632</v>
      </c>
      <c r="D233" s="175" t="s">
        <v>378</v>
      </c>
      <c r="E233" s="176" t="s">
        <v>1328</v>
      </c>
      <c r="F233" s="177" t="s">
        <v>1329</v>
      </c>
      <c r="G233" s="178" t="s">
        <v>962</v>
      </c>
      <c r="H233" s="179">
        <v>11</v>
      </c>
      <c r="I233" s="180"/>
      <c r="J233" s="181">
        <f>ROUND(I233*H233,2)</f>
        <v>0</v>
      </c>
      <c r="K233" s="182"/>
      <c r="L233" s="183"/>
      <c r="M233" s="184" t="s">
        <v>1</v>
      </c>
      <c r="N233" s="185" t="s">
        <v>40</v>
      </c>
      <c r="P233" s="147">
        <f>O233*H233</f>
        <v>0</v>
      </c>
      <c r="Q233" s="147">
        <v>0</v>
      </c>
      <c r="R233" s="147">
        <f>Q233*H233</f>
        <v>0</v>
      </c>
      <c r="S233" s="147">
        <v>0</v>
      </c>
      <c r="T233" s="148">
        <f>S233*H233</f>
        <v>0</v>
      </c>
      <c r="AR233" s="149" t="s">
        <v>216</v>
      </c>
      <c r="AT233" s="149" t="s">
        <v>378</v>
      </c>
      <c r="AU233" s="149" t="s">
        <v>82</v>
      </c>
      <c r="AY233" s="16" t="s">
        <v>163</v>
      </c>
      <c r="BE233" s="150">
        <f>IF(N233="základní",J233,0)</f>
        <v>0</v>
      </c>
      <c r="BF233" s="150">
        <f>IF(N233="snížená",J233,0)</f>
        <v>0</v>
      </c>
      <c r="BG233" s="150">
        <f>IF(N233="zákl. přenesená",J233,0)</f>
        <v>0</v>
      </c>
      <c r="BH233" s="150">
        <f>IF(N233="sníž. přenesená",J233,0)</f>
        <v>0</v>
      </c>
      <c r="BI233" s="150">
        <f>IF(N233="nulová",J233,0)</f>
        <v>0</v>
      </c>
      <c r="BJ233" s="16" t="s">
        <v>82</v>
      </c>
      <c r="BK233" s="150">
        <f>ROUND(I233*H233,2)</f>
        <v>0</v>
      </c>
      <c r="BL233" s="16" t="s">
        <v>169</v>
      </c>
      <c r="BM233" s="149" t="s">
        <v>1330</v>
      </c>
    </row>
    <row r="234" spans="2:65" s="14" customFormat="1" ht="10">
      <c r="B234" s="166"/>
      <c r="D234" s="152" t="s">
        <v>171</v>
      </c>
      <c r="E234" s="167" t="s">
        <v>1</v>
      </c>
      <c r="F234" s="168" t="s">
        <v>1199</v>
      </c>
      <c r="H234" s="167" t="s">
        <v>1</v>
      </c>
      <c r="I234" s="169"/>
      <c r="L234" s="166"/>
      <c r="M234" s="170"/>
      <c r="T234" s="171"/>
      <c r="AT234" s="167" t="s">
        <v>171</v>
      </c>
      <c r="AU234" s="167" t="s">
        <v>82</v>
      </c>
      <c r="AV234" s="14" t="s">
        <v>82</v>
      </c>
      <c r="AW234" s="14" t="s">
        <v>32</v>
      </c>
      <c r="AX234" s="14" t="s">
        <v>75</v>
      </c>
      <c r="AY234" s="167" t="s">
        <v>163</v>
      </c>
    </row>
    <row r="235" spans="2:65" s="12" customFormat="1" ht="10">
      <c r="B235" s="151"/>
      <c r="D235" s="152" t="s">
        <v>171</v>
      </c>
      <c r="E235" s="153" t="s">
        <v>1</v>
      </c>
      <c r="F235" s="154" t="s">
        <v>1331</v>
      </c>
      <c r="H235" s="155">
        <v>11</v>
      </c>
      <c r="I235" s="156"/>
      <c r="L235" s="151"/>
      <c r="M235" s="157"/>
      <c r="T235" s="158"/>
      <c r="AT235" s="153" t="s">
        <v>171</v>
      </c>
      <c r="AU235" s="153" t="s">
        <v>82</v>
      </c>
      <c r="AV235" s="12" t="s">
        <v>84</v>
      </c>
      <c r="AW235" s="12" t="s">
        <v>32</v>
      </c>
      <c r="AX235" s="12" t="s">
        <v>75</v>
      </c>
      <c r="AY235" s="153" t="s">
        <v>163</v>
      </c>
    </row>
    <row r="236" spans="2:65" s="13" customFormat="1" ht="10">
      <c r="B236" s="159"/>
      <c r="D236" s="152" t="s">
        <v>171</v>
      </c>
      <c r="E236" s="160" t="s">
        <v>1</v>
      </c>
      <c r="F236" s="161" t="s">
        <v>173</v>
      </c>
      <c r="H236" s="162">
        <v>11</v>
      </c>
      <c r="I236" s="163"/>
      <c r="L236" s="159"/>
      <c r="M236" s="164"/>
      <c r="T236" s="165"/>
      <c r="AT236" s="160" t="s">
        <v>171</v>
      </c>
      <c r="AU236" s="160" t="s">
        <v>82</v>
      </c>
      <c r="AV236" s="13" t="s">
        <v>169</v>
      </c>
      <c r="AW236" s="13" t="s">
        <v>32</v>
      </c>
      <c r="AX236" s="13" t="s">
        <v>82</v>
      </c>
      <c r="AY236" s="160" t="s">
        <v>163</v>
      </c>
    </row>
    <row r="237" spans="2:65" s="1" customFormat="1" ht="16.5" customHeight="1">
      <c r="B237" s="136"/>
      <c r="C237" s="137" t="s">
        <v>636</v>
      </c>
      <c r="D237" s="137" t="s">
        <v>165</v>
      </c>
      <c r="E237" s="138" t="s">
        <v>1332</v>
      </c>
      <c r="F237" s="139" t="s">
        <v>1333</v>
      </c>
      <c r="G237" s="140" t="s">
        <v>248</v>
      </c>
      <c r="H237" s="141">
        <v>9093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40</v>
      </c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8">
        <f>S237*H237</f>
        <v>0</v>
      </c>
      <c r="AR237" s="149" t="s">
        <v>169</v>
      </c>
      <c r="AT237" s="149" t="s">
        <v>165</v>
      </c>
      <c r="AU237" s="149" t="s">
        <v>82</v>
      </c>
      <c r="AY237" s="16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6" t="s">
        <v>82</v>
      </c>
      <c r="BK237" s="150">
        <f>ROUND(I237*H237,2)</f>
        <v>0</v>
      </c>
      <c r="BL237" s="16" t="s">
        <v>169</v>
      </c>
      <c r="BM237" s="149" t="s">
        <v>1334</v>
      </c>
    </row>
    <row r="238" spans="2:65" s="1" customFormat="1" ht="16.5" customHeight="1">
      <c r="B238" s="136"/>
      <c r="C238" s="175" t="s">
        <v>640</v>
      </c>
      <c r="D238" s="175" t="s">
        <v>378</v>
      </c>
      <c r="E238" s="176" t="s">
        <v>1335</v>
      </c>
      <c r="F238" s="177" t="s">
        <v>1336</v>
      </c>
      <c r="G238" s="178" t="s">
        <v>248</v>
      </c>
      <c r="H238" s="179">
        <v>9093</v>
      </c>
      <c r="I238" s="180"/>
      <c r="J238" s="181">
        <f>ROUND(I238*H238,2)</f>
        <v>0</v>
      </c>
      <c r="K238" s="182"/>
      <c r="L238" s="183"/>
      <c r="M238" s="184" t="s">
        <v>1</v>
      </c>
      <c r="N238" s="185" t="s">
        <v>40</v>
      </c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8">
        <f>S238*H238</f>
        <v>0</v>
      </c>
      <c r="AR238" s="149" t="s">
        <v>216</v>
      </c>
      <c r="AT238" s="149" t="s">
        <v>378</v>
      </c>
      <c r="AU238" s="149" t="s">
        <v>82</v>
      </c>
      <c r="AY238" s="16" t="s">
        <v>163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6" t="s">
        <v>82</v>
      </c>
      <c r="BK238" s="150">
        <f>ROUND(I238*H238,2)</f>
        <v>0</v>
      </c>
      <c r="BL238" s="16" t="s">
        <v>169</v>
      </c>
      <c r="BM238" s="149" t="s">
        <v>1337</v>
      </c>
    </row>
    <row r="239" spans="2:65" s="14" customFormat="1" ht="10">
      <c r="B239" s="166"/>
      <c r="D239" s="152" t="s">
        <v>171</v>
      </c>
      <c r="E239" s="167" t="s">
        <v>1</v>
      </c>
      <c r="F239" s="168" t="s">
        <v>1199</v>
      </c>
      <c r="H239" s="167" t="s">
        <v>1</v>
      </c>
      <c r="I239" s="169"/>
      <c r="L239" s="166"/>
      <c r="M239" s="170"/>
      <c r="T239" s="171"/>
      <c r="AT239" s="167" t="s">
        <v>171</v>
      </c>
      <c r="AU239" s="167" t="s">
        <v>82</v>
      </c>
      <c r="AV239" s="14" t="s">
        <v>82</v>
      </c>
      <c r="AW239" s="14" t="s">
        <v>32</v>
      </c>
      <c r="AX239" s="14" t="s">
        <v>75</v>
      </c>
      <c r="AY239" s="167" t="s">
        <v>163</v>
      </c>
    </row>
    <row r="240" spans="2:65" s="12" customFormat="1" ht="10">
      <c r="B240" s="151"/>
      <c r="D240" s="152" t="s">
        <v>171</v>
      </c>
      <c r="E240" s="153" t="s">
        <v>1</v>
      </c>
      <c r="F240" s="154" t="s">
        <v>1338</v>
      </c>
      <c r="H240" s="155">
        <v>9093</v>
      </c>
      <c r="I240" s="156"/>
      <c r="L240" s="151"/>
      <c r="M240" s="157"/>
      <c r="T240" s="158"/>
      <c r="AT240" s="153" t="s">
        <v>171</v>
      </c>
      <c r="AU240" s="153" t="s">
        <v>82</v>
      </c>
      <c r="AV240" s="12" t="s">
        <v>84</v>
      </c>
      <c r="AW240" s="12" t="s">
        <v>32</v>
      </c>
      <c r="AX240" s="12" t="s">
        <v>75</v>
      </c>
      <c r="AY240" s="153" t="s">
        <v>163</v>
      </c>
    </row>
    <row r="241" spans="2:65" s="13" customFormat="1" ht="10">
      <c r="B241" s="159"/>
      <c r="D241" s="152" t="s">
        <v>171</v>
      </c>
      <c r="E241" s="160" t="s">
        <v>1</v>
      </c>
      <c r="F241" s="161" t="s">
        <v>173</v>
      </c>
      <c r="H241" s="162">
        <v>9093</v>
      </c>
      <c r="I241" s="163"/>
      <c r="L241" s="159"/>
      <c r="M241" s="164"/>
      <c r="T241" s="165"/>
      <c r="AT241" s="160" t="s">
        <v>171</v>
      </c>
      <c r="AU241" s="160" t="s">
        <v>82</v>
      </c>
      <c r="AV241" s="13" t="s">
        <v>169</v>
      </c>
      <c r="AW241" s="13" t="s">
        <v>32</v>
      </c>
      <c r="AX241" s="13" t="s">
        <v>82</v>
      </c>
      <c r="AY241" s="160" t="s">
        <v>163</v>
      </c>
    </row>
    <row r="242" spans="2:65" s="1" customFormat="1" ht="16.5" customHeight="1">
      <c r="B242" s="136"/>
      <c r="C242" s="137" t="s">
        <v>646</v>
      </c>
      <c r="D242" s="137" t="s">
        <v>165</v>
      </c>
      <c r="E242" s="138" t="s">
        <v>1339</v>
      </c>
      <c r="F242" s="139" t="s">
        <v>1340</v>
      </c>
      <c r="G242" s="140" t="s">
        <v>248</v>
      </c>
      <c r="H242" s="141">
        <v>55</v>
      </c>
      <c r="I242" s="142"/>
      <c r="J242" s="143">
        <f>ROUND(I242*H242,2)</f>
        <v>0</v>
      </c>
      <c r="K242" s="144"/>
      <c r="L242" s="31"/>
      <c r="M242" s="145" t="s">
        <v>1</v>
      </c>
      <c r="N242" s="146" t="s">
        <v>40</v>
      </c>
      <c r="P242" s="147">
        <f>O242*H242</f>
        <v>0</v>
      </c>
      <c r="Q242" s="147">
        <v>0</v>
      </c>
      <c r="R242" s="147">
        <f>Q242*H242</f>
        <v>0</v>
      </c>
      <c r="S242" s="147">
        <v>0</v>
      </c>
      <c r="T242" s="148">
        <f>S242*H242</f>
        <v>0</v>
      </c>
      <c r="AR242" s="149" t="s">
        <v>169</v>
      </c>
      <c r="AT242" s="149" t="s">
        <v>165</v>
      </c>
      <c r="AU242" s="149" t="s">
        <v>82</v>
      </c>
      <c r="AY242" s="16" t="s">
        <v>163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6" t="s">
        <v>82</v>
      </c>
      <c r="BK242" s="150">
        <f>ROUND(I242*H242,2)</f>
        <v>0</v>
      </c>
      <c r="BL242" s="16" t="s">
        <v>169</v>
      </c>
      <c r="BM242" s="149" t="s">
        <v>1341</v>
      </c>
    </row>
    <row r="243" spans="2:65" s="1" customFormat="1" ht="16.5" customHeight="1">
      <c r="B243" s="136"/>
      <c r="C243" s="175" t="s">
        <v>652</v>
      </c>
      <c r="D243" s="175" t="s">
        <v>378</v>
      </c>
      <c r="E243" s="176" t="s">
        <v>1342</v>
      </c>
      <c r="F243" s="177" t="s">
        <v>1343</v>
      </c>
      <c r="G243" s="178" t="s">
        <v>248</v>
      </c>
      <c r="H243" s="179">
        <v>55</v>
      </c>
      <c r="I243" s="180"/>
      <c r="J243" s="181">
        <f>ROUND(I243*H243,2)</f>
        <v>0</v>
      </c>
      <c r="K243" s="182"/>
      <c r="L243" s="183"/>
      <c r="M243" s="184" t="s">
        <v>1</v>
      </c>
      <c r="N243" s="185" t="s">
        <v>40</v>
      </c>
      <c r="P243" s="147">
        <f>O243*H243</f>
        <v>0</v>
      </c>
      <c r="Q243" s="147">
        <v>0</v>
      </c>
      <c r="R243" s="147">
        <f>Q243*H243</f>
        <v>0</v>
      </c>
      <c r="S243" s="147">
        <v>0</v>
      </c>
      <c r="T243" s="148">
        <f>S243*H243</f>
        <v>0</v>
      </c>
      <c r="AR243" s="149" t="s">
        <v>216</v>
      </c>
      <c r="AT243" s="149" t="s">
        <v>378</v>
      </c>
      <c r="AU243" s="149" t="s">
        <v>82</v>
      </c>
      <c r="AY243" s="16" t="s">
        <v>163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6" t="s">
        <v>82</v>
      </c>
      <c r="BK243" s="150">
        <f>ROUND(I243*H243,2)</f>
        <v>0</v>
      </c>
      <c r="BL243" s="16" t="s">
        <v>169</v>
      </c>
      <c r="BM243" s="149" t="s">
        <v>1344</v>
      </c>
    </row>
    <row r="244" spans="2:65" s="1" customFormat="1" ht="16.5" customHeight="1">
      <c r="B244" s="136"/>
      <c r="C244" s="137" t="s">
        <v>657</v>
      </c>
      <c r="D244" s="137" t="s">
        <v>165</v>
      </c>
      <c r="E244" s="138" t="s">
        <v>1345</v>
      </c>
      <c r="F244" s="139" t="s">
        <v>1346</v>
      </c>
      <c r="G244" s="140" t="s">
        <v>248</v>
      </c>
      <c r="H244" s="141">
        <v>62</v>
      </c>
      <c r="I244" s="142"/>
      <c r="J244" s="143">
        <f>ROUND(I244*H244,2)</f>
        <v>0</v>
      </c>
      <c r="K244" s="144"/>
      <c r="L244" s="31"/>
      <c r="M244" s="145" t="s">
        <v>1</v>
      </c>
      <c r="N244" s="146" t="s">
        <v>40</v>
      </c>
      <c r="P244" s="147">
        <f>O244*H244</f>
        <v>0</v>
      </c>
      <c r="Q244" s="147">
        <v>0</v>
      </c>
      <c r="R244" s="147">
        <f>Q244*H244</f>
        <v>0</v>
      </c>
      <c r="S244" s="147">
        <v>0</v>
      </c>
      <c r="T244" s="148">
        <f>S244*H244</f>
        <v>0</v>
      </c>
      <c r="AR244" s="149" t="s">
        <v>169</v>
      </c>
      <c r="AT244" s="149" t="s">
        <v>165</v>
      </c>
      <c r="AU244" s="149" t="s">
        <v>82</v>
      </c>
      <c r="AY244" s="16" t="s">
        <v>163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6" t="s">
        <v>82</v>
      </c>
      <c r="BK244" s="150">
        <f>ROUND(I244*H244,2)</f>
        <v>0</v>
      </c>
      <c r="BL244" s="16" t="s">
        <v>169</v>
      </c>
      <c r="BM244" s="149" t="s">
        <v>1347</v>
      </c>
    </row>
    <row r="245" spans="2:65" s="1" customFormat="1" ht="16.5" customHeight="1">
      <c r="B245" s="136"/>
      <c r="C245" s="175" t="s">
        <v>661</v>
      </c>
      <c r="D245" s="175" t="s">
        <v>378</v>
      </c>
      <c r="E245" s="176" t="s">
        <v>1348</v>
      </c>
      <c r="F245" s="177" t="s">
        <v>1349</v>
      </c>
      <c r="G245" s="178" t="s">
        <v>248</v>
      </c>
      <c r="H245" s="179">
        <v>62</v>
      </c>
      <c r="I245" s="180"/>
      <c r="J245" s="181">
        <f>ROUND(I245*H245,2)</f>
        <v>0</v>
      </c>
      <c r="K245" s="182"/>
      <c r="L245" s="183"/>
      <c r="M245" s="184" t="s">
        <v>1</v>
      </c>
      <c r="N245" s="185" t="s">
        <v>40</v>
      </c>
      <c r="P245" s="147">
        <f>O245*H245</f>
        <v>0</v>
      </c>
      <c r="Q245" s="147">
        <v>0</v>
      </c>
      <c r="R245" s="147">
        <f>Q245*H245</f>
        <v>0</v>
      </c>
      <c r="S245" s="147">
        <v>0</v>
      </c>
      <c r="T245" s="148">
        <f>S245*H245</f>
        <v>0</v>
      </c>
      <c r="AR245" s="149" t="s">
        <v>216</v>
      </c>
      <c r="AT245" s="149" t="s">
        <v>378</v>
      </c>
      <c r="AU245" s="149" t="s">
        <v>82</v>
      </c>
      <c r="AY245" s="16" t="s">
        <v>163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6" t="s">
        <v>82</v>
      </c>
      <c r="BK245" s="150">
        <f>ROUND(I245*H245,2)</f>
        <v>0</v>
      </c>
      <c r="BL245" s="16" t="s">
        <v>169</v>
      </c>
      <c r="BM245" s="149" t="s">
        <v>1350</v>
      </c>
    </row>
    <row r="246" spans="2:65" s="14" customFormat="1" ht="10">
      <c r="B246" s="166"/>
      <c r="D246" s="152" t="s">
        <v>171</v>
      </c>
      <c r="E246" s="167" t="s">
        <v>1</v>
      </c>
      <c r="F246" s="168" t="s">
        <v>1199</v>
      </c>
      <c r="H246" s="167" t="s">
        <v>1</v>
      </c>
      <c r="I246" s="169"/>
      <c r="L246" s="166"/>
      <c r="M246" s="170"/>
      <c r="T246" s="171"/>
      <c r="AT246" s="167" t="s">
        <v>171</v>
      </c>
      <c r="AU246" s="167" t="s">
        <v>82</v>
      </c>
      <c r="AV246" s="14" t="s">
        <v>82</v>
      </c>
      <c r="AW246" s="14" t="s">
        <v>32</v>
      </c>
      <c r="AX246" s="14" t="s">
        <v>75</v>
      </c>
      <c r="AY246" s="167" t="s">
        <v>163</v>
      </c>
    </row>
    <row r="247" spans="2:65" s="12" customFormat="1" ht="10">
      <c r="B247" s="151"/>
      <c r="D247" s="152" t="s">
        <v>171</v>
      </c>
      <c r="E247" s="153" t="s">
        <v>1</v>
      </c>
      <c r="F247" s="154" t="s">
        <v>1351</v>
      </c>
      <c r="H247" s="155">
        <v>62</v>
      </c>
      <c r="I247" s="156"/>
      <c r="L247" s="151"/>
      <c r="M247" s="157"/>
      <c r="T247" s="158"/>
      <c r="AT247" s="153" t="s">
        <v>171</v>
      </c>
      <c r="AU247" s="153" t="s">
        <v>82</v>
      </c>
      <c r="AV247" s="12" t="s">
        <v>84</v>
      </c>
      <c r="AW247" s="12" t="s">
        <v>32</v>
      </c>
      <c r="AX247" s="12" t="s">
        <v>75</v>
      </c>
      <c r="AY247" s="153" t="s">
        <v>163</v>
      </c>
    </row>
    <row r="248" spans="2:65" s="13" customFormat="1" ht="10">
      <c r="B248" s="159"/>
      <c r="D248" s="152" t="s">
        <v>171</v>
      </c>
      <c r="E248" s="160" t="s">
        <v>1</v>
      </c>
      <c r="F248" s="161" t="s">
        <v>173</v>
      </c>
      <c r="H248" s="162">
        <v>62</v>
      </c>
      <c r="I248" s="163"/>
      <c r="L248" s="159"/>
      <c r="M248" s="164"/>
      <c r="T248" s="165"/>
      <c r="AT248" s="160" t="s">
        <v>171</v>
      </c>
      <c r="AU248" s="160" t="s">
        <v>82</v>
      </c>
      <c r="AV248" s="13" t="s">
        <v>169</v>
      </c>
      <c r="AW248" s="13" t="s">
        <v>32</v>
      </c>
      <c r="AX248" s="13" t="s">
        <v>82</v>
      </c>
      <c r="AY248" s="160" t="s">
        <v>163</v>
      </c>
    </row>
    <row r="249" spans="2:65" s="1" customFormat="1" ht="16.5" customHeight="1">
      <c r="B249" s="136"/>
      <c r="C249" s="137" t="s">
        <v>669</v>
      </c>
      <c r="D249" s="137" t="s">
        <v>165</v>
      </c>
      <c r="E249" s="138" t="s">
        <v>1352</v>
      </c>
      <c r="F249" s="139" t="s">
        <v>1353</v>
      </c>
      <c r="G249" s="140" t="s">
        <v>248</v>
      </c>
      <c r="H249" s="141">
        <v>88</v>
      </c>
      <c r="I249" s="142"/>
      <c r="J249" s="143">
        <f>ROUND(I249*H249,2)</f>
        <v>0</v>
      </c>
      <c r="K249" s="144"/>
      <c r="L249" s="31"/>
      <c r="M249" s="145" t="s">
        <v>1</v>
      </c>
      <c r="N249" s="146" t="s">
        <v>40</v>
      </c>
      <c r="P249" s="147">
        <f>O249*H249</f>
        <v>0</v>
      </c>
      <c r="Q249" s="147">
        <v>0</v>
      </c>
      <c r="R249" s="147">
        <f>Q249*H249</f>
        <v>0</v>
      </c>
      <c r="S249" s="147">
        <v>0</v>
      </c>
      <c r="T249" s="148">
        <f>S249*H249</f>
        <v>0</v>
      </c>
      <c r="AR249" s="149" t="s">
        <v>169</v>
      </c>
      <c r="AT249" s="149" t="s">
        <v>165</v>
      </c>
      <c r="AU249" s="149" t="s">
        <v>82</v>
      </c>
      <c r="AY249" s="16" t="s">
        <v>163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6" t="s">
        <v>82</v>
      </c>
      <c r="BK249" s="150">
        <f>ROUND(I249*H249,2)</f>
        <v>0</v>
      </c>
      <c r="BL249" s="16" t="s">
        <v>169</v>
      </c>
      <c r="BM249" s="149" t="s">
        <v>1354</v>
      </c>
    </row>
    <row r="250" spans="2:65" s="1" customFormat="1" ht="16.5" customHeight="1">
      <c r="B250" s="136"/>
      <c r="C250" s="175" t="s">
        <v>675</v>
      </c>
      <c r="D250" s="175" t="s">
        <v>378</v>
      </c>
      <c r="E250" s="176" t="s">
        <v>1355</v>
      </c>
      <c r="F250" s="177" t="s">
        <v>1356</v>
      </c>
      <c r="G250" s="178" t="s">
        <v>248</v>
      </c>
      <c r="H250" s="179">
        <v>88</v>
      </c>
      <c r="I250" s="180"/>
      <c r="J250" s="181">
        <f>ROUND(I250*H250,2)</f>
        <v>0</v>
      </c>
      <c r="K250" s="182"/>
      <c r="L250" s="183"/>
      <c r="M250" s="184" t="s">
        <v>1</v>
      </c>
      <c r="N250" s="185" t="s">
        <v>40</v>
      </c>
      <c r="P250" s="147">
        <f>O250*H250</f>
        <v>0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216</v>
      </c>
      <c r="AT250" s="149" t="s">
        <v>378</v>
      </c>
      <c r="AU250" s="149" t="s">
        <v>82</v>
      </c>
      <c r="AY250" s="16" t="s">
        <v>163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6" t="s">
        <v>82</v>
      </c>
      <c r="BK250" s="150">
        <f>ROUND(I250*H250,2)</f>
        <v>0</v>
      </c>
      <c r="BL250" s="16" t="s">
        <v>169</v>
      </c>
      <c r="BM250" s="149" t="s">
        <v>1357</v>
      </c>
    </row>
    <row r="251" spans="2:65" s="14" customFormat="1" ht="10">
      <c r="B251" s="166"/>
      <c r="D251" s="152" t="s">
        <v>171</v>
      </c>
      <c r="E251" s="167" t="s">
        <v>1</v>
      </c>
      <c r="F251" s="168" t="s">
        <v>1199</v>
      </c>
      <c r="H251" s="167" t="s">
        <v>1</v>
      </c>
      <c r="I251" s="169"/>
      <c r="L251" s="166"/>
      <c r="M251" s="170"/>
      <c r="T251" s="171"/>
      <c r="AT251" s="167" t="s">
        <v>171</v>
      </c>
      <c r="AU251" s="167" t="s">
        <v>82</v>
      </c>
      <c r="AV251" s="14" t="s">
        <v>82</v>
      </c>
      <c r="AW251" s="14" t="s">
        <v>32</v>
      </c>
      <c r="AX251" s="14" t="s">
        <v>75</v>
      </c>
      <c r="AY251" s="167" t="s">
        <v>163</v>
      </c>
    </row>
    <row r="252" spans="2:65" s="12" customFormat="1" ht="10">
      <c r="B252" s="151"/>
      <c r="D252" s="152" t="s">
        <v>171</v>
      </c>
      <c r="E252" s="153" t="s">
        <v>1</v>
      </c>
      <c r="F252" s="154" t="s">
        <v>1358</v>
      </c>
      <c r="H252" s="155">
        <v>88</v>
      </c>
      <c r="I252" s="156"/>
      <c r="L252" s="151"/>
      <c r="M252" s="157"/>
      <c r="T252" s="158"/>
      <c r="AT252" s="153" t="s">
        <v>171</v>
      </c>
      <c r="AU252" s="153" t="s">
        <v>82</v>
      </c>
      <c r="AV252" s="12" t="s">
        <v>84</v>
      </c>
      <c r="AW252" s="12" t="s">
        <v>32</v>
      </c>
      <c r="AX252" s="12" t="s">
        <v>75</v>
      </c>
      <c r="AY252" s="153" t="s">
        <v>163</v>
      </c>
    </row>
    <row r="253" spans="2:65" s="13" customFormat="1" ht="10">
      <c r="B253" s="159"/>
      <c r="D253" s="152" t="s">
        <v>171</v>
      </c>
      <c r="E253" s="160" t="s">
        <v>1</v>
      </c>
      <c r="F253" s="161" t="s">
        <v>173</v>
      </c>
      <c r="H253" s="162">
        <v>88</v>
      </c>
      <c r="I253" s="163"/>
      <c r="L253" s="159"/>
      <c r="M253" s="164"/>
      <c r="T253" s="165"/>
      <c r="AT253" s="160" t="s">
        <v>171</v>
      </c>
      <c r="AU253" s="160" t="s">
        <v>82</v>
      </c>
      <c r="AV253" s="13" t="s">
        <v>169</v>
      </c>
      <c r="AW253" s="13" t="s">
        <v>32</v>
      </c>
      <c r="AX253" s="13" t="s">
        <v>82</v>
      </c>
      <c r="AY253" s="160" t="s">
        <v>163</v>
      </c>
    </row>
    <row r="254" spans="2:65" s="1" customFormat="1" ht="16.5" customHeight="1">
      <c r="B254" s="136"/>
      <c r="C254" s="137" t="s">
        <v>679</v>
      </c>
      <c r="D254" s="137" t="s">
        <v>165</v>
      </c>
      <c r="E254" s="138" t="s">
        <v>1359</v>
      </c>
      <c r="F254" s="139" t="s">
        <v>1360</v>
      </c>
      <c r="G254" s="140" t="s">
        <v>248</v>
      </c>
      <c r="H254" s="141">
        <v>36</v>
      </c>
      <c r="I254" s="142"/>
      <c r="J254" s="143">
        <f>ROUND(I254*H254,2)</f>
        <v>0</v>
      </c>
      <c r="K254" s="144"/>
      <c r="L254" s="31"/>
      <c r="M254" s="145" t="s">
        <v>1</v>
      </c>
      <c r="N254" s="146" t="s">
        <v>40</v>
      </c>
      <c r="P254" s="147">
        <f>O254*H254</f>
        <v>0</v>
      </c>
      <c r="Q254" s="147">
        <v>0</v>
      </c>
      <c r="R254" s="147">
        <f>Q254*H254</f>
        <v>0</v>
      </c>
      <c r="S254" s="147">
        <v>0</v>
      </c>
      <c r="T254" s="148">
        <f>S254*H254</f>
        <v>0</v>
      </c>
      <c r="AR254" s="149" t="s">
        <v>169</v>
      </c>
      <c r="AT254" s="149" t="s">
        <v>165</v>
      </c>
      <c r="AU254" s="149" t="s">
        <v>82</v>
      </c>
      <c r="AY254" s="16" t="s">
        <v>163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6" t="s">
        <v>82</v>
      </c>
      <c r="BK254" s="150">
        <f>ROUND(I254*H254,2)</f>
        <v>0</v>
      </c>
      <c r="BL254" s="16" t="s">
        <v>169</v>
      </c>
      <c r="BM254" s="149" t="s">
        <v>1361</v>
      </c>
    </row>
    <row r="255" spans="2:65" s="1" customFormat="1" ht="16.5" customHeight="1">
      <c r="B255" s="136"/>
      <c r="C255" s="175" t="s">
        <v>684</v>
      </c>
      <c r="D255" s="175" t="s">
        <v>378</v>
      </c>
      <c r="E255" s="176" t="s">
        <v>1362</v>
      </c>
      <c r="F255" s="177" t="s">
        <v>1363</v>
      </c>
      <c r="G255" s="178" t="s">
        <v>248</v>
      </c>
      <c r="H255" s="179">
        <v>36</v>
      </c>
      <c r="I255" s="180"/>
      <c r="J255" s="181">
        <f>ROUND(I255*H255,2)</f>
        <v>0</v>
      </c>
      <c r="K255" s="182"/>
      <c r="L255" s="183"/>
      <c r="M255" s="184" t="s">
        <v>1</v>
      </c>
      <c r="N255" s="185" t="s">
        <v>40</v>
      </c>
      <c r="P255" s="147">
        <f>O255*H255</f>
        <v>0</v>
      </c>
      <c r="Q255" s="147">
        <v>0</v>
      </c>
      <c r="R255" s="147">
        <f>Q255*H255</f>
        <v>0</v>
      </c>
      <c r="S255" s="147">
        <v>0</v>
      </c>
      <c r="T255" s="148">
        <f>S255*H255</f>
        <v>0</v>
      </c>
      <c r="AR255" s="149" t="s">
        <v>216</v>
      </c>
      <c r="AT255" s="149" t="s">
        <v>378</v>
      </c>
      <c r="AU255" s="149" t="s">
        <v>82</v>
      </c>
      <c r="AY255" s="16" t="s">
        <v>163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6" t="s">
        <v>82</v>
      </c>
      <c r="BK255" s="150">
        <f>ROUND(I255*H255,2)</f>
        <v>0</v>
      </c>
      <c r="BL255" s="16" t="s">
        <v>169</v>
      </c>
      <c r="BM255" s="149" t="s">
        <v>1364</v>
      </c>
    </row>
    <row r="256" spans="2:65" s="14" customFormat="1" ht="10">
      <c r="B256" s="166"/>
      <c r="D256" s="152" t="s">
        <v>171</v>
      </c>
      <c r="E256" s="167" t="s">
        <v>1</v>
      </c>
      <c r="F256" s="168" t="s">
        <v>1199</v>
      </c>
      <c r="H256" s="167" t="s">
        <v>1</v>
      </c>
      <c r="I256" s="169"/>
      <c r="L256" s="166"/>
      <c r="M256" s="170"/>
      <c r="T256" s="171"/>
      <c r="AT256" s="167" t="s">
        <v>171</v>
      </c>
      <c r="AU256" s="167" t="s">
        <v>82</v>
      </c>
      <c r="AV256" s="14" t="s">
        <v>82</v>
      </c>
      <c r="AW256" s="14" t="s">
        <v>32</v>
      </c>
      <c r="AX256" s="14" t="s">
        <v>75</v>
      </c>
      <c r="AY256" s="167" t="s">
        <v>163</v>
      </c>
    </row>
    <row r="257" spans="2:65" s="12" customFormat="1" ht="10">
      <c r="B257" s="151"/>
      <c r="D257" s="152" t="s">
        <v>171</v>
      </c>
      <c r="E257" s="153" t="s">
        <v>1</v>
      </c>
      <c r="F257" s="154" t="s">
        <v>1365</v>
      </c>
      <c r="H257" s="155">
        <v>36</v>
      </c>
      <c r="I257" s="156"/>
      <c r="L257" s="151"/>
      <c r="M257" s="157"/>
      <c r="T257" s="158"/>
      <c r="AT257" s="153" t="s">
        <v>171</v>
      </c>
      <c r="AU257" s="153" t="s">
        <v>82</v>
      </c>
      <c r="AV257" s="12" t="s">
        <v>84</v>
      </c>
      <c r="AW257" s="12" t="s">
        <v>32</v>
      </c>
      <c r="AX257" s="12" t="s">
        <v>75</v>
      </c>
      <c r="AY257" s="153" t="s">
        <v>163</v>
      </c>
    </row>
    <row r="258" spans="2:65" s="13" customFormat="1" ht="10">
      <c r="B258" s="159"/>
      <c r="D258" s="152" t="s">
        <v>171</v>
      </c>
      <c r="E258" s="160" t="s">
        <v>1</v>
      </c>
      <c r="F258" s="161" t="s">
        <v>173</v>
      </c>
      <c r="H258" s="162">
        <v>36</v>
      </c>
      <c r="I258" s="163"/>
      <c r="L258" s="159"/>
      <c r="M258" s="164"/>
      <c r="T258" s="165"/>
      <c r="AT258" s="160" t="s">
        <v>171</v>
      </c>
      <c r="AU258" s="160" t="s">
        <v>82</v>
      </c>
      <c r="AV258" s="13" t="s">
        <v>169</v>
      </c>
      <c r="AW258" s="13" t="s">
        <v>32</v>
      </c>
      <c r="AX258" s="13" t="s">
        <v>82</v>
      </c>
      <c r="AY258" s="160" t="s">
        <v>163</v>
      </c>
    </row>
    <row r="259" spans="2:65" s="1" customFormat="1" ht="16.5" customHeight="1">
      <c r="B259" s="136"/>
      <c r="C259" s="137" t="s">
        <v>689</v>
      </c>
      <c r="D259" s="137" t="s">
        <v>165</v>
      </c>
      <c r="E259" s="138" t="s">
        <v>1366</v>
      </c>
      <c r="F259" s="139" t="s">
        <v>1367</v>
      </c>
      <c r="G259" s="140" t="s">
        <v>248</v>
      </c>
      <c r="H259" s="141">
        <v>10</v>
      </c>
      <c r="I259" s="142"/>
      <c r="J259" s="143">
        <f>ROUND(I259*H259,2)</f>
        <v>0</v>
      </c>
      <c r="K259" s="144"/>
      <c r="L259" s="31"/>
      <c r="M259" s="145" t="s">
        <v>1</v>
      </c>
      <c r="N259" s="146" t="s">
        <v>40</v>
      </c>
      <c r="P259" s="147">
        <f>O259*H259</f>
        <v>0</v>
      </c>
      <c r="Q259" s="147">
        <v>0</v>
      </c>
      <c r="R259" s="147">
        <f>Q259*H259</f>
        <v>0</v>
      </c>
      <c r="S259" s="147">
        <v>0</v>
      </c>
      <c r="T259" s="148">
        <f>S259*H259</f>
        <v>0</v>
      </c>
      <c r="AR259" s="149" t="s">
        <v>169</v>
      </c>
      <c r="AT259" s="149" t="s">
        <v>165</v>
      </c>
      <c r="AU259" s="149" t="s">
        <v>82</v>
      </c>
      <c r="AY259" s="16" t="s">
        <v>163</v>
      </c>
      <c r="BE259" s="150">
        <f>IF(N259="základní",J259,0)</f>
        <v>0</v>
      </c>
      <c r="BF259" s="150">
        <f>IF(N259="snížená",J259,0)</f>
        <v>0</v>
      </c>
      <c r="BG259" s="150">
        <f>IF(N259="zákl. přenesená",J259,0)</f>
        <v>0</v>
      </c>
      <c r="BH259" s="150">
        <f>IF(N259="sníž. přenesená",J259,0)</f>
        <v>0</v>
      </c>
      <c r="BI259" s="150">
        <f>IF(N259="nulová",J259,0)</f>
        <v>0</v>
      </c>
      <c r="BJ259" s="16" t="s">
        <v>82</v>
      </c>
      <c r="BK259" s="150">
        <f>ROUND(I259*H259,2)</f>
        <v>0</v>
      </c>
      <c r="BL259" s="16" t="s">
        <v>169</v>
      </c>
      <c r="BM259" s="149" t="s">
        <v>1368</v>
      </c>
    </row>
    <row r="260" spans="2:65" s="1" customFormat="1" ht="16.5" customHeight="1">
      <c r="B260" s="136"/>
      <c r="C260" s="175" t="s">
        <v>696</v>
      </c>
      <c r="D260" s="175" t="s">
        <v>378</v>
      </c>
      <c r="E260" s="176" t="s">
        <v>1369</v>
      </c>
      <c r="F260" s="177" t="s">
        <v>1370</v>
      </c>
      <c r="G260" s="178" t="s">
        <v>248</v>
      </c>
      <c r="H260" s="179">
        <v>10</v>
      </c>
      <c r="I260" s="180"/>
      <c r="J260" s="181">
        <f>ROUND(I260*H260,2)</f>
        <v>0</v>
      </c>
      <c r="K260" s="182"/>
      <c r="L260" s="183"/>
      <c r="M260" s="184" t="s">
        <v>1</v>
      </c>
      <c r="N260" s="185" t="s">
        <v>40</v>
      </c>
      <c r="P260" s="147">
        <f>O260*H260</f>
        <v>0</v>
      </c>
      <c r="Q260" s="147">
        <v>0</v>
      </c>
      <c r="R260" s="147">
        <f>Q260*H260</f>
        <v>0</v>
      </c>
      <c r="S260" s="147">
        <v>0</v>
      </c>
      <c r="T260" s="148">
        <f>S260*H260</f>
        <v>0</v>
      </c>
      <c r="AR260" s="149" t="s">
        <v>216</v>
      </c>
      <c r="AT260" s="149" t="s">
        <v>378</v>
      </c>
      <c r="AU260" s="149" t="s">
        <v>82</v>
      </c>
      <c r="AY260" s="16" t="s">
        <v>163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6" t="s">
        <v>82</v>
      </c>
      <c r="BK260" s="150">
        <f>ROUND(I260*H260,2)</f>
        <v>0</v>
      </c>
      <c r="BL260" s="16" t="s">
        <v>169</v>
      </c>
      <c r="BM260" s="149" t="s">
        <v>1371</v>
      </c>
    </row>
    <row r="261" spans="2:65" s="14" customFormat="1" ht="10">
      <c r="B261" s="166"/>
      <c r="D261" s="152" t="s">
        <v>171</v>
      </c>
      <c r="E261" s="167" t="s">
        <v>1</v>
      </c>
      <c r="F261" s="168" t="s">
        <v>1199</v>
      </c>
      <c r="H261" s="167" t="s">
        <v>1</v>
      </c>
      <c r="I261" s="169"/>
      <c r="L261" s="166"/>
      <c r="M261" s="170"/>
      <c r="T261" s="171"/>
      <c r="AT261" s="167" t="s">
        <v>171</v>
      </c>
      <c r="AU261" s="167" t="s">
        <v>82</v>
      </c>
      <c r="AV261" s="14" t="s">
        <v>82</v>
      </c>
      <c r="AW261" s="14" t="s">
        <v>32</v>
      </c>
      <c r="AX261" s="14" t="s">
        <v>75</v>
      </c>
      <c r="AY261" s="167" t="s">
        <v>163</v>
      </c>
    </row>
    <row r="262" spans="2:65" s="12" customFormat="1" ht="10">
      <c r="B262" s="151"/>
      <c r="D262" s="152" t="s">
        <v>171</v>
      </c>
      <c r="E262" s="153" t="s">
        <v>1</v>
      </c>
      <c r="F262" s="154" t="s">
        <v>1372</v>
      </c>
      <c r="H262" s="155">
        <v>10</v>
      </c>
      <c r="I262" s="156"/>
      <c r="L262" s="151"/>
      <c r="M262" s="157"/>
      <c r="T262" s="158"/>
      <c r="AT262" s="153" t="s">
        <v>171</v>
      </c>
      <c r="AU262" s="153" t="s">
        <v>82</v>
      </c>
      <c r="AV262" s="12" t="s">
        <v>84</v>
      </c>
      <c r="AW262" s="12" t="s">
        <v>32</v>
      </c>
      <c r="AX262" s="12" t="s">
        <v>75</v>
      </c>
      <c r="AY262" s="153" t="s">
        <v>163</v>
      </c>
    </row>
    <row r="263" spans="2:65" s="13" customFormat="1" ht="10">
      <c r="B263" s="159"/>
      <c r="D263" s="152" t="s">
        <v>171</v>
      </c>
      <c r="E263" s="160" t="s">
        <v>1</v>
      </c>
      <c r="F263" s="161" t="s">
        <v>173</v>
      </c>
      <c r="H263" s="162">
        <v>10</v>
      </c>
      <c r="I263" s="163"/>
      <c r="L263" s="159"/>
      <c r="M263" s="164"/>
      <c r="T263" s="165"/>
      <c r="AT263" s="160" t="s">
        <v>171</v>
      </c>
      <c r="AU263" s="160" t="s">
        <v>82</v>
      </c>
      <c r="AV263" s="13" t="s">
        <v>169</v>
      </c>
      <c r="AW263" s="13" t="s">
        <v>32</v>
      </c>
      <c r="AX263" s="13" t="s">
        <v>82</v>
      </c>
      <c r="AY263" s="160" t="s">
        <v>163</v>
      </c>
    </row>
    <row r="264" spans="2:65" s="1" customFormat="1" ht="16.5" customHeight="1">
      <c r="B264" s="136"/>
      <c r="C264" s="137" t="s">
        <v>702</v>
      </c>
      <c r="D264" s="137" t="s">
        <v>165</v>
      </c>
      <c r="E264" s="138" t="s">
        <v>1373</v>
      </c>
      <c r="F264" s="139" t="s">
        <v>1374</v>
      </c>
      <c r="G264" s="140" t="s">
        <v>962</v>
      </c>
      <c r="H264" s="141">
        <v>186</v>
      </c>
      <c r="I264" s="142"/>
      <c r="J264" s="143">
        <f>ROUND(I264*H264,2)</f>
        <v>0</v>
      </c>
      <c r="K264" s="144"/>
      <c r="L264" s="31"/>
      <c r="M264" s="145" t="s">
        <v>1</v>
      </c>
      <c r="N264" s="146" t="s">
        <v>40</v>
      </c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8">
        <f>S264*H264</f>
        <v>0</v>
      </c>
      <c r="AR264" s="149" t="s">
        <v>169</v>
      </c>
      <c r="AT264" s="149" t="s">
        <v>165</v>
      </c>
      <c r="AU264" s="149" t="s">
        <v>82</v>
      </c>
      <c r="AY264" s="16" t="s">
        <v>163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6" t="s">
        <v>82</v>
      </c>
      <c r="BK264" s="150">
        <f>ROUND(I264*H264,2)</f>
        <v>0</v>
      </c>
      <c r="BL264" s="16" t="s">
        <v>169</v>
      </c>
      <c r="BM264" s="149" t="s">
        <v>1375</v>
      </c>
    </row>
    <row r="265" spans="2:65" s="1" customFormat="1" ht="16.5" customHeight="1">
      <c r="B265" s="136"/>
      <c r="C265" s="175" t="s">
        <v>707</v>
      </c>
      <c r="D265" s="175" t="s">
        <v>378</v>
      </c>
      <c r="E265" s="176" t="s">
        <v>1376</v>
      </c>
      <c r="F265" s="177" t="s">
        <v>1377</v>
      </c>
      <c r="G265" s="178" t="s">
        <v>962</v>
      </c>
      <c r="H265" s="179">
        <v>186</v>
      </c>
      <c r="I265" s="180"/>
      <c r="J265" s="181">
        <f>ROUND(I265*H265,2)</f>
        <v>0</v>
      </c>
      <c r="K265" s="182"/>
      <c r="L265" s="183"/>
      <c r="M265" s="184" t="s">
        <v>1</v>
      </c>
      <c r="N265" s="185" t="s">
        <v>40</v>
      </c>
      <c r="P265" s="147">
        <f>O265*H265</f>
        <v>0</v>
      </c>
      <c r="Q265" s="147">
        <v>0</v>
      </c>
      <c r="R265" s="147">
        <f>Q265*H265</f>
        <v>0</v>
      </c>
      <c r="S265" s="147">
        <v>0</v>
      </c>
      <c r="T265" s="148">
        <f>S265*H265</f>
        <v>0</v>
      </c>
      <c r="AR265" s="149" t="s">
        <v>216</v>
      </c>
      <c r="AT265" s="149" t="s">
        <v>378</v>
      </c>
      <c r="AU265" s="149" t="s">
        <v>82</v>
      </c>
      <c r="AY265" s="16" t="s">
        <v>163</v>
      </c>
      <c r="BE265" s="150">
        <f>IF(N265="základní",J265,0)</f>
        <v>0</v>
      </c>
      <c r="BF265" s="150">
        <f>IF(N265="snížená",J265,0)</f>
        <v>0</v>
      </c>
      <c r="BG265" s="150">
        <f>IF(N265="zákl. přenesená",J265,0)</f>
        <v>0</v>
      </c>
      <c r="BH265" s="150">
        <f>IF(N265="sníž. přenesená",J265,0)</f>
        <v>0</v>
      </c>
      <c r="BI265" s="150">
        <f>IF(N265="nulová",J265,0)</f>
        <v>0</v>
      </c>
      <c r="BJ265" s="16" t="s">
        <v>82</v>
      </c>
      <c r="BK265" s="150">
        <f>ROUND(I265*H265,2)</f>
        <v>0</v>
      </c>
      <c r="BL265" s="16" t="s">
        <v>169</v>
      </c>
      <c r="BM265" s="149" t="s">
        <v>1378</v>
      </c>
    </row>
    <row r="266" spans="2:65" s="14" customFormat="1" ht="10">
      <c r="B266" s="166"/>
      <c r="D266" s="152" t="s">
        <v>171</v>
      </c>
      <c r="E266" s="167" t="s">
        <v>1</v>
      </c>
      <c r="F266" s="168" t="s">
        <v>1199</v>
      </c>
      <c r="H266" s="167" t="s">
        <v>1</v>
      </c>
      <c r="I266" s="169"/>
      <c r="L266" s="166"/>
      <c r="M266" s="170"/>
      <c r="T266" s="171"/>
      <c r="AT266" s="167" t="s">
        <v>171</v>
      </c>
      <c r="AU266" s="167" t="s">
        <v>82</v>
      </c>
      <c r="AV266" s="14" t="s">
        <v>82</v>
      </c>
      <c r="AW266" s="14" t="s">
        <v>32</v>
      </c>
      <c r="AX266" s="14" t="s">
        <v>75</v>
      </c>
      <c r="AY266" s="167" t="s">
        <v>163</v>
      </c>
    </row>
    <row r="267" spans="2:65" s="12" customFormat="1" ht="10">
      <c r="B267" s="151"/>
      <c r="D267" s="152" t="s">
        <v>171</v>
      </c>
      <c r="E267" s="153" t="s">
        <v>1</v>
      </c>
      <c r="F267" s="154" t="s">
        <v>1379</v>
      </c>
      <c r="H267" s="155">
        <v>186</v>
      </c>
      <c r="I267" s="156"/>
      <c r="L267" s="151"/>
      <c r="M267" s="157"/>
      <c r="T267" s="158"/>
      <c r="AT267" s="153" t="s">
        <v>171</v>
      </c>
      <c r="AU267" s="153" t="s">
        <v>82</v>
      </c>
      <c r="AV267" s="12" t="s">
        <v>84</v>
      </c>
      <c r="AW267" s="12" t="s">
        <v>32</v>
      </c>
      <c r="AX267" s="12" t="s">
        <v>75</v>
      </c>
      <c r="AY267" s="153" t="s">
        <v>163</v>
      </c>
    </row>
    <row r="268" spans="2:65" s="13" customFormat="1" ht="10">
      <c r="B268" s="159"/>
      <c r="D268" s="152" t="s">
        <v>171</v>
      </c>
      <c r="E268" s="160" t="s">
        <v>1</v>
      </c>
      <c r="F268" s="161" t="s">
        <v>173</v>
      </c>
      <c r="H268" s="162">
        <v>186</v>
      </c>
      <c r="I268" s="163"/>
      <c r="L268" s="159"/>
      <c r="M268" s="164"/>
      <c r="T268" s="165"/>
      <c r="AT268" s="160" t="s">
        <v>171</v>
      </c>
      <c r="AU268" s="160" t="s">
        <v>82</v>
      </c>
      <c r="AV268" s="13" t="s">
        <v>169</v>
      </c>
      <c r="AW268" s="13" t="s">
        <v>32</v>
      </c>
      <c r="AX268" s="13" t="s">
        <v>82</v>
      </c>
      <c r="AY268" s="160" t="s">
        <v>163</v>
      </c>
    </row>
    <row r="269" spans="2:65" s="1" customFormat="1" ht="16.5" customHeight="1">
      <c r="B269" s="136"/>
      <c r="C269" s="137" t="s">
        <v>711</v>
      </c>
      <c r="D269" s="137" t="s">
        <v>165</v>
      </c>
      <c r="E269" s="138" t="s">
        <v>1096</v>
      </c>
      <c r="F269" s="139" t="s">
        <v>1097</v>
      </c>
      <c r="G269" s="140" t="s">
        <v>962</v>
      </c>
      <c r="H269" s="141">
        <v>460</v>
      </c>
      <c r="I269" s="142"/>
      <c r="J269" s="143">
        <f>ROUND(I269*H269,2)</f>
        <v>0</v>
      </c>
      <c r="K269" s="144"/>
      <c r="L269" s="31"/>
      <c r="M269" s="145" t="s">
        <v>1</v>
      </c>
      <c r="N269" s="146" t="s">
        <v>40</v>
      </c>
      <c r="P269" s="147">
        <f>O269*H269</f>
        <v>0</v>
      </c>
      <c r="Q269" s="147">
        <v>0</v>
      </c>
      <c r="R269" s="147">
        <f>Q269*H269</f>
        <v>0</v>
      </c>
      <c r="S269" s="147">
        <v>0</v>
      </c>
      <c r="T269" s="148">
        <f>S269*H269</f>
        <v>0</v>
      </c>
      <c r="AR269" s="149" t="s">
        <v>169</v>
      </c>
      <c r="AT269" s="149" t="s">
        <v>165</v>
      </c>
      <c r="AU269" s="149" t="s">
        <v>82</v>
      </c>
      <c r="AY269" s="16" t="s">
        <v>163</v>
      </c>
      <c r="BE269" s="150">
        <f>IF(N269="základní",J269,0)</f>
        <v>0</v>
      </c>
      <c r="BF269" s="150">
        <f>IF(N269="snížená",J269,0)</f>
        <v>0</v>
      </c>
      <c r="BG269" s="150">
        <f>IF(N269="zákl. přenesená",J269,0)</f>
        <v>0</v>
      </c>
      <c r="BH269" s="150">
        <f>IF(N269="sníž. přenesená",J269,0)</f>
        <v>0</v>
      </c>
      <c r="BI269" s="150">
        <f>IF(N269="nulová",J269,0)</f>
        <v>0</v>
      </c>
      <c r="BJ269" s="16" t="s">
        <v>82</v>
      </c>
      <c r="BK269" s="150">
        <f>ROUND(I269*H269,2)</f>
        <v>0</v>
      </c>
      <c r="BL269" s="16" t="s">
        <v>169</v>
      </c>
      <c r="BM269" s="149" t="s">
        <v>1380</v>
      </c>
    </row>
    <row r="270" spans="2:65" s="1" customFormat="1" ht="16.5" customHeight="1">
      <c r="B270" s="136"/>
      <c r="C270" s="175" t="s">
        <v>719</v>
      </c>
      <c r="D270" s="175" t="s">
        <v>378</v>
      </c>
      <c r="E270" s="176" t="s">
        <v>1099</v>
      </c>
      <c r="F270" s="177" t="s">
        <v>1100</v>
      </c>
      <c r="G270" s="178" t="s">
        <v>962</v>
      </c>
      <c r="H270" s="179">
        <v>460</v>
      </c>
      <c r="I270" s="180"/>
      <c r="J270" s="181">
        <f>ROUND(I270*H270,2)</f>
        <v>0</v>
      </c>
      <c r="K270" s="182"/>
      <c r="L270" s="183"/>
      <c r="M270" s="184" t="s">
        <v>1</v>
      </c>
      <c r="N270" s="185" t="s">
        <v>40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AR270" s="149" t="s">
        <v>216</v>
      </c>
      <c r="AT270" s="149" t="s">
        <v>378</v>
      </c>
      <c r="AU270" s="149" t="s">
        <v>82</v>
      </c>
      <c r="AY270" s="16" t="s">
        <v>163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6" t="s">
        <v>82</v>
      </c>
      <c r="BK270" s="150">
        <f>ROUND(I270*H270,2)</f>
        <v>0</v>
      </c>
      <c r="BL270" s="16" t="s">
        <v>169</v>
      </c>
      <c r="BM270" s="149" t="s">
        <v>1381</v>
      </c>
    </row>
    <row r="271" spans="2:65" s="1" customFormat="1" ht="16.5" customHeight="1">
      <c r="B271" s="136"/>
      <c r="C271" s="137" t="s">
        <v>724</v>
      </c>
      <c r="D271" s="137" t="s">
        <v>165</v>
      </c>
      <c r="E271" s="138" t="s">
        <v>1382</v>
      </c>
      <c r="F271" s="139" t="s">
        <v>1383</v>
      </c>
      <c r="G271" s="140" t="s">
        <v>962</v>
      </c>
      <c r="H271" s="141">
        <v>38</v>
      </c>
      <c r="I271" s="142"/>
      <c r="J271" s="143">
        <f>ROUND(I271*H271,2)</f>
        <v>0</v>
      </c>
      <c r="K271" s="144"/>
      <c r="L271" s="31"/>
      <c r="M271" s="145" t="s">
        <v>1</v>
      </c>
      <c r="N271" s="146" t="s">
        <v>40</v>
      </c>
      <c r="P271" s="147">
        <f>O271*H271</f>
        <v>0</v>
      </c>
      <c r="Q271" s="147">
        <v>0</v>
      </c>
      <c r="R271" s="147">
        <f>Q271*H271</f>
        <v>0</v>
      </c>
      <c r="S271" s="147">
        <v>0</v>
      </c>
      <c r="T271" s="148">
        <f>S271*H271</f>
        <v>0</v>
      </c>
      <c r="AR271" s="149" t="s">
        <v>169</v>
      </c>
      <c r="AT271" s="149" t="s">
        <v>165</v>
      </c>
      <c r="AU271" s="149" t="s">
        <v>82</v>
      </c>
      <c r="AY271" s="16" t="s">
        <v>163</v>
      </c>
      <c r="BE271" s="150">
        <f>IF(N271="základní",J271,0)</f>
        <v>0</v>
      </c>
      <c r="BF271" s="150">
        <f>IF(N271="snížená",J271,0)</f>
        <v>0</v>
      </c>
      <c r="BG271" s="150">
        <f>IF(N271="zákl. přenesená",J271,0)</f>
        <v>0</v>
      </c>
      <c r="BH271" s="150">
        <f>IF(N271="sníž. přenesená",J271,0)</f>
        <v>0</v>
      </c>
      <c r="BI271" s="150">
        <f>IF(N271="nulová",J271,0)</f>
        <v>0</v>
      </c>
      <c r="BJ271" s="16" t="s">
        <v>82</v>
      </c>
      <c r="BK271" s="150">
        <f>ROUND(I271*H271,2)</f>
        <v>0</v>
      </c>
      <c r="BL271" s="16" t="s">
        <v>169</v>
      </c>
      <c r="BM271" s="149" t="s">
        <v>1384</v>
      </c>
    </row>
    <row r="272" spans="2:65" s="1" customFormat="1" ht="16.5" customHeight="1">
      <c r="B272" s="136"/>
      <c r="C272" s="175" t="s">
        <v>729</v>
      </c>
      <c r="D272" s="175" t="s">
        <v>378</v>
      </c>
      <c r="E272" s="176" t="s">
        <v>1385</v>
      </c>
      <c r="F272" s="177" t="s">
        <v>1386</v>
      </c>
      <c r="G272" s="178" t="s">
        <v>962</v>
      </c>
      <c r="H272" s="179">
        <v>38</v>
      </c>
      <c r="I272" s="180"/>
      <c r="J272" s="181">
        <f>ROUND(I272*H272,2)</f>
        <v>0</v>
      </c>
      <c r="K272" s="182"/>
      <c r="L272" s="183"/>
      <c r="M272" s="184" t="s">
        <v>1</v>
      </c>
      <c r="N272" s="185" t="s">
        <v>40</v>
      </c>
      <c r="P272" s="147">
        <f>O272*H272</f>
        <v>0</v>
      </c>
      <c r="Q272" s="147">
        <v>0</v>
      </c>
      <c r="R272" s="147">
        <f>Q272*H272</f>
        <v>0</v>
      </c>
      <c r="S272" s="147">
        <v>0</v>
      </c>
      <c r="T272" s="148">
        <f>S272*H272</f>
        <v>0</v>
      </c>
      <c r="AR272" s="149" t="s">
        <v>216</v>
      </c>
      <c r="AT272" s="149" t="s">
        <v>378</v>
      </c>
      <c r="AU272" s="149" t="s">
        <v>82</v>
      </c>
      <c r="AY272" s="16" t="s">
        <v>163</v>
      </c>
      <c r="BE272" s="150">
        <f>IF(N272="základní",J272,0)</f>
        <v>0</v>
      </c>
      <c r="BF272" s="150">
        <f>IF(N272="snížená",J272,0)</f>
        <v>0</v>
      </c>
      <c r="BG272" s="150">
        <f>IF(N272="zákl. přenesená",J272,0)</f>
        <v>0</v>
      </c>
      <c r="BH272" s="150">
        <f>IF(N272="sníž. přenesená",J272,0)</f>
        <v>0</v>
      </c>
      <c r="BI272" s="150">
        <f>IF(N272="nulová",J272,0)</f>
        <v>0</v>
      </c>
      <c r="BJ272" s="16" t="s">
        <v>82</v>
      </c>
      <c r="BK272" s="150">
        <f>ROUND(I272*H272,2)</f>
        <v>0</v>
      </c>
      <c r="BL272" s="16" t="s">
        <v>169</v>
      </c>
      <c r="BM272" s="149" t="s">
        <v>1387</v>
      </c>
    </row>
    <row r="273" spans="2:65" s="14" customFormat="1" ht="10">
      <c r="B273" s="166"/>
      <c r="D273" s="152" t="s">
        <v>171</v>
      </c>
      <c r="E273" s="167" t="s">
        <v>1</v>
      </c>
      <c r="F273" s="168" t="s">
        <v>1199</v>
      </c>
      <c r="H273" s="167" t="s">
        <v>1</v>
      </c>
      <c r="I273" s="169"/>
      <c r="L273" s="166"/>
      <c r="M273" s="170"/>
      <c r="T273" s="171"/>
      <c r="AT273" s="167" t="s">
        <v>171</v>
      </c>
      <c r="AU273" s="167" t="s">
        <v>82</v>
      </c>
      <c r="AV273" s="14" t="s">
        <v>82</v>
      </c>
      <c r="AW273" s="14" t="s">
        <v>32</v>
      </c>
      <c r="AX273" s="14" t="s">
        <v>75</v>
      </c>
      <c r="AY273" s="167" t="s">
        <v>163</v>
      </c>
    </row>
    <row r="274" spans="2:65" s="12" customFormat="1" ht="10">
      <c r="B274" s="151"/>
      <c r="D274" s="152" t="s">
        <v>171</v>
      </c>
      <c r="E274" s="153" t="s">
        <v>1</v>
      </c>
      <c r="F274" s="154" t="s">
        <v>1388</v>
      </c>
      <c r="H274" s="155">
        <v>38</v>
      </c>
      <c r="I274" s="156"/>
      <c r="L274" s="151"/>
      <c r="M274" s="157"/>
      <c r="T274" s="158"/>
      <c r="AT274" s="153" t="s">
        <v>171</v>
      </c>
      <c r="AU274" s="153" t="s">
        <v>82</v>
      </c>
      <c r="AV274" s="12" t="s">
        <v>84</v>
      </c>
      <c r="AW274" s="12" t="s">
        <v>32</v>
      </c>
      <c r="AX274" s="12" t="s">
        <v>75</v>
      </c>
      <c r="AY274" s="153" t="s">
        <v>163</v>
      </c>
    </row>
    <row r="275" spans="2:65" s="13" customFormat="1" ht="10">
      <c r="B275" s="159"/>
      <c r="D275" s="152" t="s">
        <v>171</v>
      </c>
      <c r="E275" s="160" t="s">
        <v>1</v>
      </c>
      <c r="F275" s="161" t="s">
        <v>173</v>
      </c>
      <c r="H275" s="162">
        <v>38</v>
      </c>
      <c r="I275" s="163"/>
      <c r="L275" s="159"/>
      <c r="M275" s="164"/>
      <c r="T275" s="165"/>
      <c r="AT275" s="160" t="s">
        <v>171</v>
      </c>
      <c r="AU275" s="160" t="s">
        <v>82</v>
      </c>
      <c r="AV275" s="13" t="s">
        <v>169</v>
      </c>
      <c r="AW275" s="13" t="s">
        <v>32</v>
      </c>
      <c r="AX275" s="13" t="s">
        <v>82</v>
      </c>
      <c r="AY275" s="160" t="s">
        <v>163</v>
      </c>
    </row>
    <row r="276" spans="2:65" s="1" customFormat="1" ht="16.5" customHeight="1">
      <c r="B276" s="136"/>
      <c r="C276" s="137" t="s">
        <v>732</v>
      </c>
      <c r="D276" s="137" t="s">
        <v>165</v>
      </c>
      <c r="E276" s="138" t="s">
        <v>1389</v>
      </c>
      <c r="F276" s="139" t="s">
        <v>1390</v>
      </c>
      <c r="G276" s="140" t="s">
        <v>962</v>
      </c>
      <c r="H276" s="141">
        <v>138</v>
      </c>
      <c r="I276" s="142"/>
      <c r="J276" s="143">
        <f>ROUND(I276*H276,2)</f>
        <v>0</v>
      </c>
      <c r="K276" s="144"/>
      <c r="L276" s="31"/>
      <c r="M276" s="145" t="s">
        <v>1</v>
      </c>
      <c r="N276" s="146" t="s">
        <v>40</v>
      </c>
      <c r="P276" s="147">
        <f>O276*H276</f>
        <v>0</v>
      </c>
      <c r="Q276" s="147">
        <v>0</v>
      </c>
      <c r="R276" s="147">
        <f>Q276*H276</f>
        <v>0</v>
      </c>
      <c r="S276" s="147">
        <v>0</v>
      </c>
      <c r="T276" s="148">
        <f>S276*H276</f>
        <v>0</v>
      </c>
      <c r="AR276" s="149" t="s">
        <v>169</v>
      </c>
      <c r="AT276" s="149" t="s">
        <v>165</v>
      </c>
      <c r="AU276" s="149" t="s">
        <v>82</v>
      </c>
      <c r="AY276" s="16" t="s">
        <v>163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6" t="s">
        <v>82</v>
      </c>
      <c r="BK276" s="150">
        <f>ROUND(I276*H276,2)</f>
        <v>0</v>
      </c>
      <c r="BL276" s="16" t="s">
        <v>169</v>
      </c>
      <c r="BM276" s="149" t="s">
        <v>1391</v>
      </c>
    </row>
    <row r="277" spans="2:65" s="1" customFormat="1" ht="16.5" customHeight="1">
      <c r="B277" s="136"/>
      <c r="C277" s="175" t="s">
        <v>385</v>
      </c>
      <c r="D277" s="175" t="s">
        <v>378</v>
      </c>
      <c r="E277" s="176" t="s">
        <v>1392</v>
      </c>
      <c r="F277" s="177" t="s">
        <v>1393</v>
      </c>
      <c r="G277" s="178" t="s">
        <v>962</v>
      </c>
      <c r="H277" s="179">
        <v>138</v>
      </c>
      <c r="I277" s="180"/>
      <c r="J277" s="181">
        <f>ROUND(I277*H277,2)</f>
        <v>0</v>
      </c>
      <c r="K277" s="182"/>
      <c r="L277" s="183"/>
      <c r="M277" s="184" t="s">
        <v>1</v>
      </c>
      <c r="N277" s="185" t="s">
        <v>40</v>
      </c>
      <c r="P277" s="147">
        <f>O277*H277</f>
        <v>0</v>
      </c>
      <c r="Q277" s="147">
        <v>0</v>
      </c>
      <c r="R277" s="147">
        <f>Q277*H277</f>
        <v>0</v>
      </c>
      <c r="S277" s="147">
        <v>0</v>
      </c>
      <c r="T277" s="148">
        <f>S277*H277</f>
        <v>0</v>
      </c>
      <c r="AR277" s="149" t="s">
        <v>216</v>
      </c>
      <c r="AT277" s="149" t="s">
        <v>378</v>
      </c>
      <c r="AU277" s="149" t="s">
        <v>82</v>
      </c>
      <c r="AY277" s="16" t="s">
        <v>163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6" t="s">
        <v>82</v>
      </c>
      <c r="BK277" s="150">
        <f>ROUND(I277*H277,2)</f>
        <v>0</v>
      </c>
      <c r="BL277" s="16" t="s">
        <v>169</v>
      </c>
      <c r="BM277" s="149" t="s">
        <v>1394</v>
      </c>
    </row>
    <row r="278" spans="2:65" s="14" customFormat="1" ht="10">
      <c r="B278" s="166"/>
      <c r="D278" s="152" t="s">
        <v>171</v>
      </c>
      <c r="E278" s="167" t="s">
        <v>1</v>
      </c>
      <c r="F278" s="168" t="s">
        <v>1199</v>
      </c>
      <c r="H278" s="167" t="s">
        <v>1</v>
      </c>
      <c r="I278" s="169"/>
      <c r="L278" s="166"/>
      <c r="M278" s="170"/>
      <c r="T278" s="171"/>
      <c r="AT278" s="167" t="s">
        <v>171</v>
      </c>
      <c r="AU278" s="167" t="s">
        <v>82</v>
      </c>
      <c r="AV278" s="14" t="s">
        <v>82</v>
      </c>
      <c r="AW278" s="14" t="s">
        <v>32</v>
      </c>
      <c r="AX278" s="14" t="s">
        <v>75</v>
      </c>
      <c r="AY278" s="167" t="s">
        <v>163</v>
      </c>
    </row>
    <row r="279" spans="2:65" s="12" customFormat="1" ht="10">
      <c r="B279" s="151"/>
      <c r="D279" s="152" t="s">
        <v>171</v>
      </c>
      <c r="E279" s="153" t="s">
        <v>1</v>
      </c>
      <c r="F279" s="154" t="s">
        <v>1395</v>
      </c>
      <c r="H279" s="155">
        <v>138</v>
      </c>
      <c r="I279" s="156"/>
      <c r="L279" s="151"/>
      <c r="M279" s="157"/>
      <c r="T279" s="158"/>
      <c r="AT279" s="153" t="s">
        <v>171</v>
      </c>
      <c r="AU279" s="153" t="s">
        <v>82</v>
      </c>
      <c r="AV279" s="12" t="s">
        <v>84</v>
      </c>
      <c r="AW279" s="12" t="s">
        <v>32</v>
      </c>
      <c r="AX279" s="12" t="s">
        <v>75</v>
      </c>
      <c r="AY279" s="153" t="s">
        <v>163</v>
      </c>
    </row>
    <row r="280" spans="2:65" s="13" customFormat="1" ht="10">
      <c r="B280" s="159"/>
      <c r="D280" s="152" t="s">
        <v>171</v>
      </c>
      <c r="E280" s="160" t="s">
        <v>1</v>
      </c>
      <c r="F280" s="161" t="s">
        <v>173</v>
      </c>
      <c r="H280" s="162">
        <v>138</v>
      </c>
      <c r="I280" s="163"/>
      <c r="L280" s="159"/>
      <c r="M280" s="164"/>
      <c r="T280" s="165"/>
      <c r="AT280" s="160" t="s">
        <v>171</v>
      </c>
      <c r="AU280" s="160" t="s">
        <v>82</v>
      </c>
      <c r="AV280" s="13" t="s">
        <v>169</v>
      </c>
      <c r="AW280" s="13" t="s">
        <v>32</v>
      </c>
      <c r="AX280" s="13" t="s">
        <v>82</v>
      </c>
      <c r="AY280" s="160" t="s">
        <v>163</v>
      </c>
    </row>
    <row r="281" spans="2:65" s="1" customFormat="1" ht="16.5" customHeight="1">
      <c r="B281" s="136"/>
      <c r="C281" s="137" t="s">
        <v>741</v>
      </c>
      <c r="D281" s="137" t="s">
        <v>165</v>
      </c>
      <c r="E281" s="138" t="s">
        <v>1396</v>
      </c>
      <c r="F281" s="139" t="s">
        <v>1125</v>
      </c>
      <c r="G281" s="140" t="s">
        <v>248</v>
      </c>
      <c r="H281" s="141">
        <v>476</v>
      </c>
      <c r="I281" s="142"/>
      <c r="J281" s="143">
        <f>ROUND(I281*H281,2)</f>
        <v>0</v>
      </c>
      <c r="K281" s="144"/>
      <c r="L281" s="31"/>
      <c r="M281" s="145" t="s">
        <v>1</v>
      </c>
      <c r="N281" s="146" t="s">
        <v>40</v>
      </c>
      <c r="P281" s="147">
        <f>O281*H281</f>
        <v>0</v>
      </c>
      <c r="Q281" s="147">
        <v>0</v>
      </c>
      <c r="R281" s="147">
        <f>Q281*H281</f>
        <v>0</v>
      </c>
      <c r="S281" s="147">
        <v>0</v>
      </c>
      <c r="T281" s="148">
        <f>S281*H281</f>
        <v>0</v>
      </c>
      <c r="AR281" s="149" t="s">
        <v>169</v>
      </c>
      <c r="AT281" s="149" t="s">
        <v>165</v>
      </c>
      <c r="AU281" s="149" t="s">
        <v>82</v>
      </c>
      <c r="AY281" s="16" t="s">
        <v>163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6" t="s">
        <v>82</v>
      </c>
      <c r="BK281" s="150">
        <f>ROUND(I281*H281,2)</f>
        <v>0</v>
      </c>
      <c r="BL281" s="16" t="s">
        <v>169</v>
      </c>
      <c r="BM281" s="149" t="s">
        <v>1397</v>
      </c>
    </row>
    <row r="282" spans="2:65" s="1" customFormat="1" ht="16.5" customHeight="1">
      <c r="B282" s="136"/>
      <c r="C282" s="175" t="s">
        <v>745</v>
      </c>
      <c r="D282" s="175" t="s">
        <v>378</v>
      </c>
      <c r="E282" s="176" t="s">
        <v>1398</v>
      </c>
      <c r="F282" s="177" t="s">
        <v>1128</v>
      </c>
      <c r="G282" s="178" t="s">
        <v>248</v>
      </c>
      <c r="H282" s="179">
        <v>476</v>
      </c>
      <c r="I282" s="180"/>
      <c r="J282" s="181">
        <f>ROUND(I282*H282,2)</f>
        <v>0</v>
      </c>
      <c r="K282" s="182"/>
      <c r="L282" s="183"/>
      <c r="M282" s="184" t="s">
        <v>1</v>
      </c>
      <c r="N282" s="185" t="s">
        <v>40</v>
      </c>
      <c r="P282" s="147">
        <f>O282*H282</f>
        <v>0</v>
      </c>
      <c r="Q282" s="147">
        <v>0</v>
      </c>
      <c r="R282" s="147">
        <f>Q282*H282</f>
        <v>0</v>
      </c>
      <c r="S282" s="147">
        <v>0</v>
      </c>
      <c r="T282" s="148">
        <f>S282*H282</f>
        <v>0</v>
      </c>
      <c r="AR282" s="149" t="s">
        <v>216</v>
      </c>
      <c r="AT282" s="149" t="s">
        <v>378</v>
      </c>
      <c r="AU282" s="149" t="s">
        <v>82</v>
      </c>
      <c r="AY282" s="16" t="s">
        <v>163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6" t="s">
        <v>82</v>
      </c>
      <c r="BK282" s="150">
        <f>ROUND(I282*H282,2)</f>
        <v>0</v>
      </c>
      <c r="BL282" s="16" t="s">
        <v>169</v>
      </c>
      <c r="BM282" s="149" t="s">
        <v>1399</v>
      </c>
    </row>
    <row r="283" spans="2:65" s="14" customFormat="1" ht="10">
      <c r="B283" s="166"/>
      <c r="D283" s="152" t="s">
        <v>171</v>
      </c>
      <c r="E283" s="167" t="s">
        <v>1</v>
      </c>
      <c r="F283" s="168" t="s">
        <v>1199</v>
      </c>
      <c r="H283" s="167" t="s">
        <v>1</v>
      </c>
      <c r="I283" s="169"/>
      <c r="L283" s="166"/>
      <c r="M283" s="170"/>
      <c r="T283" s="171"/>
      <c r="AT283" s="167" t="s">
        <v>171</v>
      </c>
      <c r="AU283" s="167" t="s">
        <v>82</v>
      </c>
      <c r="AV283" s="14" t="s">
        <v>82</v>
      </c>
      <c r="AW283" s="14" t="s">
        <v>32</v>
      </c>
      <c r="AX283" s="14" t="s">
        <v>75</v>
      </c>
      <c r="AY283" s="167" t="s">
        <v>163</v>
      </c>
    </row>
    <row r="284" spans="2:65" s="12" customFormat="1" ht="10">
      <c r="B284" s="151"/>
      <c r="D284" s="152" t="s">
        <v>171</v>
      </c>
      <c r="E284" s="153" t="s">
        <v>1</v>
      </c>
      <c r="F284" s="154" t="s">
        <v>1400</v>
      </c>
      <c r="H284" s="155">
        <v>476</v>
      </c>
      <c r="I284" s="156"/>
      <c r="L284" s="151"/>
      <c r="M284" s="157"/>
      <c r="T284" s="158"/>
      <c r="AT284" s="153" t="s">
        <v>171</v>
      </c>
      <c r="AU284" s="153" t="s">
        <v>82</v>
      </c>
      <c r="AV284" s="12" t="s">
        <v>84</v>
      </c>
      <c r="AW284" s="12" t="s">
        <v>32</v>
      </c>
      <c r="AX284" s="12" t="s">
        <v>75</v>
      </c>
      <c r="AY284" s="153" t="s">
        <v>163</v>
      </c>
    </row>
    <row r="285" spans="2:65" s="13" customFormat="1" ht="10">
      <c r="B285" s="159"/>
      <c r="D285" s="152" t="s">
        <v>171</v>
      </c>
      <c r="E285" s="160" t="s">
        <v>1</v>
      </c>
      <c r="F285" s="161" t="s">
        <v>173</v>
      </c>
      <c r="H285" s="162">
        <v>476</v>
      </c>
      <c r="I285" s="163"/>
      <c r="L285" s="159"/>
      <c r="M285" s="164"/>
      <c r="T285" s="165"/>
      <c r="AT285" s="160" t="s">
        <v>171</v>
      </c>
      <c r="AU285" s="160" t="s">
        <v>82</v>
      </c>
      <c r="AV285" s="13" t="s">
        <v>169</v>
      </c>
      <c r="AW285" s="13" t="s">
        <v>32</v>
      </c>
      <c r="AX285" s="13" t="s">
        <v>82</v>
      </c>
      <c r="AY285" s="160" t="s">
        <v>163</v>
      </c>
    </row>
    <row r="286" spans="2:65" s="1" customFormat="1" ht="16.5" customHeight="1">
      <c r="B286" s="136"/>
      <c r="C286" s="137" t="s">
        <v>751</v>
      </c>
      <c r="D286" s="137" t="s">
        <v>165</v>
      </c>
      <c r="E286" s="138" t="s">
        <v>1401</v>
      </c>
      <c r="F286" s="139" t="s">
        <v>1402</v>
      </c>
      <c r="G286" s="140" t="s">
        <v>248</v>
      </c>
      <c r="H286" s="141">
        <v>44</v>
      </c>
      <c r="I286" s="142"/>
      <c r="J286" s="143">
        <f>ROUND(I286*H286,2)</f>
        <v>0</v>
      </c>
      <c r="K286" s="144"/>
      <c r="L286" s="31"/>
      <c r="M286" s="145" t="s">
        <v>1</v>
      </c>
      <c r="N286" s="146" t="s">
        <v>40</v>
      </c>
      <c r="P286" s="147">
        <f>O286*H286</f>
        <v>0</v>
      </c>
      <c r="Q286" s="147">
        <v>0</v>
      </c>
      <c r="R286" s="147">
        <f>Q286*H286</f>
        <v>0</v>
      </c>
      <c r="S286" s="147">
        <v>0</v>
      </c>
      <c r="T286" s="148">
        <f>S286*H286</f>
        <v>0</v>
      </c>
      <c r="AR286" s="149" t="s">
        <v>169</v>
      </c>
      <c r="AT286" s="149" t="s">
        <v>165</v>
      </c>
      <c r="AU286" s="149" t="s">
        <v>82</v>
      </c>
      <c r="AY286" s="16" t="s">
        <v>163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6" t="s">
        <v>82</v>
      </c>
      <c r="BK286" s="150">
        <f>ROUND(I286*H286,2)</f>
        <v>0</v>
      </c>
      <c r="BL286" s="16" t="s">
        <v>169</v>
      </c>
      <c r="BM286" s="149" t="s">
        <v>1403</v>
      </c>
    </row>
    <row r="287" spans="2:65" s="1" customFormat="1" ht="16.5" customHeight="1">
      <c r="B287" s="136"/>
      <c r="C287" s="175" t="s">
        <v>756</v>
      </c>
      <c r="D287" s="175" t="s">
        <v>378</v>
      </c>
      <c r="E287" s="176" t="s">
        <v>1404</v>
      </c>
      <c r="F287" s="177" t="s">
        <v>1405</v>
      </c>
      <c r="G287" s="178" t="s">
        <v>248</v>
      </c>
      <c r="H287" s="179">
        <v>44</v>
      </c>
      <c r="I287" s="180"/>
      <c r="J287" s="181">
        <f>ROUND(I287*H287,2)</f>
        <v>0</v>
      </c>
      <c r="K287" s="182"/>
      <c r="L287" s="183"/>
      <c r="M287" s="184" t="s">
        <v>1</v>
      </c>
      <c r="N287" s="185" t="s">
        <v>40</v>
      </c>
      <c r="P287" s="147">
        <f>O287*H287</f>
        <v>0</v>
      </c>
      <c r="Q287" s="147">
        <v>0</v>
      </c>
      <c r="R287" s="147">
        <f>Q287*H287</f>
        <v>0</v>
      </c>
      <c r="S287" s="147">
        <v>0</v>
      </c>
      <c r="T287" s="148">
        <f>S287*H287</f>
        <v>0</v>
      </c>
      <c r="AR287" s="149" t="s">
        <v>216</v>
      </c>
      <c r="AT287" s="149" t="s">
        <v>378</v>
      </c>
      <c r="AU287" s="149" t="s">
        <v>82</v>
      </c>
      <c r="AY287" s="16" t="s">
        <v>163</v>
      </c>
      <c r="BE287" s="150">
        <f>IF(N287="základní",J287,0)</f>
        <v>0</v>
      </c>
      <c r="BF287" s="150">
        <f>IF(N287="snížená",J287,0)</f>
        <v>0</v>
      </c>
      <c r="BG287" s="150">
        <f>IF(N287="zákl. přenesená",J287,0)</f>
        <v>0</v>
      </c>
      <c r="BH287" s="150">
        <f>IF(N287="sníž. přenesená",J287,0)</f>
        <v>0</v>
      </c>
      <c r="BI287" s="150">
        <f>IF(N287="nulová",J287,0)</f>
        <v>0</v>
      </c>
      <c r="BJ287" s="16" t="s">
        <v>82</v>
      </c>
      <c r="BK287" s="150">
        <f>ROUND(I287*H287,2)</f>
        <v>0</v>
      </c>
      <c r="BL287" s="16" t="s">
        <v>169</v>
      </c>
      <c r="BM287" s="149" t="s">
        <v>1406</v>
      </c>
    </row>
    <row r="288" spans="2:65" s="14" customFormat="1" ht="10">
      <c r="B288" s="166"/>
      <c r="D288" s="152" t="s">
        <v>171</v>
      </c>
      <c r="E288" s="167" t="s">
        <v>1</v>
      </c>
      <c r="F288" s="168" t="s">
        <v>1199</v>
      </c>
      <c r="H288" s="167" t="s">
        <v>1</v>
      </c>
      <c r="I288" s="169"/>
      <c r="L288" s="166"/>
      <c r="M288" s="170"/>
      <c r="T288" s="171"/>
      <c r="AT288" s="167" t="s">
        <v>171</v>
      </c>
      <c r="AU288" s="167" t="s">
        <v>82</v>
      </c>
      <c r="AV288" s="14" t="s">
        <v>82</v>
      </c>
      <c r="AW288" s="14" t="s">
        <v>32</v>
      </c>
      <c r="AX288" s="14" t="s">
        <v>75</v>
      </c>
      <c r="AY288" s="167" t="s">
        <v>163</v>
      </c>
    </row>
    <row r="289" spans="2:65" s="12" customFormat="1" ht="10">
      <c r="B289" s="151"/>
      <c r="D289" s="152" t="s">
        <v>171</v>
      </c>
      <c r="E289" s="153" t="s">
        <v>1</v>
      </c>
      <c r="F289" s="154" t="s">
        <v>1407</v>
      </c>
      <c r="H289" s="155">
        <v>44</v>
      </c>
      <c r="I289" s="156"/>
      <c r="L289" s="151"/>
      <c r="M289" s="157"/>
      <c r="T289" s="158"/>
      <c r="AT289" s="153" t="s">
        <v>171</v>
      </c>
      <c r="AU289" s="153" t="s">
        <v>82</v>
      </c>
      <c r="AV289" s="12" t="s">
        <v>84</v>
      </c>
      <c r="AW289" s="12" t="s">
        <v>32</v>
      </c>
      <c r="AX289" s="12" t="s">
        <v>75</v>
      </c>
      <c r="AY289" s="153" t="s">
        <v>163</v>
      </c>
    </row>
    <row r="290" spans="2:65" s="13" customFormat="1" ht="10">
      <c r="B290" s="159"/>
      <c r="D290" s="152" t="s">
        <v>171</v>
      </c>
      <c r="E290" s="160" t="s">
        <v>1</v>
      </c>
      <c r="F290" s="161" t="s">
        <v>173</v>
      </c>
      <c r="H290" s="162">
        <v>44</v>
      </c>
      <c r="I290" s="163"/>
      <c r="L290" s="159"/>
      <c r="M290" s="164"/>
      <c r="T290" s="165"/>
      <c r="AT290" s="160" t="s">
        <v>171</v>
      </c>
      <c r="AU290" s="160" t="s">
        <v>82</v>
      </c>
      <c r="AV290" s="13" t="s">
        <v>169</v>
      </c>
      <c r="AW290" s="13" t="s">
        <v>32</v>
      </c>
      <c r="AX290" s="13" t="s">
        <v>82</v>
      </c>
      <c r="AY290" s="160" t="s">
        <v>163</v>
      </c>
    </row>
    <row r="291" spans="2:65" s="1" customFormat="1" ht="16.5" customHeight="1">
      <c r="B291" s="136"/>
      <c r="C291" s="137" t="s">
        <v>760</v>
      </c>
      <c r="D291" s="137" t="s">
        <v>165</v>
      </c>
      <c r="E291" s="138" t="s">
        <v>1408</v>
      </c>
      <c r="F291" s="139" t="s">
        <v>1409</v>
      </c>
      <c r="G291" s="140" t="s">
        <v>248</v>
      </c>
      <c r="H291" s="141">
        <v>267</v>
      </c>
      <c r="I291" s="142"/>
      <c r="J291" s="143">
        <f>ROUND(I291*H291,2)</f>
        <v>0</v>
      </c>
      <c r="K291" s="144"/>
      <c r="L291" s="31"/>
      <c r="M291" s="145" t="s">
        <v>1</v>
      </c>
      <c r="N291" s="146" t="s">
        <v>40</v>
      </c>
      <c r="P291" s="147">
        <f>O291*H291</f>
        <v>0</v>
      </c>
      <c r="Q291" s="147">
        <v>0</v>
      </c>
      <c r="R291" s="147">
        <f>Q291*H291</f>
        <v>0</v>
      </c>
      <c r="S291" s="147">
        <v>0</v>
      </c>
      <c r="T291" s="148">
        <f>S291*H291</f>
        <v>0</v>
      </c>
      <c r="AR291" s="149" t="s">
        <v>169</v>
      </c>
      <c r="AT291" s="149" t="s">
        <v>165</v>
      </c>
      <c r="AU291" s="149" t="s">
        <v>82</v>
      </c>
      <c r="AY291" s="16" t="s">
        <v>163</v>
      </c>
      <c r="BE291" s="150">
        <f>IF(N291="základní",J291,0)</f>
        <v>0</v>
      </c>
      <c r="BF291" s="150">
        <f>IF(N291="snížená",J291,0)</f>
        <v>0</v>
      </c>
      <c r="BG291" s="150">
        <f>IF(N291="zákl. přenesená",J291,0)</f>
        <v>0</v>
      </c>
      <c r="BH291" s="150">
        <f>IF(N291="sníž. přenesená",J291,0)</f>
        <v>0</v>
      </c>
      <c r="BI291" s="150">
        <f>IF(N291="nulová",J291,0)</f>
        <v>0</v>
      </c>
      <c r="BJ291" s="16" t="s">
        <v>82</v>
      </c>
      <c r="BK291" s="150">
        <f>ROUND(I291*H291,2)</f>
        <v>0</v>
      </c>
      <c r="BL291" s="16" t="s">
        <v>169</v>
      </c>
      <c r="BM291" s="149" t="s">
        <v>1410</v>
      </c>
    </row>
    <row r="292" spans="2:65" s="1" customFormat="1" ht="16.5" customHeight="1">
      <c r="B292" s="136"/>
      <c r="C292" s="175" t="s">
        <v>764</v>
      </c>
      <c r="D292" s="175" t="s">
        <v>378</v>
      </c>
      <c r="E292" s="176" t="s">
        <v>1411</v>
      </c>
      <c r="F292" s="177" t="s">
        <v>1412</v>
      </c>
      <c r="G292" s="178" t="s">
        <v>248</v>
      </c>
      <c r="H292" s="179">
        <v>267</v>
      </c>
      <c r="I292" s="180"/>
      <c r="J292" s="181">
        <f>ROUND(I292*H292,2)</f>
        <v>0</v>
      </c>
      <c r="K292" s="182"/>
      <c r="L292" s="183"/>
      <c r="M292" s="184" t="s">
        <v>1</v>
      </c>
      <c r="N292" s="185" t="s">
        <v>40</v>
      </c>
      <c r="P292" s="147">
        <f>O292*H292</f>
        <v>0</v>
      </c>
      <c r="Q292" s="147">
        <v>0</v>
      </c>
      <c r="R292" s="147">
        <f>Q292*H292</f>
        <v>0</v>
      </c>
      <c r="S292" s="147">
        <v>0</v>
      </c>
      <c r="T292" s="148">
        <f>S292*H292</f>
        <v>0</v>
      </c>
      <c r="AR292" s="149" t="s">
        <v>216</v>
      </c>
      <c r="AT292" s="149" t="s">
        <v>378</v>
      </c>
      <c r="AU292" s="149" t="s">
        <v>82</v>
      </c>
      <c r="AY292" s="16" t="s">
        <v>163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6" t="s">
        <v>82</v>
      </c>
      <c r="BK292" s="150">
        <f>ROUND(I292*H292,2)</f>
        <v>0</v>
      </c>
      <c r="BL292" s="16" t="s">
        <v>169</v>
      </c>
      <c r="BM292" s="149" t="s">
        <v>1413</v>
      </c>
    </row>
    <row r="293" spans="2:65" s="14" customFormat="1" ht="10">
      <c r="B293" s="166"/>
      <c r="D293" s="152" t="s">
        <v>171</v>
      </c>
      <c r="E293" s="167" t="s">
        <v>1</v>
      </c>
      <c r="F293" s="168" t="s">
        <v>1199</v>
      </c>
      <c r="H293" s="167" t="s">
        <v>1</v>
      </c>
      <c r="I293" s="169"/>
      <c r="L293" s="166"/>
      <c r="M293" s="170"/>
      <c r="T293" s="171"/>
      <c r="AT293" s="167" t="s">
        <v>171</v>
      </c>
      <c r="AU293" s="167" t="s">
        <v>82</v>
      </c>
      <c r="AV293" s="14" t="s">
        <v>82</v>
      </c>
      <c r="AW293" s="14" t="s">
        <v>32</v>
      </c>
      <c r="AX293" s="14" t="s">
        <v>75</v>
      </c>
      <c r="AY293" s="167" t="s">
        <v>163</v>
      </c>
    </row>
    <row r="294" spans="2:65" s="12" customFormat="1" ht="10">
      <c r="B294" s="151"/>
      <c r="D294" s="152" t="s">
        <v>171</v>
      </c>
      <c r="E294" s="153" t="s">
        <v>1</v>
      </c>
      <c r="F294" s="154" t="s">
        <v>1414</v>
      </c>
      <c r="H294" s="155">
        <v>267</v>
      </c>
      <c r="I294" s="156"/>
      <c r="L294" s="151"/>
      <c r="M294" s="157"/>
      <c r="T294" s="158"/>
      <c r="AT294" s="153" t="s">
        <v>171</v>
      </c>
      <c r="AU294" s="153" t="s">
        <v>82</v>
      </c>
      <c r="AV294" s="12" t="s">
        <v>84</v>
      </c>
      <c r="AW294" s="12" t="s">
        <v>32</v>
      </c>
      <c r="AX294" s="12" t="s">
        <v>75</v>
      </c>
      <c r="AY294" s="153" t="s">
        <v>163</v>
      </c>
    </row>
    <row r="295" spans="2:65" s="13" customFormat="1" ht="10">
      <c r="B295" s="159"/>
      <c r="D295" s="152" t="s">
        <v>171</v>
      </c>
      <c r="E295" s="160" t="s">
        <v>1</v>
      </c>
      <c r="F295" s="161" t="s">
        <v>173</v>
      </c>
      <c r="H295" s="162">
        <v>267</v>
      </c>
      <c r="I295" s="163"/>
      <c r="L295" s="159"/>
      <c r="M295" s="164"/>
      <c r="T295" s="165"/>
      <c r="AT295" s="160" t="s">
        <v>171</v>
      </c>
      <c r="AU295" s="160" t="s">
        <v>82</v>
      </c>
      <c r="AV295" s="13" t="s">
        <v>169</v>
      </c>
      <c r="AW295" s="13" t="s">
        <v>32</v>
      </c>
      <c r="AX295" s="13" t="s">
        <v>82</v>
      </c>
      <c r="AY295" s="160" t="s">
        <v>163</v>
      </c>
    </row>
    <row r="296" spans="2:65" s="1" customFormat="1" ht="16.5" customHeight="1">
      <c r="B296" s="136"/>
      <c r="C296" s="137" t="s">
        <v>768</v>
      </c>
      <c r="D296" s="137" t="s">
        <v>165</v>
      </c>
      <c r="E296" s="138" t="s">
        <v>1415</v>
      </c>
      <c r="F296" s="139" t="s">
        <v>1416</v>
      </c>
      <c r="G296" s="140" t="s">
        <v>248</v>
      </c>
      <c r="H296" s="141">
        <v>429</v>
      </c>
      <c r="I296" s="142"/>
      <c r="J296" s="143">
        <f>ROUND(I296*H296,2)</f>
        <v>0</v>
      </c>
      <c r="K296" s="144"/>
      <c r="L296" s="31"/>
      <c r="M296" s="145" t="s">
        <v>1</v>
      </c>
      <c r="N296" s="146" t="s">
        <v>40</v>
      </c>
      <c r="P296" s="147">
        <f>O296*H296</f>
        <v>0</v>
      </c>
      <c r="Q296" s="147">
        <v>0</v>
      </c>
      <c r="R296" s="147">
        <f>Q296*H296</f>
        <v>0</v>
      </c>
      <c r="S296" s="147">
        <v>0</v>
      </c>
      <c r="T296" s="148">
        <f>S296*H296</f>
        <v>0</v>
      </c>
      <c r="AR296" s="149" t="s">
        <v>169</v>
      </c>
      <c r="AT296" s="149" t="s">
        <v>165</v>
      </c>
      <c r="AU296" s="149" t="s">
        <v>82</v>
      </c>
      <c r="AY296" s="16" t="s">
        <v>163</v>
      </c>
      <c r="BE296" s="150">
        <f>IF(N296="základní",J296,0)</f>
        <v>0</v>
      </c>
      <c r="BF296" s="150">
        <f>IF(N296="snížená",J296,0)</f>
        <v>0</v>
      </c>
      <c r="BG296" s="150">
        <f>IF(N296="zákl. přenesená",J296,0)</f>
        <v>0</v>
      </c>
      <c r="BH296" s="150">
        <f>IF(N296="sníž. přenesená",J296,0)</f>
        <v>0</v>
      </c>
      <c r="BI296" s="150">
        <f>IF(N296="nulová",J296,0)</f>
        <v>0</v>
      </c>
      <c r="BJ296" s="16" t="s">
        <v>82</v>
      </c>
      <c r="BK296" s="150">
        <f>ROUND(I296*H296,2)</f>
        <v>0</v>
      </c>
      <c r="BL296" s="16" t="s">
        <v>169</v>
      </c>
      <c r="BM296" s="149" t="s">
        <v>1417</v>
      </c>
    </row>
    <row r="297" spans="2:65" s="14" customFormat="1" ht="10">
      <c r="B297" s="166"/>
      <c r="D297" s="152" t="s">
        <v>171</v>
      </c>
      <c r="E297" s="167" t="s">
        <v>1</v>
      </c>
      <c r="F297" s="168" t="s">
        <v>1199</v>
      </c>
      <c r="H297" s="167" t="s">
        <v>1</v>
      </c>
      <c r="I297" s="169"/>
      <c r="L297" s="166"/>
      <c r="M297" s="170"/>
      <c r="T297" s="171"/>
      <c r="AT297" s="167" t="s">
        <v>171</v>
      </c>
      <c r="AU297" s="167" t="s">
        <v>82</v>
      </c>
      <c r="AV297" s="14" t="s">
        <v>82</v>
      </c>
      <c r="AW297" s="14" t="s">
        <v>32</v>
      </c>
      <c r="AX297" s="14" t="s">
        <v>75</v>
      </c>
      <c r="AY297" s="167" t="s">
        <v>163</v>
      </c>
    </row>
    <row r="298" spans="2:65" s="12" customFormat="1" ht="10">
      <c r="B298" s="151"/>
      <c r="D298" s="152" t="s">
        <v>171</v>
      </c>
      <c r="E298" s="153" t="s">
        <v>1</v>
      </c>
      <c r="F298" s="154" t="s">
        <v>1418</v>
      </c>
      <c r="H298" s="155">
        <v>429</v>
      </c>
      <c r="I298" s="156"/>
      <c r="L298" s="151"/>
      <c r="M298" s="157"/>
      <c r="T298" s="158"/>
      <c r="AT298" s="153" t="s">
        <v>171</v>
      </c>
      <c r="AU298" s="153" t="s">
        <v>82</v>
      </c>
      <c r="AV298" s="12" t="s">
        <v>84</v>
      </c>
      <c r="AW298" s="12" t="s">
        <v>32</v>
      </c>
      <c r="AX298" s="12" t="s">
        <v>75</v>
      </c>
      <c r="AY298" s="153" t="s">
        <v>163</v>
      </c>
    </row>
    <row r="299" spans="2:65" s="13" customFormat="1" ht="10">
      <c r="B299" s="159"/>
      <c r="D299" s="152" t="s">
        <v>171</v>
      </c>
      <c r="E299" s="160" t="s">
        <v>1</v>
      </c>
      <c r="F299" s="161" t="s">
        <v>173</v>
      </c>
      <c r="H299" s="162">
        <v>429</v>
      </c>
      <c r="I299" s="163"/>
      <c r="L299" s="159"/>
      <c r="M299" s="164"/>
      <c r="T299" s="165"/>
      <c r="AT299" s="160" t="s">
        <v>171</v>
      </c>
      <c r="AU299" s="160" t="s">
        <v>82</v>
      </c>
      <c r="AV299" s="13" t="s">
        <v>169</v>
      </c>
      <c r="AW299" s="13" t="s">
        <v>32</v>
      </c>
      <c r="AX299" s="13" t="s">
        <v>82</v>
      </c>
      <c r="AY299" s="160" t="s">
        <v>163</v>
      </c>
    </row>
    <row r="300" spans="2:65" s="1" customFormat="1" ht="16.5" customHeight="1">
      <c r="B300" s="136"/>
      <c r="C300" s="137" t="s">
        <v>773</v>
      </c>
      <c r="D300" s="137" t="s">
        <v>165</v>
      </c>
      <c r="E300" s="138" t="s">
        <v>1419</v>
      </c>
      <c r="F300" s="139" t="s">
        <v>1420</v>
      </c>
      <c r="G300" s="140" t="s">
        <v>248</v>
      </c>
      <c r="H300" s="141">
        <v>429</v>
      </c>
      <c r="I300" s="142"/>
      <c r="J300" s="143">
        <f>ROUND(I300*H300,2)</f>
        <v>0</v>
      </c>
      <c r="K300" s="144"/>
      <c r="L300" s="31"/>
      <c r="M300" s="145" t="s">
        <v>1</v>
      </c>
      <c r="N300" s="146" t="s">
        <v>40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169</v>
      </c>
      <c r="AT300" s="149" t="s">
        <v>165</v>
      </c>
      <c r="AU300" s="149" t="s">
        <v>82</v>
      </c>
      <c r="AY300" s="16" t="s">
        <v>163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6" t="s">
        <v>82</v>
      </c>
      <c r="BK300" s="150">
        <f>ROUND(I300*H300,2)</f>
        <v>0</v>
      </c>
      <c r="BL300" s="16" t="s">
        <v>169</v>
      </c>
      <c r="BM300" s="149" t="s">
        <v>1421</v>
      </c>
    </row>
    <row r="301" spans="2:65" s="14" customFormat="1" ht="10">
      <c r="B301" s="166"/>
      <c r="D301" s="152" t="s">
        <v>171</v>
      </c>
      <c r="E301" s="167" t="s">
        <v>1</v>
      </c>
      <c r="F301" s="168" t="s">
        <v>1199</v>
      </c>
      <c r="H301" s="167" t="s">
        <v>1</v>
      </c>
      <c r="I301" s="169"/>
      <c r="L301" s="166"/>
      <c r="M301" s="170"/>
      <c r="T301" s="171"/>
      <c r="AT301" s="167" t="s">
        <v>171</v>
      </c>
      <c r="AU301" s="167" t="s">
        <v>82</v>
      </c>
      <c r="AV301" s="14" t="s">
        <v>82</v>
      </c>
      <c r="AW301" s="14" t="s">
        <v>32</v>
      </c>
      <c r="AX301" s="14" t="s">
        <v>75</v>
      </c>
      <c r="AY301" s="167" t="s">
        <v>163</v>
      </c>
    </row>
    <row r="302" spans="2:65" s="12" customFormat="1" ht="10">
      <c r="B302" s="151"/>
      <c r="D302" s="152" t="s">
        <v>171</v>
      </c>
      <c r="E302" s="153" t="s">
        <v>1</v>
      </c>
      <c r="F302" s="154" t="s">
        <v>1418</v>
      </c>
      <c r="H302" s="155">
        <v>429</v>
      </c>
      <c r="I302" s="156"/>
      <c r="L302" s="151"/>
      <c r="M302" s="157"/>
      <c r="T302" s="158"/>
      <c r="AT302" s="153" t="s">
        <v>171</v>
      </c>
      <c r="AU302" s="153" t="s">
        <v>82</v>
      </c>
      <c r="AV302" s="12" t="s">
        <v>84</v>
      </c>
      <c r="AW302" s="12" t="s">
        <v>32</v>
      </c>
      <c r="AX302" s="12" t="s">
        <v>75</v>
      </c>
      <c r="AY302" s="153" t="s">
        <v>163</v>
      </c>
    </row>
    <row r="303" spans="2:65" s="13" customFormat="1" ht="10">
      <c r="B303" s="159"/>
      <c r="D303" s="152" t="s">
        <v>171</v>
      </c>
      <c r="E303" s="160" t="s">
        <v>1</v>
      </c>
      <c r="F303" s="161" t="s">
        <v>173</v>
      </c>
      <c r="H303" s="162">
        <v>429</v>
      </c>
      <c r="I303" s="163"/>
      <c r="L303" s="159"/>
      <c r="M303" s="164"/>
      <c r="T303" s="165"/>
      <c r="AT303" s="160" t="s">
        <v>171</v>
      </c>
      <c r="AU303" s="160" t="s">
        <v>82</v>
      </c>
      <c r="AV303" s="13" t="s">
        <v>169</v>
      </c>
      <c r="AW303" s="13" t="s">
        <v>32</v>
      </c>
      <c r="AX303" s="13" t="s">
        <v>82</v>
      </c>
      <c r="AY303" s="160" t="s">
        <v>163</v>
      </c>
    </row>
    <row r="304" spans="2:65" s="1" customFormat="1" ht="16.5" customHeight="1">
      <c r="B304" s="136"/>
      <c r="C304" s="137" t="s">
        <v>778</v>
      </c>
      <c r="D304" s="137" t="s">
        <v>165</v>
      </c>
      <c r="E304" s="138" t="s">
        <v>1131</v>
      </c>
      <c r="F304" s="139" t="s">
        <v>1132</v>
      </c>
      <c r="G304" s="140" t="s">
        <v>962</v>
      </c>
      <c r="H304" s="141">
        <v>43</v>
      </c>
      <c r="I304" s="142"/>
      <c r="J304" s="143">
        <f>ROUND(I304*H304,2)</f>
        <v>0</v>
      </c>
      <c r="K304" s="144"/>
      <c r="L304" s="31"/>
      <c r="M304" s="145" t="s">
        <v>1</v>
      </c>
      <c r="N304" s="146" t="s">
        <v>40</v>
      </c>
      <c r="P304" s="147">
        <f>O304*H304</f>
        <v>0</v>
      </c>
      <c r="Q304" s="147">
        <v>0</v>
      </c>
      <c r="R304" s="147">
        <f>Q304*H304</f>
        <v>0</v>
      </c>
      <c r="S304" s="147">
        <v>0</v>
      </c>
      <c r="T304" s="148">
        <f>S304*H304</f>
        <v>0</v>
      </c>
      <c r="AR304" s="149" t="s">
        <v>169</v>
      </c>
      <c r="AT304" s="149" t="s">
        <v>165</v>
      </c>
      <c r="AU304" s="149" t="s">
        <v>82</v>
      </c>
      <c r="AY304" s="16" t="s">
        <v>163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6" t="s">
        <v>82</v>
      </c>
      <c r="BK304" s="150">
        <f>ROUND(I304*H304,2)</f>
        <v>0</v>
      </c>
      <c r="BL304" s="16" t="s">
        <v>169</v>
      </c>
      <c r="BM304" s="149" t="s">
        <v>1422</v>
      </c>
    </row>
    <row r="305" spans="2:65" s="14" customFormat="1" ht="10">
      <c r="B305" s="166"/>
      <c r="D305" s="152" t="s">
        <v>171</v>
      </c>
      <c r="E305" s="167" t="s">
        <v>1</v>
      </c>
      <c r="F305" s="168" t="s">
        <v>1199</v>
      </c>
      <c r="H305" s="167" t="s">
        <v>1</v>
      </c>
      <c r="I305" s="169"/>
      <c r="L305" s="166"/>
      <c r="M305" s="170"/>
      <c r="T305" s="171"/>
      <c r="AT305" s="167" t="s">
        <v>171</v>
      </c>
      <c r="AU305" s="167" t="s">
        <v>82</v>
      </c>
      <c r="AV305" s="14" t="s">
        <v>82</v>
      </c>
      <c r="AW305" s="14" t="s">
        <v>32</v>
      </c>
      <c r="AX305" s="14" t="s">
        <v>75</v>
      </c>
      <c r="AY305" s="167" t="s">
        <v>163</v>
      </c>
    </row>
    <row r="306" spans="2:65" s="12" customFormat="1" ht="10">
      <c r="B306" s="151"/>
      <c r="D306" s="152" t="s">
        <v>171</v>
      </c>
      <c r="E306" s="153" t="s">
        <v>1</v>
      </c>
      <c r="F306" s="154" t="s">
        <v>1423</v>
      </c>
      <c r="H306" s="155">
        <v>43</v>
      </c>
      <c r="I306" s="156"/>
      <c r="L306" s="151"/>
      <c r="M306" s="157"/>
      <c r="T306" s="158"/>
      <c r="AT306" s="153" t="s">
        <v>171</v>
      </c>
      <c r="AU306" s="153" t="s">
        <v>82</v>
      </c>
      <c r="AV306" s="12" t="s">
        <v>84</v>
      </c>
      <c r="AW306" s="12" t="s">
        <v>32</v>
      </c>
      <c r="AX306" s="12" t="s">
        <v>75</v>
      </c>
      <c r="AY306" s="153" t="s">
        <v>163</v>
      </c>
    </row>
    <row r="307" spans="2:65" s="13" customFormat="1" ht="10">
      <c r="B307" s="159"/>
      <c r="D307" s="152" t="s">
        <v>171</v>
      </c>
      <c r="E307" s="160" t="s">
        <v>1</v>
      </c>
      <c r="F307" s="161" t="s">
        <v>173</v>
      </c>
      <c r="H307" s="162">
        <v>43</v>
      </c>
      <c r="I307" s="163"/>
      <c r="L307" s="159"/>
      <c r="M307" s="164"/>
      <c r="T307" s="165"/>
      <c r="AT307" s="160" t="s">
        <v>171</v>
      </c>
      <c r="AU307" s="160" t="s">
        <v>82</v>
      </c>
      <c r="AV307" s="13" t="s">
        <v>169</v>
      </c>
      <c r="AW307" s="13" t="s">
        <v>32</v>
      </c>
      <c r="AX307" s="13" t="s">
        <v>82</v>
      </c>
      <c r="AY307" s="160" t="s">
        <v>163</v>
      </c>
    </row>
    <row r="308" spans="2:65" s="1" customFormat="1" ht="16.5" customHeight="1">
      <c r="B308" s="136"/>
      <c r="C308" s="137" t="s">
        <v>782</v>
      </c>
      <c r="D308" s="137" t="s">
        <v>165</v>
      </c>
      <c r="E308" s="138" t="s">
        <v>1135</v>
      </c>
      <c r="F308" s="139" t="s">
        <v>1136</v>
      </c>
      <c r="G308" s="140" t="s">
        <v>962</v>
      </c>
      <c r="H308" s="141">
        <v>6</v>
      </c>
      <c r="I308" s="142"/>
      <c r="J308" s="143">
        <f>ROUND(I308*H308,2)</f>
        <v>0</v>
      </c>
      <c r="K308" s="144"/>
      <c r="L308" s="31"/>
      <c r="M308" s="145" t="s">
        <v>1</v>
      </c>
      <c r="N308" s="146" t="s">
        <v>40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AR308" s="149" t="s">
        <v>169</v>
      </c>
      <c r="AT308" s="149" t="s">
        <v>165</v>
      </c>
      <c r="AU308" s="149" t="s">
        <v>82</v>
      </c>
      <c r="AY308" s="16" t="s">
        <v>163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6" t="s">
        <v>82</v>
      </c>
      <c r="BK308" s="150">
        <f>ROUND(I308*H308,2)</f>
        <v>0</v>
      </c>
      <c r="BL308" s="16" t="s">
        <v>169</v>
      </c>
      <c r="BM308" s="149" t="s">
        <v>1424</v>
      </c>
    </row>
    <row r="309" spans="2:65" s="14" customFormat="1" ht="10">
      <c r="B309" s="166"/>
      <c r="D309" s="152" t="s">
        <v>171</v>
      </c>
      <c r="E309" s="167" t="s">
        <v>1</v>
      </c>
      <c r="F309" s="168" t="s">
        <v>1199</v>
      </c>
      <c r="H309" s="167" t="s">
        <v>1</v>
      </c>
      <c r="I309" s="169"/>
      <c r="L309" s="166"/>
      <c r="M309" s="170"/>
      <c r="T309" s="171"/>
      <c r="AT309" s="167" t="s">
        <v>171</v>
      </c>
      <c r="AU309" s="167" t="s">
        <v>82</v>
      </c>
      <c r="AV309" s="14" t="s">
        <v>82</v>
      </c>
      <c r="AW309" s="14" t="s">
        <v>32</v>
      </c>
      <c r="AX309" s="14" t="s">
        <v>75</v>
      </c>
      <c r="AY309" s="167" t="s">
        <v>163</v>
      </c>
    </row>
    <row r="310" spans="2:65" s="12" customFormat="1" ht="10">
      <c r="B310" s="151"/>
      <c r="D310" s="152" t="s">
        <v>171</v>
      </c>
      <c r="E310" s="153" t="s">
        <v>1</v>
      </c>
      <c r="F310" s="154" t="s">
        <v>1425</v>
      </c>
      <c r="H310" s="155">
        <v>6</v>
      </c>
      <c r="I310" s="156"/>
      <c r="L310" s="151"/>
      <c r="M310" s="157"/>
      <c r="T310" s="158"/>
      <c r="AT310" s="153" t="s">
        <v>171</v>
      </c>
      <c r="AU310" s="153" t="s">
        <v>82</v>
      </c>
      <c r="AV310" s="12" t="s">
        <v>84</v>
      </c>
      <c r="AW310" s="12" t="s">
        <v>32</v>
      </c>
      <c r="AX310" s="12" t="s">
        <v>75</v>
      </c>
      <c r="AY310" s="153" t="s">
        <v>163</v>
      </c>
    </row>
    <row r="311" spans="2:65" s="13" customFormat="1" ht="10">
      <c r="B311" s="159"/>
      <c r="D311" s="152" t="s">
        <v>171</v>
      </c>
      <c r="E311" s="160" t="s">
        <v>1</v>
      </c>
      <c r="F311" s="161" t="s">
        <v>173</v>
      </c>
      <c r="H311" s="162">
        <v>6</v>
      </c>
      <c r="I311" s="163"/>
      <c r="L311" s="159"/>
      <c r="M311" s="164"/>
      <c r="T311" s="165"/>
      <c r="AT311" s="160" t="s">
        <v>171</v>
      </c>
      <c r="AU311" s="160" t="s">
        <v>82</v>
      </c>
      <c r="AV311" s="13" t="s">
        <v>169</v>
      </c>
      <c r="AW311" s="13" t="s">
        <v>32</v>
      </c>
      <c r="AX311" s="13" t="s">
        <v>82</v>
      </c>
      <c r="AY311" s="160" t="s">
        <v>163</v>
      </c>
    </row>
    <row r="312" spans="2:65" s="1" customFormat="1" ht="16.5" customHeight="1">
      <c r="B312" s="136"/>
      <c r="C312" s="137" t="s">
        <v>786</v>
      </c>
      <c r="D312" s="137" t="s">
        <v>165</v>
      </c>
      <c r="E312" s="138" t="s">
        <v>1139</v>
      </c>
      <c r="F312" s="139" t="s">
        <v>1140</v>
      </c>
      <c r="G312" s="140" t="s">
        <v>962</v>
      </c>
      <c r="H312" s="141">
        <v>6</v>
      </c>
      <c r="I312" s="142"/>
      <c r="J312" s="143">
        <f>ROUND(I312*H312,2)</f>
        <v>0</v>
      </c>
      <c r="K312" s="144"/>
      <c r="L312" s="31"/>
      <c r="M312" s="145" t="s">
        <v>1</v>
      </c>
      <c r="N312" s="146" t="s">
        <v>40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169</v>
      </c>
      <c r="AT312" s="149" t="s">
        <v>165</v>
      </c>
      <c r="AU312" s="149" t="s">
        <v>82</v>
      </c>
      <c r="AY312" s="16" t="s">
        <v>163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6" t="s">
        <v>82</v>
      </c>
      <c r="BK312" s="150">
        <f>ROUND(I312*H312,2)</f>
        <v>0</v>
      </c>
      <c r="BL312" s="16" t="s">
        <v>169</v>
      </c>
      <c r="BM312" s="149" t="s">
        <v>1426</v>
      </c>
    </row>
    <row r="313" spans="2:65" s="14" customFormat="1" ht="10">
      <c r="B313" s="166"/>
      <c r="D313" s="152" t="s">
        <v>171</v>
      </c>
      <c r="E313" s="167" t="s">
        <v>1</v>
      </c>
      <c r="F313" s="168" t="s">
        <v>1199</v>
      </c>
      <c r="H313" s="167" t="s">
        <v>1</v>
      </c>
      <c r="I313" s="169"/>
      <c r="L313" s="166"/>
      <c r="M313" s="170"/>
      <c r="T313" s="171"/>
      <c r="AT313" s="167" t="s">
        <v>171</v>
      </c>
      <c r="AU313" s="167" t="s">
        <v>82</v>
      </c>
      <c r="AV313" s="14" t="s">
        <v>82</v>
      </c>
      <c r="AW313" s="14" t="s">
        <v>32</v>
      </c>
      <c r="AX313" s="14" t="s">
        <v>75</v>
      </c>
      <c r="AY313" s="167" t="s">
        <v>163</v>
      </c>
    </row>
    <row r="314" spans="2:65" s="12" customFormat="1" ht="10">
      <c r="B314" s="151"/>
      <c r="D314" s="152" t="s">
        <v>171</v>
      </c>
      <c r="E314" s="153" t="s">
        <v>1</v>
      </c>
      <c r="F314" s="154" t="s">
        <v>1425</v>
      </c>
      <c r="H314" s="155">
        <v>6</v>
      </c>
      <c r="I314" s="156"/>
      <c r="L314" s="151"/>
      <c r="M314" s="157"/>
      <c r="T314" s="158"/>
      <c r="AT314" s="153" t="s">
        <v>171</v>
      </c>
      <c r="AU314" s="153" t="s">
        <v>82</v>
      </c>
      <c r="AV314" s="12" t="s">
        <v>84</v>
      </c>
      <c r="AW314" s="12" t="s">
        <v>32</v>
      </c>
      <c r="AX314" s="12" t="s">
        <v>75</v>
      </c>
      <c r="AY314" s="153" t="s">
        <v>163</v>
      </c>
    </row>
    <row r="315" spans="2:65" s="13" customFormat="1" ht="10">
      <c r="B315" s="159"/>
      <c r="D315" s="152" t="s">
        <v>171</v>
      </c>
      <c r="E315" s="160" t="s">
        <v>1</v>
      </c>
      <c r="F315" s="161" t="s">
        <v>173</v>
      </c>
      <c r="H315" s="162">
        <v>6</v>
      </c>
      <c r="I315" s="163"/>
      <c r="L315" s="159"/>
      <c r="M315" s="164"/>
      <c r="T315" s="165"/>
      <c r="AT315" s="160" t="s">
        <v>171</v>
      </c>
      <c r="AU315" s="160" t="s">
        <v>82</v>
      </c>
      <c r="AV315" s="13" t="s">
        <v>169</v>
      </c>
      <c r="AW315" s="13" t="s">
        <v>32</v>
      </c>
      <c r="AX315" s="13" t="s">
        <v>82</v>
      </c>
      <c r="AY315" s="160" t="s">
        <v>163</v>
      </c>
    </row>
    <row r="316" spans="2:65" s="1" customFormat="1" ht="16.5" customHeight="1">
      <c r="B316" s="136"/>
      <c r="C316" s="137" t="s">
        <v>790</v>
      </c>
      <c r="D316" s="137" t="s">
        <v>165</v>
      </c>
      <c r="E316" s="138" t="s">
        <v>1143</v>
      </c>
      <c r="F316" s="139" t="s">
        <v>1144</v>
      </c>
      <c r="G316" s="140" t="s">
        <v>884</v>
      </c>
      <c r="H316" s="141">
        <v>1</v>
      </c>
      <c r="I316" s="142"/>
      <c r="J316" s="143">
        <f>ROUND(I316*H316,2)</f>
        <v>0</v>
      </c>
      <c r="K316" s="144"/>
      <c r="L316" s="31"/>
      <c r="M316" s="145" t="s">
        <v>1</v>
      </c>
      <c r="N316" s="146" t="s">
        <v>40</v>
      </c>
      <c r="P316" s="147">
        <f>O316*H316</f>
        <v>0</v>
      </c>
      <c r="Q316" s="147">
        <v>0</v>
      </c>
      <c r="R316" s="147">
        <f>Q316*H316</f>
        <v>0</v>
      </c>
      <c r="S316" s="147">
        <v>0</v>
      </c>
      <c r="T316" s="148">
        <f>S316*H316</f>
        <v>0</v>
      </c>
      <c r="AR316" s="149" t="s">
        <v>169</v>
      </c>
      <c r="AT316" s="149" t="s">
        <v>165</v>
      </c>
      <c r="AU316" s="149" t="s">
        <v>82</v>
      </c>
      <c r="AY316" s="16" t="s">
        <v>163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6" t="s">
        <v>82</v>
      </c>
      <c r="BK316" s="150">
        <f>ROUND(I316*H316,2)</f>
        <v>0</v>
      </c>
      <c r="BL316" s="16" t="s">
        <v>169</v>
      </c>
      <c r="BM316" s="149" t="s">
        <v>1427</v>
      </c>
    </row>
    <row r="317" spans="2:65" s="1" customFormat="1" ht="16.5" customHeight="1">
      <c r="B317" s="136"/>
      <c r="C317" s="175" t="s">
        <v>795</v>
      </c>
      <c r="D317" s="175" t="s">
        <v>378</v>
      </c>
      <c r="E317" s="176" t="s">
        <v>1146</v>
      </c>
      <c r="F317" s="177" t="s">
        <v>1147</v>
      </c>
      <c r="G317" s="178" t="s">
        <v>884</v>
      </c>
      <c r="H317" s="179">
        <v>1</v>
      </c>
      <c r="I317" s="180"/>
      <c r="J317" s="181">
        <f>ROUND(I317*H317,2)</f>
        <v>0</v>
      </c>
      <c r="K317" s="182"/>
      <c r="L317" s="183"/>
      <c r="M317" s="184" t="s">
        <v>1</v>
      </c>
      <c r="N317" s="185" t="s">
        <v>40</v>
      </c>
      <c r="P317" s="147">
        <f>O317*H317</f>
        <v>0</v>
      </c>
      <c r="Q317" s="147">
        <v>0</v>
      </c>
      <c r="R317" s="147">
        <f>Q317*H317</f>
        <v>0</v>
      </c>
      <c r="S317" s="147">
        <v>0</v>
      </c>
      <c r="T317" s="148">
        <f>S317*H317</f>
        <v>0</v>
      </c>
      <c r="AR317" s="149" t="s">
        <v>216</v>
      </c>
      <c r="AT317" s="149" t="s">
        <v>378</v>
      </c>
      <c r="AU317" s="149" t="s">
        <v>82</v>
      </c>
      <c r="AY317" s="16" t="s">
        <v>163</v>
      </c>
      <c r="BE317" s="150">
        <f>IF(N317="základní",J317,0)</f>
        <v>0</v>
      </c>
      <c r="BF317" s="150">
        <f>IF(N317="snížená",J317,0)</f>
        <v>0</v>
      </c>
      <c r="BG317" s="150">
        <f>IF(N317="zákl. přenesená",J317,0)</f>
        <v>0</v>
      </c>
      <c r="BH317" s="150">
        <f>IF(N317="sníž. přenesená",J317,0)</f>
        <v>0</v>
      </c>
      <c r="BI317" s="150">
        <f>IF(N317="nulová",J317,0)</f>
        <v>0</v>
      </c>
      <c r="BJ317" s="16" t="s">
        <v>82</v>
      </c>
      <c r="BK317" s="150">
        <f>ROUND(I317*H317,2)</f>
        <v>0</v>
      </c>
      <c r="BL317" s="16" t="s">
        <v>169</v>
      </c>
      <c r="BM317" s="149" t="s">
        <v>1428</v>
      </c>
    </row>
    <row r="318" spans="2:65" s="14" customFormat="1" ht="10">
      <c r="B318" s="166"/>
      <c r="D318" s="152" t="s">
        <v>171</v>
      </c>
      <c r="E318" s="167" t="s">
        <v>1</v>
      </c>
      <c r="F318" s="168" t="s">
        <v>1199</v>
      </c>
      <c r="H318" s="167" t="s">
        <v>1</v>
      </c>
      <c r="I318" s="169"/>
      <c r="L318" s="166"/>
      <c r="M318" s="170"/>
      <c r="T318" s="171"/>
      <c r="AT318" s="167" t="s">
        <v>171</v>
      </c>
      <c r="AU318" s="167" t="s">
        <v>82</v>
      </c>
      <c r="AV318" s="14" t="s">
        <v>82</v>
      </c>
      <c r="AW318" s="14" t="s">
        <v>32</v>
      </c>
      <c r="AX318" s="14" t="s">
        <v>75</v>
      </c>
      <c r="AY318" s="167" t="s">
        <v>163</v>
      </c>
    </row>
    <row r="319" spans="2:65" s="12" customFormat="1" ht="10">
      <c r="B319" s="151"/>
      <c r="D319" s="152" t="s">
        <v>171</v>
      </c>
      <c r="E319" s="153" t="s">
        <v>1</v>
      </c>
      <c r="F319" s="154" t="s">
        <v>82</v>
      </c>
      <c r="H319" s="155">
        <v>1</v>
      </c>
      <c r="I319" s="156"/>
      <c r="L319" s="151"/>
      <c r="M319" s="157"/>
      <c r="T319" s="158"/>
      <c r="AT319" s="153" t="s">
        <v>171</v>
      </c>
      <c r="AU319" s="153" t="s">
        <v>82</v>
      </c>
      <c r="AV319" s="12" t="s">
        <v>84</v>
      </c>
      <c r="AW319" s="12" t="s">
        <v>32</v>
      </c>
      <c r="AX319" s="12" t="s">
        <v>75</v>
      </c>
      <c r="AY319" s="153" t="s">
        <v>163</v>
      </c>
    </row>
    <row r="320" spans="2:65" s="13" customFormat="1" ht="10">
      <c r="B320" s="159"/>
      <c r="D320" s="152" t="s">
        <v>171</v>
      </c>
      <c r="E320" s="160" t="s">
        <v>1</v>
      </c>
      <c r="F320" s="161" t="s">
        <v>173</v>
      </c>
      <c r="H320" s="162">
        <v>1</v>
      </c>
      <c r="I320" s="163"/>
      <c r="L320" s="159"/>
      <c r="M320" s="164"/>
      <c r="T320" s="165"/>
      <c r="AT320" s="160" t="s">
        <v>171</v>
      </c>
      <c r="AU320" s="160" t="s">
        <v>82</v>
      </c>
      <c r="AV320" s="13" t="s">
        <v>169</v>
      </c>
      <c r="AW320" s="13" t="s">
        <v>32</v>
      </c>
      <c r="AX320" s="13" t="s">
        <v>82</v>
      </c>
      <c r="AY320" s="160" t="s">
        <v>163</v>
      </c>
    </row>
    <row r="321" spans="2:65" s="1" customFormat="1" ht="16.5" customHeight="1">
      <c r="B321" s="136"/>
      <c r="C321" s="137" t="s">
        <v>341</v>
      </c>
      <c r="D321" s="137" t="s">
        <v>165</v>
      </c>
      <c r="E321" s="138" t="s">
        <v>1429</v>
      </c>
      <c r="F321" s="139" t="s">
        <v>1430</v>
      </c>
      <c r="G321" s="140" t="s">
        <v>884</v>
      </c>
      <c r="H321" s="141">
        <v>1</v>
      </c>
      <c r="I321" s="142"/>
      <c r="J321" s="143">
        <f>ROUND(I321*H321,2)</f>
        <v>0</v>
      </c>
      <c r="K321" s="144"/>
      <c r="L321" s="31"/>
      <c r="M321" s="145" t="s">
        <v>1</v>
      </c>
      <c r="N321" s="146" t="s">
        <v>40</v>
      </c>
      <c r="P321" s="147">
        <f>O321*H321</f>
        <v>0</v>
      </c>
      <c r="Q321" s="147">
        <v>0</v>
      </c>
      <c r="R321" s="147">
        <f>Q321*H321</f>
        <v>0</v>
      </c>
      <c r="S321" s="147">
        <v>0</v>
      </c>
      <c r="T321" s="148">
        <f>S321*H321</f>
        <v>0</v>
      </c>
      <c r="AR321" s="149" t="s">
        <v>169</v>
      </c>
      <c r="AT321" s="149" t="s">
        <v>165</v>
      </c>
      <c r="AU321" s="149" t="s">
        <v>82</v>
      </c>
      <c r="AY321" s="16" t="s">
        <v>163</v>
      </c>
      <c r="BE321" s="150">
        <f>IF(N321="základní",J321,0)</f>
        <v>0</v>
      </c>
      <c r="BF321" s="150">
        <f>IF(N321="snížená",J321,0)</f>
        <v>0</v>
      </c>
      <c r="BG321" s="150">
        <f>IF(N321="zákl. přenesená",J321,0)</f>
        <v>0</v>
      </c>
      <c r="BH321" s="150">
        <f>IF(N321="sníž. přenesená",J321,0)</f>
        <v>0</v>
      </c>
      <c r="BI321" s="150">
        <f>IF(N321="nulová",J321,0)</f>
        <v>0</v>
      </c>
      <c r="BJ321" s="16" t="s">
        <v>82</v>
      </c>
      <c r="BK321" s="150">
        <f>ROUND(I321*H321,2)</f>
        <v>0</v>
      </c>
      <c r="BL321" s="16" t="s">
        <v>169</v>
      </c>
      <c r="BM321" s="149" t="s">
        <v>1431</v>
      </c>
    </row>
    <row r="322" spans="2:65" s="1" customFormat="1" ht="16.5" customHeight="1">
      <c r="B322" s="136"/>
      <c r="C322" s="175" t="s">
        <v>804</v>
      </c>
      <c r="D322" s="175" t="s">
        <v>378</v>
      </c>
      <c r="E322" s="176" t="s">
        <v>1432</v>
      </c>
      <c r="F322" s="177" t="s">
        <v>1433</v>
      </c>
      <c r="G322" s="178" t="s">
        <v>884</v>
      </c>
      <c r="H322" s="179">
        <v>1</v>
      </c>
      <c r="I322" s="180"/>
      <c r="J322" s="181">
        <f>ROUND(I322*H322,2)</f>
        <v>0</v>
      </c>
      <c r="K322" s="182"/>
      <c r="L322" s="183"/>
      <c r="M322" s="184" t="s">
        <v>1</v>
      </c>
      <c r="N322" s="185" t="s">
        <v>40</v>
      </c>
      <c r="P322" s="147">
        <f>O322*H322</f>
        <v>0</v>
      </c>
      <c r="Q322" s="147">
        <v>0</v>
      </c>
      <c r="R322" s="147">
        <f>Q322*H322</f>
        <v>0</v>
      </c>
      <c r="S322" s="147">
        <v>0</v>
      </c>
      <c r="T322" s="148">
        <f>S322*H322</f>
        <v>0</v>
      </c>
      <c r="AR322" s="149" t="s">
        <v>216</v>
      </c>
      <c r="AT322" s="149" t="s">
        <v>378</v>
      </c>
      <c r="AU322" s="149" t="s">
        <v>82</v>
      </c>
      <c r="AY322" s="16" t="s">
        <v>163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6" t="s">
        <v>82</v>
      </c>
      <c r="BK322" s="150">
        <f>ROUND(I322*H322,2)</f>
        <v>0</v>
      </c>
      <c r="BL322" s="16" t="s">
        <v>169</v>
      </c>
      <c r="BM322" s="149" t="s">
        <v>1434</v>
      </c>
    </row>
    <row r="323" spans="2:65" s="14" customFormat="1" ht="10">
      <c r="B323" s="166"/>
      <c r="D323" s="152" t="s">
        <v>171</v>
      </c>
      <c r="E323" s="167" t="s">
        <v>1</v>
      </c>
      <c r="F323" s="168" t="s">
        <v>1199</v>
      </c>
      <c r="H323" s="167" t="s">
        <v>1</v>
      </c>
      <c r="I323" s="169"/>
      <c r="L323" s="166"/>
      <c r="M323" s="170"/>
      <c r="T323" s="171"/>
      <c r="AT323" s="167" t="s">
        <v>171</v>
      </c>
      <c r="AU323" s="167" t="s">
        <v>82</v>
      </c>
      <c r="AV323" s="14" t="s">
        <v>82</v>
      </c>
      <c r="AW323" s="14" t="s">
        <v>32</v>
      </c>
      <c r="AX323" s="14" t="s">
        <v>75</v>
      </c>
      <c r="AY323" s="167" t="s">
        <v>163</v>
      </c>
    </row>
    <row r="324" spans="2:65" s="12" customFormat="1" ht="10">
      <c r="B324" s="151"/>
      <c r="D324" s="152" t="s">
        <v>171</v>
      </c>
      <c r="E324" s="153" t="s">
        <v>1</v>
      </c>
      <c r="F324" s="154" t="s">
        <v>82</v>
      </c>
      <c r="H324" s="155">
        <v>1</v>
      </c>
      <c r="I324" s="156"/>
      <c r="L324" s="151"/>
      <c r="M324" s="157"/>
      <c r="T324" s="158"/>
      <c r="AT324" s="153" t="s">
        <v>171</v>
      </c>
      <c r="AU324" s="153" t="s">
        <v>82</v>
      </c>
      <c r="AV324" s="12" t="s">
        <v>84</v>
      </c>
      <c r="AW324" s="12" t="s">
        <v>32</v>
      </c>
      <c r="AX324" s="12" t="s">
        <v>75</v>
      </c>
      <c r="AY324" s="153" t="s">
        <v>163</v>
      </c>
    </row>
    <row r="325" spans="2:65" s="13" customFormat="1" ht="10">
      <c r="B325" s="159"/>
      <c r="D325" s="152" t="s">
        <v>171</v>
      </c>
      <c r="E325" s="160" t="s">
        <v>1</v>
      </c>
      <c r="F325" s="161" t="s">
        <v>173</v>
      </c>
      <c r="H325" s="162">
        <v>1</v>
      </c>
      <c r="I325" s="163"/>
      <c r="L325" s="159"/>
      <c r="M325" s="164"/>
      <c r="T325" s="165"/>
      <c r="AT325" s="160" t="s">
        <v>171</v>
      </c>
      <c r="AU325" s="160" t="s">
        <v>82</v>
      </c>
      <c r="AV325" s="13" t="s">
        <v>169</v>
      </c>
      <c r="AW325" s="13" t="s">
        <v>32</v>
      </c>
      <c r="AX325" s="13" t="s">
        <v>82</v>
      </c>
      <c r="AY325" s="160" t="s">
        <v>163</v>
      </c>
    </row>
    <row r="326" spans="2:65" s="1" customFormat="1" ht="21.75" customHeight="1">
      <c r="B326" s="136"/>
      <c r="C326" s="175" t="s">
        <v>809</v>
      </c>
      <c r="D326" s="175" t="s">
        <v>378</v>
      </c>
      <c r="E326" s="176" t="s">
        <v>1435</v>
      </c>
      <c r="F326" s="177" t="s">
        <v>1436</v>
      </c>
      <c r="G326" s="178" t="s">
        <v>884</v>
      </c>
      <c r="H326" s="179">
        <v>1</v>
      </c>
      <c r="I326" s="180"/>
      <c r="J326" s="181">
        <f>ROUND(I326*H326,2)</f>
        <v>0</v>
      </c>
      <c r="K326" s="182"/>
      <c r="L326" s="183"/>
      <c r="M326" s="184" t="s">
        <v>1</v>
      </c>
      <c r="N326" s="185" t="s">
        <v>40</v>
      </c>
      <c r="P326" s="147">
        <f>O326*H326</f>
        <v>0</v>
      </c>
      <c r="Q326" s="147">
        <v>0</v>
      </c>
      <c r="R326" s="147">
        <f>Q326*H326</f>
        <v>0</v>
      </c>
      <c r="S326" s="147">
        <v>0</v>
      </c>
      <c r="T326" s="148">
        <f>S326*H326</f>
        <v>0</v>
      </c>
      <c r="AR326" s="149" t="s">
        <v>216</v>
      </c>
      <c r="AT326" s="149" t="s">
        <v>378</v>
      </c>
      <c r="AU326" s="149" t="s">
        <v>82</v>
      </c>
      <c r="AY326" s="16" t="s">
        <v>163</v>
      </c>
      <c r="BE326" s="150">
        <f>IF(N326="základní",J326,0)</f>
        <v>0</v>
      </c>
      <c r="BF326" s="150">
        <f>IF(N326="snížená",J326,0)</f>
        <v>0</v>
      </c>
      <c r="BG326" s="150">
        <f>IF(N326="zákl. přenesená",J326,0)</f>
        <v>0</v>
      </c>
      <c r="BH326" s="150">
        <f>IF(N326="sníž. přenesená",J326,0)</f>
        <v>0</v>
      </c>
      <c r="BI326" s="150">
        <f>IF(N326="nulová",J326,0)</f>
        <v>0</v>
      </c>
      <c r="BJ326" s="16" t="s">
        <v>82</v>
      </c>
      <c r="BK326" s="150">
        <f>ROUND(I326*H326,2)</f>
        <v>0</v>
      </c>
      <c r="BL326" s="16" t="s">
        <v>169</v>
      </c>
      <c r="BM326" s="149" t="s">
        <v>1437</v>
      </c>
    </row>
    <row r="327" spans="2:65" s="14" customFormat="1" ht="10">
      <c r="B327" s="166"/>
      <c r="D327" s="152" t="s">
        <v>171</v>
      </c>
      <c r="E327" s="167" t="s">
        <v>1</v>
      </c>
      <c r="F327" s="168" t="s">
        <v>1199</v>
      </c>
      <c r="H327" s="167" t="s">
        <v>1</v>
      </c>
      <c r="I327" s="169"/>
      <c r="L327" s="166"/>
      <c r="M327" s="170"/>
      <c r="T327" s="171"/>
      <c r="AT327" s="167" t="s">
        <v>171</v>
      </c>
      <c r="AU327" s="167" t="s">
        <v>82</v>
      </c>
      <c r="AV327" s="14" t="s">
        <v>82</v>
      </c>
      <c r="AW327" s="14" t="s">
        <v>32</v>
      </c>
      <c r="AX327" s="14" t="s">
        <v>75</v>
      </c>
      <c r="AY327" s="167" t="s">
        <v>163</v>
      </c>
    </row>
    <row r="328" spans="2:65" s="12" customFormat="1" ht="10">
      <c r="B328" s="151"/>
      <c r="D328" s="152" t="s">
        <v>171</v>
      </c>
      <c r="E328" s="153" t="s">
        <v>1</v>
      </c>
      <c r="F328" s="154" t="s">
        <v>82</v>
      </c>
      <c r="H328" s="155">
        <v>1</v>
      </c>
      <c r="I328" s="156"/>
      <c r="L328" s="151"/>
      <c r="M328" s="157"/>
      <c r="T328" s="158"/>
      <c r="AT328" s="153" t="s">
        <v>171</v>
      </c>
      <c r="AU328" s="153" t="s">
        <v>82</v>
      </c>
      <c r="AV328" s="12" t="s">
        <v>84</v>
      </c>
      <c r="AW328" s="12" t="s">
        <v>32</v>
      </c>
      <c r="AX328" s="12" t="s">
        <v>75</v>
      </c>
      <c r="AY328" s="153" t="s">
        <v>163</v>
      </c>
    </row>
    <row r="329" spans="2:65" s="13" customFormat="1" ht="10">
      <c r="B329" s="159"/>
      <c r="D329" s="152" t="s">
        <v>171</v>
      </c>
      <c r="E329" s="160" t="s">
        <v>1</v>
      </c>
      <c r="F329" s="161" t="s">
        <v>173</v>
      </c>
      <c r="H329" s="162">
        <v>1</v>
      </c>
      <c r="I329" s="163"/>
      <c r="L329" s="159"/>
      <c r="M329" s="164"/>
      <c r="T329" s="165"/>
      <c r="AT329" s="160" t="s">
        <v>171</v>
      </c>
      <c r="AU329" s="160" t="s">
        <v>82</v>
      </c>
      <c r="AV329" s="13" t="s">
        <v>169</v>
      </c>
      <c r="AW329" s="13" t="s">
        <v>32</v>
      </c>
      <c r="AX329" s="13" t="s">
        <v>82</v>
      </c>
      <c r="AY329" s="160" t="s">
        <v>163</v>
      </c>
    </row>
    <row r="330" spans="2:65" s="1" customFormat="1" ht="16.5" customHeight="1">
      <c r="B330" s="136"/>
      <c r="C330" s="137" t="s">
        <v>814</v>
      </c>
      <c r="D330" s="137" t="s">
        <v>165</v>
      </c>
      <c r="E330" s="138" t="s">
        <v>1438</v>
      </c>
      <c r="F330" s="139" t="s">
        <v>1439</v>
      </c>
      <c r="G330" s="140" t="s">
        <v>393</v>
      </c>
      <c r="H330" s="141">
        <v>54</v>
      </c>
      <c r="I330" s="142"/>
      <c r="J330" s="143">
        <f>ROUND(I330*H330,2)</f>
        <v>0</v>
      </c>
      <c r="K330" s="144"/>
      <c r="L330" s="31"/>
      <c r="M330" s="145" t="s">
        <v>1</v>
      </c>
      <c r="N330" s="146" t="s">
        <v>40</v>
      </c>
      <c r="P330" s="147">
        <f>O330*H330</f>
        <v>0</v>
      </c>
      <c r="Q330" s="147">
        <v>0</v>
      </c>
      <c r="R330" s="147">
        <f>Q330*H330</f>
        <v>0</v>
      </c>
      <c r="S330" s="147">
        <v>0</v>
      </c>
      <c r="T330" s="148">
        <f>S330*H330</f>
        <v>0</v>
      </c>
      <c r="AR330" s="149" t="s">
        <v>169</v>
      </c>
      <c r="AT330" s="149" t="s">
        <v>165</v>
      </c>
      <c r="AU330" s="149" t="s">
        <v>82</v>
      </c>
      <c r="AY330" s="16" t="s">
        <v>163</v>
      </c>
      <c r="BE330" s="150">
        <f>IF(N330="základní",J330,0)</f>
        <v>0</v>
      </c>
      <c r="BF330" s="150">
        <f>IF(N330="snížená",J330,0)</f>
        <v>0</v>
      </c>
      <c r="BG330" s="150">
        <f>IF(N330="zákl. přenesená",J330,0)</f>
        <v>0</v>
      </c>
      <c r="BH330" s="150">
        <f>IF(N330="sníž. přenesená",J330,0)</f>
        <v>0</v>
      </c>
      <c r="BI330" s="150">
        <f>IF(N330="nulová",J330,0)</f>
        <v>0</v>
      </c>
      <c r="BJ330" s="16" t="s">
        <v>82</v>
      </c>
      <c r="BK330" s="150">
        <f>ROUND(I330*H330,2)</f>
        <v>0</v>
      </c>
      <c r="BL330" s="16" t="s">
        <v>169</v>
      </c>
      <c r="BM330" s="149" t="s">
        <v>1440</v>
      </c>
    </row>
    <row r="331" spans="2:65" s="14" customFormat="1" ht="10">
      <c r="B331" s="166"/>
      <c r="D331" s="152" t="s">
        <v>171</v>
      </c>
      <c r="E331" s="167" t="s">
        <v>1</v>
      </c>
      <c r="F331" s="168" t="s">
        <v>1199</v>
      </c>
      <c r="H331" s="167" t="s">
        <v>1</v>
      </c>
      <c r="I331" s="169"/>
      <c r="L331" s="166"/>
      <c r="M331" s="170"/>
      <c r="T331" s="171"/>
      <c r="AT331" s="167" t="s">
        <v>171</v>
      </c>
      <c r="AU331" s="167" t="s">
        <v>82</v>
      </c>
      <c r="AV331" s="14" t="s">
        <v>82</v>
      </c>
      <c r="AW331" s="14" t="s">
        <v>32</v>
      </c>
      <c r="AX331" s="14" t="s">
        <v>75</v>
      </c>
      <c r="AY331" s="167" t="s">
        <v>163</v>
      </c>
    </row>
    <row r="332" spans="2:65" s="12" customFormat="1" ht="10">
      <c r="B332" s="151"/>
      <c r="D332" s="152" t="s">
        <v>171</v>
      </c>
      <c r="E332" s="153" t="s">
        <v>1</v>
      </c>
      <c r="F332" s="154" t="s">
        <v>684</v>
      </c>
      <c r="H332" s="155">
        <v>54</v>
      </c>
      <c r="I332" s="156"/>
      <c r="L332" s="151"/>
      <c r="M332" s="157"/>
      <c r="T332" s="158"/>
      <c r="AT332" s="153" t="s">
        <v>171</v>
      </c>
      <c r="AU332" s="153" t="s">
        <v>82</v>
      </c>
      <c r="AV332" s="12" t="s">
        <v>84</v>
      </c>
      <c r="AW332" s="12" t="s">
        <v>32</v>
      </c>
      <c r="AX332" s="12" t="s">
        <v>75</v>
      </c>
      <c r="AY332" s="153" t="s">
        <v>163</v>
      </c>
    </row>
    <row r="333" spans="2:65" s="13" customFormat="1" ht="10">
      <c r="B333" s="159"/>
      <c r="D333" s="152" t="s">
        <v>171</v>
      </c>
      <c r="E333" s="160" t="s">
        <v>1</v>
      </c>
      <c r="F333" s="161" t="s">
        <v>173</v>
      </c>
      <c r="H333" s="162">
        <v>54</v>
      </c>
      <c r="I333" s="163"/>
      <c r="L333" s="159"/>
      <c r="M333" s="164"/>
      <c r="T333" s="165"/>
      <c r="AT333" s="160" t="s">
        <v>171</v>
      </c>
      <c r="AU333" s="160" t="s">
        <v>82</v>
      </c>
      <c r="AV333" s="13" t="s">
        <v>169</v>
      </c>
      <c r="AW333" s="13" t="s">
        <v>32</v>
      </c>
      <c r="AX333" s="13" t="s">
        <v>82</v>
      </c>
      <c r="AY333" s="160" t="s">
        <v>163</v>
      </c>
    </row>
    <row r="334" spans="2:65" s="1" customFormat="1" ht="16.5" customHeight="1">
      <c r="B334" s="136"/>
      <c r="C334" s="137" t="s">
        <v>820</v>
      </c>
      <c r="D334" s="137" t="s">
        <v>165</v>
      </c>
      <c r="E334" s="138" t="s">
        <v>1155</v>
      </c>
      <c r="F334" s="139" t="s">
        <v>1156</v>
      </c>
      <c r="G334" s="140" t="s">
        <v>393</v>
      </c>
      <c r="H334" s="141">
        <v>24</v>
      </c>
      <c r="I334" s="142"/>
      <c r="J334" s="143">
        <f>ROUND(I334*H334,2)</f>
        <v>0</v>
      </c>
      <c r="K334" s="144"/>
      <c r="L334" s="31"/>
      <c r="M334" s="145" t="s">
        <v>1</v>
      </c>
      <c r="N334" s="146" t="s">
        <v>40</v>
      </c>
      <c r="P334" s="147">
        <f>O334*H334</f>
        <v>0</v>
      </c>
      <c r="Q334" s="147">
        <v>0</v>
      </c>
      <c r="R334" s="147">
        <f>Q334*H334</f>
        <v>0</v>
      </c>
      <c r="S334" s="147">
        <v>0</v>
      </c>
      <c r="T334" s="148">
        <f>S334*H334</f>
        <v>0</v>
      </c>
      <c r="AR334" s="149" t="s">
        <v>169</v>
      </c>
      <c r="AT334" s="149" t="s">
        <v>165</v>
      </c>
      <c r="AU334" s="149" t="s">
        <v>82</v>
      </c>
      <c r="AY334" s="16" t="s">
        <v>163</v>
      </c>
      <c r="BE334" s="150">
        <f>IF(N334="základní",J334,0)</f>
        <v>0</v>
      </c>
      <c r="BF334" s="150">
        <f>IF(N334="snížená",J334,0)</f>
        <v>0</v>
      </c>
      <c r="BG334" s="150">
        <f>IF(N334="zákl. přenesená",J334,0)</f>
        <v>0</v>
      </c>
      <c r="BH334" s="150">
        <f>IF(N334="sníž. přenesená",J334,0)</f>
        <v>0</v>
      </c>
      <c r="BI334" s="150">
        <f>IF(N334="nulová",J334,0)</f>
        <v>0</v>
      </c>
      <c r="BJ334" s="16" t="s">
        <v>82</v>
      </c>
      <c r="BK334" s="150">
        <f>ROUND(I334*H334,2)</f>
        <v>0</v>
      </c>
      <c r="BL334" s="16" t="s">
        <v>169</v>
      </c>
      <c r="BM334" s="149" t="s">
        <v>1441</v>
      </c>
    </row>
    <row r="335" spans="2:65" s="14" customFormat="1" ht="10">
      <c r="B335" s="166"/>
      <c r="D335" s="152" t="s">
        <v>171</v>
      </c>
      <c r="E335" s="167" t="s">
        <v>1</v>
      </c>
      <c r="F335" s="168" t="s">
        <v>1199</v>
      </c>
      <c r="H335" s="167" t="s">
        <v>1</v>
      </c>
      <c r="I335" s="169"/>
      <c r="L335" s="166"/>
      <c r="M335" s="170"/>
      <c r="T335" s="171"/>
      <c r="AT335" s="167" t="s">
        <v>171</v>
      </c>
      <c r="AU335" s="167" t="s">
        <v>82</v>
      </c>
      <c r="AV335" s="14" t="s">
        <v>82</v>
      </c>
      <c r="AW335" s="14" t="s">
        <v>32</v>
      </c>
      <c r="AX335" s="14" t="s">
        <v>75</v>
      </c>
      <c r="AY335" s="167" t="s">
        <v>163</v>
      </c>
    </row>
    <row r="336" spans="2:65" s="12" customFormat="1" ht="10">
      <c r="B336" s="151"/>
      <c r="D336" s="152" t="s">
        <v>171</v>
      </c>
      <c r="E336" s="153" t="s">
        <v>1</v>
      </c>
      <c r="F336" s="154" t="s">
        <v>298</v>
      </c>
      <c r="H336" s="155">
        <v>24</v>
      </c>
      <c r="I336" s="156"/>
      <c r="L336" s="151"/>
      <c r="M336" s="157"/>
      <c r="T336" s="158"/>
      <c r="AT336" s="153" t="s">
        <v>171</v>
      </c>
      <c r="AU336" s="153" t="s">
        <v>82</v>
      </c>
      <c r="AV336" s="12" t="s">
        <v>84</v>
      </c>
      <c r="AW336" s="12" t="s">
        <v>32</v>
      </c>
      <c r="AX336" s="12" t="s">
        <v>75</v>
      </c>
      <c r="AY336" s="153" t="s">
        <v>163</v>
      </c>
    </row>
    <row r="337" spans="2:65" s="13" customFormat="1" ht="10">
      <c r="B337" s="159"/>
      <c r="D337" s="152" t="s">
        <v>171</v>
      </c>
      <c r="E337" s="160" t="s">
        <v>1</v>
      </c>
      <c r="F337" s="161" t="s">
        <v>173</v>
      </c>
      <c r="H337" s="162">
        <v>24</v>
      </c>
      <c r="I337" s="163"/>
      <c r="L337" s="159"/>
      <c r="M337" s="164"/>
      <c r="T337" s="165"/>
      <c r="AT337" s="160" t="s">
        <v>171</v>
      </c>
      <c r="AU337" s="160" t="s">
        <v>82</v>
      </c>
      <c r="AV337" s="13" t="s">
        <v>169</v>
      </c>
      <c r="AW337" s="13" t="s">
        <v>32</v>
      </c>
      <c r="AX337" s="13" t="s">
        <v>82</v>
      </c>
      <c r="AY337" s="160" t="s">
        <v>163</v>
      </c>
    </row>
    <row r="338" spans="2:65" s="1" customFormat="1" ht="16.5" customHeight="1">
      <c r="B338" s="136"/>
      <c r="C338" s="137" t="s">
        <v>825</v>
      </c>
      <c r="D338" s="137" t="s">
        <v>165</v>
      </c>
      <c r="E338" s="138" t="s">
        <v>1158</v>
      </c>
      <c r="F338" s="139" t="s">
        <v>1159</v>
      </c>
      <c r="G338" s="140" t="s">
        <v>248</v>
      </c>
      <c r="H338" s="141">
        <v>250</v>
      </c>
      <c r="I338" s="142"/>
      <c r="J338" s="143">
        <f>ROUND(I338*H338,2)</f>
        <v>0</v>
      </c>
      <c r="K338" s="144"/>
      <c r="L338" s="31"/>
      <c r="M338" s="145" t="s">
        <v>1</v>
      </c>
      <c r="N338" s="146" t="s">
        <v>40</v>
      </c>
      <c r="P338" s="147">
        <f>O338*H338</f>
        <v>0</v>
      </c>
      <c r="Q338" s="147">
        <v>0</v>
      </c>
      <c r="R338" s="147">
        <f>Q338*H338</f>
        <v>0</v>
      </c>
      <c r="S338" s="147">
        <v>0</v>
      </c>
      <c r="T338" s="148">
        <f>S338*H338</f>
        <v>0</v>
      </c>
      <c r="AR338" s="149" t="s">
        <v>169</v>
      </c>
      <c r="AT338" s="149" t="s">
        <v>165</v>
      </c>
      <c r="AU338" s="149" t="s">
        <v>82</v>
      </c>
      <c r="AY338" s="16" t="s">
        <v>163</v>
      </c>
      <c r="BE338" s="150">
        <f>IF(N338="základní",J338,0)</f>
        <v>0</v>
      </c>
      <c r="BF338" s="150">
        <f>IF(N338="snížená",J338,0)</f>
        <v>0</v>
      </c>
      <c r="BG338" s="150">
        <f>IF(N338="zákl. přenesená",J338,0)</f>
        <v>0</v>
      </c>
      <c r="BH338" s="150">
        <f>IF(N338="sníž. přenesená",J338,0)</f>
        <v>0</v>
      </c>
      <c r="BI338" s="150">
        <f>IF(N338="nulová",J338,0)</f>
        <v>0</v>
      </c>
      <c r="BJ338" s="16" t="s">
        <v>82</v>
      </c>
      <c r="BK338" s="150">
        <f>ROUND(I338*H338,2)</f>
        <v>0</v>
      </c>
      <c r="BL338" s="16" t="s">
        <v>169</v>
      </c>
      <c r="BM338" s="149" t="s">
        <v>1442</v>
      </c>
    </row>
    <row r="339" spans="2:65" s="14" customFormat="1" ht="10">
      <c r="B339" s="166"/>
      <c r="D339" s="152" t="s">
        <v>171</v>
      </c>
      <c r="E339" s="167" t="s">
        <v>1</v>
      </c>
      <c r="F339" s="168" t="s">
        <v>1199</v>
      </c>
      <c r="H339" s="167" t="s">
        <v>1</v>
      </c>
      <c r="I339" s="169"/>
      <c r="L339" s="166"/>
      <c r="M339" s="170"/>
      <c r="T339" s="171"/>
      <c r="AT339" s="167" t="s">
        <v>171</v>
      </c>
      <c r="AU339" s="167" t="s">
        <v>82</v>
      </c>
      <c r="AV339" s="14" t="s">
        <v>82</v>
      </c>
      <c r="AW339" s="14" t="s">
        <v>32</v>
      </c>
      <c r="AX339" s="14" t="s">
        <v>75</v>
      </c>
      <c r="AY339" s="167" t="s">
        <v>163</v>
      </c>
    </row>
    <row r="340" spans="2:65" s="12" customFormat="1" ht="10">
      <c r="B340" s="151"/>
      <c r="D340" s="152" t="s">
        <v>171</v>
      </c>
      <c r="E340" s="153" t="s">
        <v>1</v>
      </c>
      <c r="F340" s="154" t="s">
        <v>1443</v>
      </c>
      <c r="H340" s="155">
        <v>250</v>
      </c>
      <c r="I340" s="156"/>
      <c r="L340" s="151"/>
      <c r="M340" s="157"/>
      <c r="T340" s="158"/>
      <c r="AT340" s="153" t="s">
        <v>171</v>
      </c>
      <c r="AU340" s="153" t="s">
        <v>82</v>
      </c>
      <c r="AV340" s="12" t="s">
        <v>84</v>
      </c>
      <c r="AW340" s="12" t="s">
        <v>32</v>
      </c>
      <c r="AX340" s="12" t="s">
        <v>75</v>
      </c>
      <c r="AY340" s="153" t="s">
        <v>163</v>
      </c>
    </row>
    <row r="341" spans="2:65" s="13" customFormat="1" ht="10">
      <c r="B341" s="159"/>
      <c r="D341" s="152" t="s">
        <v>171</v>
      </c>
      <c r="E341" s="160" t="s">
        <v>1</v>
      </c>
      <c r="F341" s="161" t="s">
        <v>173</v>
      </c>
      <c r="H341" s="162">
        <v>250</v>
      </c>
      <c r="I341" s="163"/>
      <c r="L341" s="159"/>
      <c r="M341" s="164"/>
      <c r="T341" s="165"/>
      <c r="AT341" s="160" t="s">
        <v>171</v>
      </c>
      <c r="AU341" s="160" t="s">
        <v>82</v>
      </c>
      <c r="AV341" s="13" t="s">
        <v>169</v>
      </c>
      <c r="AW341" s="13" t="s">
        <v>32</v>
      </c>
      <c r="AX341" s="13" t="s">
        <v>82</v>
      </c>
      <c r="AY341" s="160" t="s">
        <v>163</v>
      </c>
    </row>
    <row r="342" spans="2:65" s="1" customFormat="1" ht="16.5" customHeight="1">
      <c r="B342" s="136"/>
      <c r="C342" s="137" t="s">
        <v>829</v>
      </c>
      <c r="D342" s="137" t="s">
        <v>165</v>
      </c>
      <c r="E342" s="138" t="s">
        <v>1444</v>
      </c>
      <c r="F342" s="139" t="s">
        <v>1445</v>
      </c>
      <c r="G342" s="140" t="s">
        <v>962</v>
      </c>
      <c r="H342" s="141">
        <v>185</v>
      </c>
      <c r="I342" s="142"/>
      <c r="J342" s="143">
        <f>ROUND(I342*H342,2)</f>
        <v>0</v>
      </c>
      <c r="K342" s="144"/>
      <c r="L342" s="31"/>
      <c r="M342" s="145" t="s">
        <v>1</v>
      </c>
      <c r="N342" s="146" t="s">
        <v>40</v>
      </c>
      <c r="P342" s="147">
        <f>O342*H342</f>
        <v>0</v>
      </c>
      <c r="Q342" s="147">
        <v>0</v>
      </c>
      <c r="R342" s="147">
        <f>Q342*H342</f>
        <v>0</v>
      </c>
      <c r="S342" s="147">
        <v>0</v>
      </c>
      <c r="T342" s="148">
        <f>S342*H342</f>
        <v>0</v>
      </c>
      <c r="AR342" s="149" t="s">
        <v>169</v>
      </c>
      <c r="AT342" s="149" t="s">
        <v>165</v>
      </c>
      <c r="AU342" s="149" t="s">
        <v>82</v>
      </c>
      <c r="AY342" s="16" t="s">
        <v>163</v>
      </c>
      <c r="BE342" s="150">
        <f>IF(N342="základní",J342,0)</f>
        <v>0</v>
      </c>
      <c r="BF342" s="150">
        <f>IF(N342="snížená",J342,0)</f>
        <v>0</v>
      </c>
      <c r="BG342" s="150">
        <f>IF(N342="zákl. přenesená",J342,0)</f>
        <v>0</v>
      </c>
      <c r="BH342" s="150">
        <f>IF(N342="sníž. přenesená",J342,0)</f>
        <v>0</v>
      </c>
      <c r="BI342" s="150">
        <f>IF(N342="nulová",J342,0)</f>
        <v>0</v>
      </c>
      <c r="BJ342" s="16" t="s">
        <v>82</v>
      </c>
      <c r="BK342" s="150">
        <f>ROUND(I342*H342,2)</f>
        <v>0</v>
      </c>
      <c r="BL342" s="16" t="s">
        <v>169</v>
      </c>
      <c r="BM342" s="149" t="s">
        <v>1446</v>
      </c>
    </row>
    <row r="343" spans="2:65" s="14" customFormat="1" ht="10">
      <c r="B343" s="166"/>
      <c r="D343" s="152" t="s">
        <v>171</v>
      </c>
      <c r="E343" s="167" t="s">
        <v>1</v>
      </c>
      <c r="F343" s="168" t="s">
        <v>1199</v>
      </c>
      <c r="H343" s="167" t="s">
        <v>1</v>
      </c>
      <c r="I343" s="169"/>
      <c r="L343" s="166"/>
      <c r="M343" s="170"/>
      <c r="T343" s="171"/>
      <c r="AT343" s="167" t="s">
        <v>171</v>
      </c>
      <c r="AU343" s="167" t="s">
        <v>82</v>
      </c>
      <c r="AV343" s="14" t="s">
        <v>82</v>
      </c>
      <c r="AW343" s="14" t="s">
        <v>32</v>
      </c>
      <c r="AX343" s="14" t="s">
        <v>75</v>
      </c>
      <c r="AY343" s="167" t="s">
        <v>163</v>
      </c>
    </row>
    <row r="344" spans="2:65" s="12" customFormat="1" ht="10">
      <c r="B344" s="151"/>
      <c r="D344" s="152" t="s">
        <v>171</v>
      </c>
      <c r="E344" s="153" t="s">
        <v>1</v>
      </c>
      <c r="F344" s="154" t="s">
        <v>1447</v>
      </c>
      <c r="H344" s="155">
        <v>185</v>
      </c>
      <c r="I344" s="156"/>
      <c r="L344" s="151"/>
      <c r="M344" s="157"/>
      <c r="T344" s="158"/>
      <c r="AT344" s="153" t="s">
        <v>171</v>
      </c>
      <c r="AU344" s="153" t="s">
        <v>82</v>
      </c>
      <c r="AV344" s="12" t="s">
        <v>84</v>
      </c>
      <c r="AW344" s="12" t="s">
        <v>32</v>
      </c>
      <c r="AX344" s="12" t="s">
        <v>75</v>
      </c>
      <c r="AY344" s="153" t="s">
        <v>163</v>
      </c>
    </row>
    <row r="345" spans="2:65" s="13" customFormat="1" ht="10">
      <c r="B345" s="159"/>
      <c r="D345" s="152" t="s">
        <v>171</v>
      </c>
      <c r="E345" s="160" t="s">
        <v>1</v>
      </c>
      <c r="F345" s="161" t="s">
        <v>173</v>
      </c>
      <c r="H345" s="162">
        <v>185</v>
      </c>
      <c r="I345" s="163"/>
      <c r="L345" s="159"/>
      <c r="M345" s="164"/>
      <c r="T345" s="165"/>
      <c r="AT345" s="160" t="s">
        <v>171</v>
      </c>
      <c r="AU345" s="160" t="s">
        <v>82</v>
      </c>
      <c r="AV345" s="13" t="s">
        <v>169</v>
      </c>
      <c r="AW345" s="13" t="s">
        <v>32</v>
      </c>
      <c r="AX345" s="13" t="s">
        <v>82</v>
      </c>
      <c r="AY345" s="160" t="s">
        <v>163</v>
      </c>
    </row>
    <row r="346" spans="2:65" s="1" customFormat="1" ht="16.5" customHeight="1">
      <c r="B346" s="136"/>
      <c r="C346" s="137" t="s">
        <v>834</v>
      </c>
      <c r="D346" s="137" t="s">
        <v>165</v>
      </c>
      <c r="E346" s="138" t="s">
        <v>1448</v>
      </c>
      <c r="F346" s="139" t="s">
        <v>1449</v>
      </c>
      <c r="G346" s="140" t="s">
        <v>1450</v>
      </c>
      <c r="H346" s="141">
        <v>2</v>
      </c>
      <c r="I346" s="142"/>
      <c r="J346" s="143">
        <f>ROUND(I346*H346,2)</f>
        <v>0</v>
      </c>
      <c r="K346" s="144"/>
      <c r="L346" s="31"/>
      <c r="M346" s="145" t="s">
        <v>1</v>
      </c>
      <c r="N346" s="146" t="s">
        <v>40</v>
      </c>
      <c r="P346" s="147">
        <f>O346*H346</f>
        <v>0</v>
      </c>
      <c r="Q346" s="147">
        <v>0</v>
      </c>
      <c r="R346" s="147">
        <f>Q346*H346</f>
        <v>0</v>
      </c>
      <c r="S346" s="147">
        <v>0</v>
      </c>
      <c r="T346" s="148">
        <f>S346*H346</f>
        <v>0</v>
      </c>
      <c r="AR346" s="149" t="s">
        <v>169</v>
      </c>
      <c r="AT346" s="149" t="s">
        <v>165</v>
      </c>
      <c r="AU346" s="149" t="s">
        <v>82</v>
      </c>
      <c r="AY346" s="16" t="s">
        <v>163</v>
      </c>
      <c r="BE346" s="150">
        <f>IF(N346="základní",J346,0)</f>
        <v>0</v>
      </c>
      <c r="BF346" s="150">
        <f>IF(N346="snížená",J346,0)</f>
        <v>0</v>
      </c>
      <c r="BG346" s="150">
        <f>IF(N346="zákl. přenesená",J346,0)</f>
        <v>0</v>
      </c>
      <c r="BH346" s="150">
        <f>IF(N346="sníž. přenesená",J346,0)</f>
        <v>0</v>
      </c>
      <c r="BI346" s="150">
        <f>IF(N346="nulová",J346,0)</f>
        <v>0</v>
      </c>
      <c r="BJ346" s="16" t="s">
        <v>82</v>
      </c>
      <c r="BK346" s="150">
        <f>ROUND(I346*H346,2)</f>
        <v>0</v>
      </c>
      <c r="BL346" s="16" t="s">
        <v>169</v>
      </c>
      <c r="BM346" s="149" t="s">
        <v>1451</v>
      </c>
    </row>
    <row r="347" spans="2:65" s="14" customFormat="1" ht="10">
      <c r="B347" s="166"/>
      <c r="D347" s="152" t="s">
        <v>171</v>
      </c>
      <c r="E347" s="167" t="s">
        <v>1</v>
      </c>
      <c r="F347" s="168" t="s">
        <v>1199</v>
      </c>
      <c r="H347" s="167" t="s">
        <v>1</v>
      </c>
      <c r="I347" s="169"/>
      <c r="L347" s="166"/>
      <c r="M347" s="170"/>
      <c r="T347" s="171"/>
      <c r="AT347" s="167" t="s">
        <v>171</v>
      </c>
      <c r="AU347" s="167" t="s">
        <v>82</v>
      </c>
      <c r="AV347" s="14" t="s">
        <v>82</v>
      </c>
      <c r="AW347" s="14" t="s">
        <v>32</v>
      </c>
      <c r="AX347" s="14" t="s">
        <v>75</v>
      </c>
      <c r="AY347" s="167" t="s">
        <v>163</v>
      </c>
    </row>
    <row r="348" spans="2:65" s="12" customFormat="1" ht="10">
      <c r="B348" s="151"/>
      <c r="D348" s="152" t="s">
        <v>171</v>
      </c>
      <c r="E348" s="153" t="s">
        <v>1</v>
      </c>
      <c r="F348" s="154" t="s">
        <v>84</v>
      </c>
      <c r="H348" s="155">
        <v>2</v>
      </c>
      <c r="I348" s="156"/>
      <c r="L348" s="151"/>
      <c r="M348" s="157"/>
      <c r="T348" s="158"/>
      <c r="AT348" s="153" t="s">
        <v>171</v>
      </c>
      <c r="AU348" s="153" t="s">
        <v>82</v>
      </c>
      <c r="AV348" s="12" t="s">
        <v>84</v>
      </c>
      <c r="AW348" s="12" t="s">
        <v>32</v>
      </c>
      <c r="AX348" s="12" t="s">
        <v>75</v>
      </c>
      <c r="AY348" s="153" t="s">
        <v>163</v>
      </c>
    </row>
    <row r="349" spans="2:65" s="13" customFormat="1" ht="10">
      <c r="B349" s="159"/>
      <c r="D349" s="152" t="s">
        <v>171</v>
      </c>
      <c r="E349" s="160" t="s">
        <v>1</v>
      </c>
      <c r="F349" s="161" t="s">
        <v>173</v>
      </c>
      <c r="H349" s="162">
        <v>2</v>
      </c>
      <c r="I349" s="163"/>
      <c r="L349" s="159"/>
      <c r="M349" s="164"/>
      <c r="T349" s="165"/>
      <c r="AT349" s="160" t="s">
        <v>171</v>
      </c>
      <c r="AU349" s="160" t="s">
        <v>82</v>
      </c>
      <c r="AV349" s="13" t="s">
        <v>169</v>
      </c>
      <c r="AW349" s="13" t="s">
        <v>32</v>
      </c>
      <c r="AX349" s="13" t="s">
        <v>82</v>
      </c>
      <c r="AY349" s="160" t="s">
        <v>163</v>
      </c>
    </row>
    <row r="350" spans="2:65" s="1" customFormat="1" ht="16.5" customHeight="1">
      <c r="B350" s="136"/>
      <c r="C350" s="137" t="s">
        <v>838</v>
      </c>
      <c r="D350" s="137" t="s">
        <v>165</v>
      </c>
      <c r="E350" s="138" t="s">
        <v>1168</v>
      </c>
      <c r="F350" s="139" t="s">
        <v>1169</v>
      </c>
      <c r="G350" s="140" t="s">
        <v>884</v>
      </c>
      <c r="H350" s="141">
        <v>1</v>
      </c>
      <c r="I350" s="142"/>
      <c r="J350" s="143">
        <f>ROUND(I350*H350,2)</f>
        <v>0</v>
      </c>
      <c r="K350" s="144"/>
      <c r="L350" s="31"/>
      <c r="M350" s="145" t="s">
        <v>1</v>
      </c>
      <c r="N350" s="146" t="s">
        <v>40</v>
      </c>
      <c r="P350" s="147">
        <f>O350*H350</f>
        <v>0</v>
      </c>
      <c r="Q350" s="147">
        <v>0</v>
      </c>
      <c r="R350" s="147">
        <f>Q350*H350</f>
        <v>0</v>
      </c>
      <c r="S350" s="147">
        <v>0</v>
      </c>
      <c r="T350" s="148">
        <f>S350*H350</f>
        <v>0</v>
      </c>
      <c r="AR350" s="149" t="s">
        <v>169</v>
      </c>
      <c r="AT350" s="149" t="s">
        <v>165</v>
      </c>
      <c r="AU350" s="149" t="s">
        <v>82</v>
      </c>
      <c r="AY350" s="16" t="s">
        <v>163</v>
      </c>
      <c r="BE350" s="150">
        <f>IF(N350="základní",J350,0)</f>
        <v>0</v>
      </c>
      <c r="BF350" s="150">
        <f>IF(N350="snížená",J350,0)</f>
        <v>0</v>
      </c>
      <c r="BG350" s="150">
        <f>IF(N350="zákl. přenesená",J350,0)</f>
        <v>0</v>
      </c>
      <c r="BH350" s="150">
        <f>IF(N350="sníž. přenesená",J350,0)</f>
        <v>0</v>
      </c>
      <c r="BI350" s="150">
        <f>IF(N350="nulová",J350,0)</f>
        <v>0</v>
      </c>
      <c r="BJ350" s="16" t="s">
        <v>82</v>
      </c>
      <c r="BK350" s="150">
        <f>ROUND(I350*H350,2)</f>
        <v>0</v>
      </c>
      <c r="BL350" s="16" t="s">
        <v>169</v>
      </c>
      <c r="BM350" s="149" t="s">
        <v>1452</v>
      </c>
    </row>
    <row r="351" spans="2:65" s="14" customFormat="1" ht="10">
      <c r="B351" s="166"/>
      <c r="D351" s="152" t="s">
        <v>171</v>
      </c>
      <c r="E351" s="167" t="s">
        <v>1</v>
      </c>
      <c r="F351" s="168" t="s">
        <v>1199</v>
      </c>
      <c r="H351" s="167" t="s">
        <v>1</v>
      </c>
      <c r="I351" s="169"/>
      <c r="L351" s="166"/>
      <c r="M351" s="170"/>
      <c r="T351" s="171"/>
      <c r="AT351" s="167" t="s">
        <v>171</v>
      </c>
      <c r="AU351" s="167" t="s">
        <v>82</v>
      </c>
      <c r="AV351" s="14" t="s">
        <v>82</v>
      </c>
      <c r="AW351" s="14" t="s">
        <v>32</v>
      </c>
      <c r="AX351" s="14" t="s">
        <v>75</v>
      </c>
      <c r="AY351" s="167" t="s">
        <v>163</v>
      </c>
    </row>
    <row r="352" spans="2:65" s="12" customFormat="1" ht="10">
      <c r="B352" s="151"/>
      <c r="D352" s="152" t="s">
        <v>171</v>
      </c>
      <c r="E352" s="153" t="s">
        <v>1</v>
      </c>
      <c r="F352" s="154" t="s">
        <v>82</v>
      </c>
      <c r="H352" s="155">
        <v>1</v>
      </c>
      <c r="I352" s="156"/>
      <c r="L352" s="151"/>
      <c r="M352" s="157"/>
      <c r="T352" s="158"/>
      <c r="AT352" s="153" t="s">
        <v>171</v>
      </c>
      <c r="AU352" s="153" t="s">
        <v>82</v>
      </c>
      <c r="AV352" s="12" t="s">
        <v>84</v>
      </c>
      <c r="AW352" s="12" t="s">
        <v>32</v>
      </c>
      <c r="AX352" s="12" t="s">
        <v>75</v>
      </c>
      <c r="AY352" s="153" t="s">
        <v>163</v>
      </c>
    </row>
    <row r="353" spans="2:65" s="13" customFormat="1" ht="10">
      <c r="B353" s="159"/>
      <c r="D353" s="152" t="s">
        <v>171</v>
      </c>
      <c r="E353" s="160" t="s">
        <v>1</v>
      </c>
      <c r="F353" s="161" t="s">
        <v>173</v>
      </c>
      <c r="H353" s="162">
        <v>1</v>
      </c>
      <c r="I353" s="163"/>
      <c r="L353" s="159"/>
      <c r="M353" s="164"/>
      <c r="T353" s="165"/>
      <c r="AT353" s="160" t="s">
        <v>171</v>
      </c>
      <c r="AU353" s="160" t="s">
        <v>82</v>
      </c>
      <c r="AV353" s="13" t="s">
        <v>169</v>
      </c>
      <c r="AW353" s="13" t="s">
        <v>32</v>
      </c>
      <c r="AX353" s="13" t="s">
        <v>82</v>
      </c>
      <c r="AY353" s="160" t="s">
        <v>163</v>
      </c>
    </row>
    <row r="354" spans="2:65" s="1" customFormat="1" ht="16.5" customHeight="1">
      <c r="B354" s="136"/>
      <c r="C354" s="137" t="s">
        <v>845</v>
      </c>
      <c r="D354" s="137" t="s">
        <v>165</v>
      </c>
      <c r="E354" s="138" t="s">
        <v>1171</v>
      </c>
      <c r="F354" s="139" t="s">
        <v>1172</v>
      </c>
      <c r="G354" s="140" t="s">
        <v>393</v>
      </c>
      <c r="H354" s="141">
        <v>12</v>
      </c>
      <c r="I354" s="142"/>
      <c r="J354" s="143">
        <f>ROUND(I354*H354,2)</f>
        <v>0</v>
      </c>
      <c r="K354" s="144"/>
      <c r="L354" s="31"/>
      <c r="M354" s="145" t="s">
        <v>1</v>
      </c>
      <c r="N354" s="146" t="s">
        <v>40</v>
      </c>
      <c r="P354" s="147">
        <f>O354*H354</f>
        <v>0</v>
      </c>
      <c r="Q354" s="147">
        <v>0</v>
      </c>
      <c r="R354" s="147">
        <f>Q354*H354</f>
        <v>0</v>
      </c>
      <c r="S354" s="147">
        <v>0</v>
      </c>
      <c r="T354" s="148">
        <f>S354*H354</f>
        <v>0</v>
      </c>
      <c r="AR354" s="149" t="s">
        <v>169</v>
      </c>
      <c r="AT354" s="149" t="s">
        <v>165</v>
      </c>
      <c r="AU354" s="149" t="s">
        <v>82</v>
      </c>
      <c r="AY354" s="16" t="s">
        <v>163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6" t="s">
        <v>82</v>
      </c>
      <c r="BK354" s="150">
        <f>ROUND(I354*H354,2)</f>
        <v>0</v>
      </c>
      <c r="BL354" s="16" t="s">
        <v>169</v>
      </c>
      <c r="BM354" s="149" t="s">
        <v>1453</v>
      </c>
    </row>
    <row r="355" spans="2:65" s="14" customFormat="1" ht="10">
      <c r="B355" s="166"/>
      <c r="D355" s="152" t="s">
        <v>171</v>
      </c>
      <c r="E355" s="167" t="s">
        <v>1</v>
      </c>
      <c r="F355" s="168" t="s">
        <v>1199</v>
      </c>
      <c r="H355" s="167" t="s">
        <v>1</v>
      </c>
      <c r="I355" s="169"/>
      <c r="L355" s="166"/>
      <c r="M355" s="170"/>
      <c r="T355" s="171"/>
      <c r="AT355" s="167" t="s">
        <v>171</v>
      </c>
      <c r="AU355" s="167" t="s">
        <v>82</v>
      </c>
      <c r="AV355" s="14" t="s">
        <v>82</v>
      </c>
      <c r="AW355" s="14" t="s">
        <v>32</v>
      </c>
      <c r="AX355" s="14" t="s">
        <v>75</v>
      </c>
      <c r="AY355" s="167" t="s">
        <v>163</v>
      </c>
    </row>
    <row r="356" spans="2:65" s="12" customFormat="1" ht="10">
      <c r="B356" s="151"/>
      <c r="D356" s="152" t="s">
        <v>171</v>
      </c>
      <c r="E356" s="153" t="s">
        <v>1</v>
      </c>
      <c r="F356" s="154" t="s">
        <v>8</v>
      </c>
      <c r="H356" s="155">
        <v>12</v>
      </c>
      <c r="I356" s="156"/>
      <c r="L356" s="151"/>
      <c r="M356" s="157"/>
      <c r="T356" s="158"/>
      <c r="AT356" s="153" t="s">
        <v>171</v>
      </c>
      <c r="AU356" s="153" t="s">
        <v>82</v>
      </c>
      <c r="AV356" s="12" t="s">
        <v>84</v>
      </c>
      <c r="AW356" s="12" t="s">
        <v>32</v>
      </c>
      <c r="AX356" s="12" t="s">
        <v>75</v>
      </c>
      <c r="AY356" s="153" t="s">
        <v>163</v>
      </c>
    </row>
    <row r="357" spans="2:65" s="13" customFormat="1" ht="10">
      <c r="B357" s="159"/>
      <c r="D357" s="152" t="s">
        <v>171</v>
      </c>
      <c r="E357" s="160" t="s">
        <v>1</v>
      </c>
      <c r="F357" s="161" t="s">
        <v>173</v>
      </c>
      <c r="H357" s="162">
        <v>12</v>
      </c>
      <c r="I357" s="163"/>
      <c r="L357" s="159"/>
      <c r="M357" s="164"/>
      <c r="T357" s="165"/>
      <c r="AT357" s="160" t="s">
        <v>171</v>
      </c>
      <c r="AU357" s="160" t="s">
        <v>82</v>
      </c>
      <c r="AV357" s="13" t="s">
        <v>169</v>
      </c>
      <c r="AW357" s="13" t="s">
        <v>32</v>
      </c>
      <c r="AX357" s="13" t="s">
        <v>82</v>
      </c>
      <c r="AY357" s="160" t="s">
        <v>163</v>
      </c>
    </row>
    <row r="358" spans="2:65" s="1" customFormat="1" ht="16.5" customHeight="1">
      <c r="B358" s="136"/>
      <c r="C358" s="137" t="s">
        <v>850</v>
      </c>
      <c r="D358" s="137" t="s">
        <v>165</v>
      </c>
      <c r="E358" s="138" t="s">
        <v>1174</v>
      </c>
      <c r="F358" s="139" t="s">
        <v>1175</v>
      </c>
      <c r="G358" s="140" t="s">
        <v>884</v>
      </c>
      <c r="H358" s="141">
        <v>1</v>
      </c>
      <c r="I358" s="142"/>
      <c r="J358" s="143">
        <f>ROUND(I358*H358,2)</f>
        <v>0</v>
      </c>
      <c r="K358" s="144"/>
      <c r="L358" s="31"/>
      <c r="M358" s="145" t="s">
        <v>1</v>
      </c>
      <c r="N358" s="146" t="s">
        <v>40</v>
      </c>
      <c r="P358" s="147">
        <f>O358*H358</f>
        <v>0</v>
      </c>
      <c r="Q358" s="147">
        <v>0</v>
      </c>
      <c r="R358" s="147">
        <f>Q358*H358</f>
        <v>0</v>
      </c>
      <c r="S358" s="147">
        <v>0</v>
      </c>
      <c r="T358" s="148">
        <f>S358*H358</f>
        <v>0</v>
      </c>
      <c r="AR358" s="149" t="s">
        <v>169</v>
      </c>
      <c r="AT358" s="149" t="s">
        <v>165</v>
      </c>
      <c r="AU358" s="149" t="s">
        <v>82</v>
      </c>
      <c r="AY358" s="16" t="s">
        <v>163</v>
      </c>
      <c r="BE358" s="150">
        <f>IF(N358="základní",J358,0)</f>
        <v>0</v>
      </c>
      <c r="BF358" s="150">
        <f>IF(N358="snížená",J358,0)</f>
        <v>0</v>
      </c>
      <c r="BG358" s="150">
        <f>IF(N358="zákl. přenesená",J358,0)</f>
        <v>0</v>
      </c>
      <c r="BH358" s="150">
        <f>IF(N358="sníž. přenesená",J358,0)</f>
        <v>0</v>
      </c>
      <c r="BI358" s="150">
        <f>IF(N358="nulová",J358,0)</f>
        <v>0</v>
      </c>
      <c r="BJ358" s="16" t="s">
        <v>82</v>
      </c>
      <c r="BK358" s="150">
        <f>ROUND(I358*H358,2)</f>
        <v>0</v>
      </c>
      <c r="BL358" s="16" t="s">
        <v>169</v>
      </c>
      <c r="BM358" s="149" t="s">
        <v>1454</v>
      </c>
    </row>
    <row r="359" spans="2:65" s="14" customFormat="1" ht="10">
      <c r="B359" s="166"/>
      <c r="D359" s="152" t="s">
        <v>171</v>
      </c>
      <c r="E359" s="167" t="s">
        <v>1</v>
      </c>
      <c r="F359" s="168" t="s">
        <v>1199</v>
      </c>
      <c r="H359" s="167" t="s">
        <v>1</v>
      </c>
      <c r="I359" s="169"/>
      <c r="L359" s="166"/>
      <c r="M359" s="170"/>
      <c r="T359" s="171"/>
      <c r="AT359" s="167" t="s">
        <v>171</v>
      </c>
      <c r="AU359" s="167" t="s">
        <v>82</v>
      </c>
      <c r="AV359" s="14" t="s">
        <v>82</v>
      </c>
      <c r="AW359" s="14" t="s">
        <v>32</v>
      </c>
      <c r="AX359" s="14" t="s">
        <v>75</v>
      </c>
      <c r="AY359" s="167" t="s">
        <v>163</v>
      </c>
    </row>
    <row r="360" spans="2:65" s="12" customFormat="1" ht="10">
      <c r="B360" s="151"/>
      <c r="D360" s="152" t="s">
        <v>171</v>
      </c>
      <c r="E360" s="153" t="s">
        <v>1</v>
      </c>
      <c r="F360" s="154" t="s">
        <v>82</v>
      </c>
      <c r="H360" s="155">
        <v>1</v>
      </c>
      <c r="I360" s="156"/>
      <c r="L360" s="151"/>
      <c r="M360" s="157"/>
      <c r="T360" s="158"/>
      <c r="AT360" s="153" t="s">
        <v>171</v>
      </c>
      <c r="AU360" s="153" t="s">
        <v>82</v>
      </c>
      <c r="AV360" s="12" t="s">
        <v>84</v>
      </c>
      <c r="AW360" s="12" t="s">
        <v>32</v>
      </c>
      <c r="AX360" s="12" t="s">
        <v>75</v>
      </c>
      <c r="AY360" s="153" t="s">
        <v>163</v>
      </c>
    </row>
    <row r="361" spans="2:65" s="13" customFormat="1" ht="10">
      <c r="B361" s="159"/>
      <c r="D361" s="152" t="s">
        <v>171</v>
      </c>
      <c r="E361" s="160" t="s">
        <v>1</v>
      </c>
      <c r="F361" s="161" t="s">
        <v>173</v>
      </c>
      <c r="H361" s="162">
        <v>1</v>
      </c>
      <c r="I361" s="163"/>
      <c r="L361" s="159"/>
      <c r="M361" s="164"/>
      <c r="T361" s="165"/>
      <c r="AT361" s="160" t="s">
        <v>171</v>
      </c>
      <c r="AU361" s="160" t="s">
        <v>82</v>
      </c>
      <c r="AV361" s="13" t="s">
        <v>169</v>
      </c>
      <c r="AW361" s="13" t="s">
        <v>32</v>
      </c>
      <c r="AX361" s="13" t="s">
        <v>82</v>
      </c>
      <c r="AY361" s="160" t="s">
        <v>163</v>
      </c>
    </row>
    <row r="362" spans="2:65" s="1" customFormat="1" ht="16.5" customHeight="1">
      <c r="B362" s="136"/>
      <c r="C362" s="137" t="s">
        <v>855</v>
      </c>
      <c r="D362" s="137" t="s">
        <v>165</v>
      </c>
      <c r="E362" s="138" t="s">
        <v>1180</v>
      </c>
      <c r="F362" s="139" t="s">
        <v>1181</v>
      </c>
      <c r="G362" s="140" t="s">
        <v>884</v>
      </c>
      <c r="H362" s="141">
        <v>1</v>
      </c>
      <c r="I362" s="142"/>
      <c r="J362" s="143">
        <f>ROUND(I362*H362,2)</f>
        <v>0</v>
      </c>
      <c r="K362" s="144"/>
      <c r="L362" s="31"/>
      <c r="M362" s="145" t="s">
        <v>1</v>
      </c>
      <c r="N362" s="146" t="s">
        <v>40</v>
      </c>
      <c r="P362" s="147">
        <f>O362*H362</f>
        <v>0</v>
      </c>
      <c r="Q362" s="147">
        <v>0</v>
      </c>
      <c r="R362" s="147">
        <f>Q362*H362</f>
        <v>0</v>
      </c>
      <c r="S362" s="147">
        <v>0</v>
      </c>
      <c r="T362" s="148">
        <f>S362*H362</f>
        <v>0</v>
      </c>
      <c r="AR362" s="149" t="s">
        <v>169</v>
      </c>
      <c r="AT362" s="149" t="s">
        <v>165</v>
      </c>
      <c r="AU362" s="149" t="s">
        <v>82</v>
      </c>
      <c r="AY362" s="16" t="s">
        <v>163</v>
      </c>
      <c r="BE362" s="150">
        <f>IF(N362="základní",J362,0)</f>
        <v>0</v>
      </c>
      <c r="BF362" s="150">
        <f>IF(N362="snížená",J362,0)</f>
        <v>0</v>
      </c>
      <c r="BG362" s="150">
        <f>IF(N362="zákl. přenesená",J362,0)</f>
        <v>0</v>
      </c>
      <c r="BH362" s="150">
        <f>IF(N362="sníž. přenesená",J362,0)</f>
        <v>0</v>
      </c>
      <c r="BI362" s="150">
        <f>IF(N362="nulová",J362,0)</f>
        <v>0</v>
      </c>
      <c r="BJ362" s="16" t="s">
        <v>82</v>
      </c>
      <c r="BK362" s="150">
        <f>ROUND(I362*H362,2)</f>
        <v>0</v>
      </c>
      <c r="BL362" s="16" t="s">
        <v>169</v>
      </c>
      <c r="BM362" s="149" t="s">
        <v>1455</v>
      </c>
    </row>
    <row r="363" spans="2:65" s="14" customFormat="1" ht="10">
      <c r="B363" s="166"/>
      <c r="D363" s="152" t="s">
        <v>171</v>
      </c>
      <c r="E363" s="167" t="s">
        <v>1</v>
      </c>
      <c r="F363" s="168" t="s">
        <v>1199</v>
      </c>
      <c r="H363" s="167" t="s">
        <v>1</v>
      </c>
      <c r="I363" s="169"/>
      <c r="L363" s="166"/>
      <c r="M363" s="170"/>
      <c r="T363" s="171"/>
      <c r="AT363" s="167" t="s">
        <v>171</v>
      </c>
      <c r="AU363" s="167" t="s">
        <v>82</v>
      </c>
      <c r="AV363" s="14" t="s">
        <v>82</v>
      </c>
      <c r="AW363" s="14" t="s">
        <v>32</v>
      </c>
      <c r="AX363" s="14" t="s">
        <v>75</v>
      </c>
      <c r="AY363" s="167" t="s">
        <v>163</v>
      </c>
    </row>
    <row r="364" spans="2:65" s="12" customFormat="1" ht="10">
      <c r="B364" s="151"/>
      <c r="D364" s="152" t="s">
        <v>171</v>
      </c>
      <c r="E364" s="153" t="s">
        <v>1</v>
      </c>
      <c r="F364" s="154" t="s">
        <v>82</v>
      </c>
      <c r="H364" s="155">
        <v>1</v>
      </c>
      <c r="I364" s="156"/>
      <c r="L364" s="151"/>
      <c r="M364" s="157"/>
      <c r="T364" s="158"/>
      <c r="AT364" s="153" t="s">
        <v>171</v>
      </c>
      <c r="AU364" s="153" t="s">
        <v>82</v>
      </c>
      <c r="AV364" s="12" t="s">
        <v>84</v>
      </c>
      <c r="AW364" s="12" t="s">
        <v>32</v>
      </c>
      <c r="AX364" s="12" t="s">
        <v>75</v>
      </c>
      <c r="AY364" s="153" t="s">
        <v>163</v>
      </c>
    </row>
    <row r="365" spans="2:65" s="13" customFormat="1" ht="10">
      <c r="B365" s="159"/>
      <c r="D365" s="152" t="s">
        <v>171</v>
      </c>
      <c r="E365" s="160" t="s">
        <v>1</v>
      </c>
      <c r="F365" s="161" t="s">
        <v>173</v>
      </c>
      <c r="H365" s="162">
        <v>1</v>
      </c>
      <c r="I365" s="163"/>
      <c r="L365" s="159"/>
      <c r="M365" s="172"/>
      <c r="N365" s="173"/>
      <c r="O365" s="173"/>
      <c r="P365" s="173"/>
      <c r="Q365" s="173"/>
      <c r="R365" s="173"/>
      <c r="S365" s="173"/>
      <c r="T365" s="174"/>
      <c r="AT365" s="160" t="s">
        <v>171</v>
      </c>
      <c r="AU365" s="160" t="s">
        <v>82</v>
      </c>
      <c r="AV365" s="13" t="s">
        <v>169</v>
      </c>
      <c r="AW365" s="13" t="s">
        <v>32</v>
      </c>
      <c r="AX365" s="13" t="s">
        <v>82</v>
      </c>
      <c r="AY365" s="160" t="s">
        <v>163</v>
      </c>
    </row>
    <row r="366" spans="2:65" s="1" customFormat="1" ht="7" customHeight="1">
      <c r="B366" s="43"/>
      <c r="C366" s="44"/>
      <c r="D366" s="44"/>
      <c r="E366" s="44"/>
      <c r="F366" s="44"/>
      <c r="G366" s="44"/>
      <c r="H366" s="44"/>
      <c r="I366" s="44"/>
      <c r="J366" s="44"/>
      <c r="K366" s="44"/>
      <c r="L366" s="31"/>
    </row>
  </sheetData>
  <sheetProtection algorithmName="SHA-512" hashValue="WlJFOXYMOTJkP1UzCe9xUykDLGtFyuJ692Wevu5es06XjH8hN9SHbuTOJ8mFuUOXzRHDf/yba84tOpi0b3iQ9A==" saltValue="PBTlW2Ae0NWMJRpQbwZO/A==" spinCount="100000" sheet="1" objects="1" scenarios="1"/>
  <autoFilter ref="C120:K365" xr:uid="{00000000-0009-0000-0000-000005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107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1456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ROUND((SUM(BE121:BE177)),  2)</f>
        <v>0</v>
      </c>
      <c r="I35" s="95">
        <v>0.21</v>
      </c>
      <c r="J35" s="85">
        <f>ROUND(((SUM(BE121:BE177))*I35),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ROUND((SUM(BF121:BF177)),  2)</f>
        <v>0</v>
      </c>
      <c r="I36" s="95">
        <v>0.12</v>
      </c>
      <c r="J36" s="85">
        <f>ROUND(((SUM(BF121:BF177))*I36),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ROUND((SUM(BG121:BG177)),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ROUND((SUM(BH121:BH177)),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ROUND((SUM(BI121:BI177)),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D.1.4.4.3 - Poplachový zabezpečovací a tísňový systém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1457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D.1.4.4.3 - Poplachový zabezpečovací a tísňový systém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1458</v>
      </c>
      <c r="F122" s="126" t="s">
        <v>1459</v>
      </c>
      <c r="I122" s="127"/>
      <c r="J122" s="128">
        <f>BK122</f>
        <v>0</v>
      </c>
      <c r="L122" s="124"/>
      <c r="M122" s="129"/>
      <c r="P122" s="130">
        <f>SUM(P123:P177)</f>
        <v>0</v>
      </c>
      <c r="R122" s="130">
        <f>SUM(R123:R177)</f>
        <v>0</v>
      </c>
      <c r="T122" s="131">
        <f>SUM(T123:T177)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SUM(BK123:BK177)</f>
        <v>0</v>
      </c>
    </row>
    <row r="123" spans="2:65" s="1" customFormat="1" ht="16.5" customHeight="1">
      <c r="B123" s="136"/>
      <c r="C123" s="137" t="s">
        <v>82</v>
      </c>
      <c r="D123" s="137" t="s">
        <v>165</v>
      </c>
      <c r="E123" s="138" t="s">
        <v>952</v>
      </c>
      <c r="F123" s="139" t="s">
        <v>1460</v>
      </c>
      <c r="G123" s="140" t="s">
        <v>962</v>
      </c>
      <c r="H123" s="141">
        <v>3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1461</v>
      </c>
    </row>
    <row r="124" spans="2:65" s="1" customFormat="1" ht="16.5" customHeight="1">
      <c r="B124" s="136"/>
      <c r="C124" s="175" t="s">
        <v>84</v>
      </c>
      <c r="D124" s="175" t="s">
        <v>378</v>
      </c>
      <c r="E124" s="176" t="s">
        <v>955</v>
      </c>
      <c r="F124" s="177" t="s">
        <v>1462</v>
      </c>
      <c r="G124" s="178" t="s">
        <v>962</v>
      </c>
      <c r="H124" s="179">
        <v>3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1463</v>
      </c>
    </row>
    <row r="125" spans="2:65" s="14" customFormat="1" ht="10">
      <c r="B125" s="166"/>
      <c r="D125" s="152" t="s">
        <v>171</v>
      </c>
      <c r="E125" s="167" t="s">
        <v>1</v>
      </c>
      <c r="F125" s="168" t="s">
        <v>1464</v>
      </c>
      <c r="H125" s="167" t="s">
        <v>1</v>
      </c>
      <c r="I125" s="169"/>
      <c r="L125" s="166"/>
      <c r="M125" s="170"/>
      <c r="T125" s="171"/>
      <c r="AT125" s="167" t="s">
        <v>171</v>
      </c>
      <c r="AU125" s="167" t="s">
        <v>82</v>
      </c>
      <c r="AV125" s="14" t="s">
        <v>82</v>
      </c>
      <c r="AW125" s="14" t="s">
        <v>32</v>
      </c>
      <c r="AX125" s="14" t="s">
        <v>75</v>
      </c>
      <c r="AY125" s="167" t="s">
        <v>163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1020</v>
      </c>
      <c r="H126" s="155">
        <v>3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3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16.5" customHeight="1">
      <c r="B128" s="136"/>
      <c r="C128" s="137" t="s">
        <v>181</v>
      </c>
      <c r="D128" s="137" t="s">
        <v>165</v>
      </c>
      <c r="E128" s="138" t="s">
        <v>960</v>
      </c>
      <c r="F128" s="139" t="s">
        <v>1465</v>
      </c>
      <c r="G128" s="140" t="s">
        <v>962</v>
      </c>
      <c r="H128" s="141">
        <v>3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169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169</v>
      </c>
      <c r="BM128" s="149" t="s">
        <v>1466</v>
      </c>
    </row>
    <row r="129" spans="2:65" s="1" customFormat="1" ht="16.5" customHeight="1">
      <c r="B129" s="136"/>
      <c r="C129" s="175" t="s">
        <v>169</v>
      </c>
      <c r="D129" s="175" t="s">
        <v>378</v>
      </c>
      <c r="E129" s="176" t="s">
        <v>964</v>
      </c>
      <c r="F129" s="177" t="s">
        <v>1467</v>
      </c>
      <c r="G129" s="178" t="s">
        <v>962</v>
      </c>
      <c r="H129" s="179">
        <v>3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216</v>
      </c>
      <c r="AT129" s="149" t="s">
        <v>378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1468</v>
      </c>
    </row>
    <row r="130" spans="2:65" s="14" customFormat="1" ht="10">
      <c r="B130" s="166"/>
      <c r="D130" s="152" t="s">
        <v>171</v>
      </c>
      <c r="E130" s="167" t="s">
        <v>1</v>
      </c>
      <c r="F130" s="168" t="s">
        <v>1464</v>
      </c>
      <c r="H130" s="167" t="s">
        <v>1</v>
      </c>
      <c r="I130" s="169"/>
      <c r="L130" s="166"/>
      <c r="M130" s="170"/>
      <c r="T130" s="171"/>
      <c r="AT130" s="167" t="s">
        <v>171</v>
      </c>
      <c r="AU130" s="167" t="s">
        <v>82</v>
      </c>
      <c r="AV130" s="14" t="s">
        <v>82</v>
      </c>
      <c r="AW130" s="14" t="s">
        <v>32</v>
      </c>
      <c r="AX130" s="14" t="s">
        <v>75</v>
      </c>
      <c r="AY130" s="167" t="s">
        <v>163</v>
      </c>
    </row>
    <row r="131" spans="2:65" s="12" customFormat="1" ht="10">
      <c r="B131" s="151"/>
      <c r="D131" s="152" t="s">
        <v>171</v>
      </c>
      <c r="E131" s="153" t="s">
        <v>1</v>
      </c>
      <c r="F131" s="154" t="s">
        <v>1020</v>
      </c>
      <c r="H131" s="155">
        <v>3</v>
      </c>
      <c r="I131" s="156"/>
      <c r="L131" s="151"/>
      <c r="M131" s="157"/>
      <c r="T131" s="158"/>
      <c r="AT131" s="153" t="s">
        <v>171</v>
      </c>
      <c r="AU131" s="153" t="s">
        <v>82</v>
      </c>
      <c r="AV131" s="12" t="s">
        <v>84</v>
      </c>
      <c r="AW131" s="12" t="s">
        <v>32</v>
      </c>
      <c r="AX131" s="12" t="s">
        <v>75</v>
      </c>
      <c r="AY131" s="153" t="s">
        <v>163</v>
      </c>
    </row>
    <row r="132" spans="2:65" s="13" customFormat="1" ht="10">
      <c r="B132" s="159"/>
      <c r="D132" s="152" t="s">
        <v>171</v>
      </c>
      <c r="E132" s="160" t="s">
        <v>1</v>
      </c>
      <c r="F132" s="161" t="s">
        <v>173</v>
      </c>
      <c r="H132" s="162">
        <v>3</v>
      </c>
      <c r="I132" s="163"/>
      <c r="L132" s="159"/>
      <c r="M132" s="164"/>
      <c r="T132" s="165"/>
      <c r="AT132" s="160" t="s">
        <v>171</v>
      </c>
      <c r="AU132" s="160" t="s">
        <v>82</v>
      </c>
      <c r="AV132" s="13" t="s">
        <v>169</v>
      </c>
      <c r="AW132" s="13" t="s">
        <v>32</v>
      </c>
      <c r="AX132" s="13" t="s">
        <v>82</v>
      </c>
      <c r="AY132" s="160" t="s">
        <v>163</v>
      </c>
    </row>
    <row r="133" spans="2:65" s="1" customFormat="1" ht="16.5" customHeight="1">
      <c r="B133" s="136"/>
      <c r="C133" s="137" t="s">
        <v>196</v>
      </c>
      <c r="D133" s="137" t="s">
        <v>165</v>
      </c>
      <c r="E133" s="138" t="s">
        <v>967</v>
      </c>
      <c r="F133" s="139" t="s">
        <v>1469</v>
      </c>
      <c r="G133" s="140" t="s">
        <v>962</v>
      </c>
      <c r="H133" s="141">
        <v>3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40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169</v>
      </c>
      <c r="AT133" s="149" t="s">
        <v>165</v>
      </c>
      <c r="AU133" s="149" t="s">
        <v>82</v>
      </c>
      <c r="AY133" s="16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6" t="s">
        <v>82</v>
      </c>
      <c r="BK133" s="150">
        <f>ROUND(I133*H133,2)</f>
        <v>0</v>
      </c>
      <c r="BL133" s="16" t="s">
        <v>169</v>
      </c>
      <c r="BM133" s="149" t="s">
        <v>1470</v>
      </c>
    </row>
    <row r="134" spans="2:65" s="1" customFormat="1" ht="16.5" customHeight="1">
      <c r="B134" s="136"/>
      <c r="C134" s="175" t="s">
        <v>203</v>
      </c>
      <c r="D134" s="175" t="s">
        <v>378</v>
      </c>
      <c r="E134" s="176" t="s">
        <v>970</v>
      </c>
      <c r="F134" s="177" t="s">
        <v>1471</v>
      </c>
      <c r="G134" s="178" t="s">
        <v>962</v>
      </c>
      <c r="H134" s="179">
        <v>3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216</v>
      </c>
      <c r="AT134" s="149" t="s">
        <v>378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1472</v>
      </c>
    </row>
    <row r="135" spans="2:65" s="14" customFormat="1" ht="10">
      <c r="B135" s="166"/>
      <c r="D135" s="152" t="s">
        <v>171</v>
      </c>
      <c r="E135" s="167" t="s">
        <v>1</v>
      </c>
      <c r="F135" s="168" t="s">
        <v>1464</v>
      </c>
      <c r="H135" s="167" t="s">
        <v>1</v>
      </c>
      <c r="I135" s="169"/>
      <c r="L135" s="166"/>
      <c r="M135" s="170"/>
      <c r="T135" s="171"/>
      <c r="AT135" s="167" t="s">
        <v>171</v>
      </c>
      <c r="AU135" s="167" t="s">
        <v>82</v>
      </c>
      <c r="AV135" s="14" t="s">
        <v>82</v>
      </c>
      <c r="AW135" s="14" t="s">
        <v>32</v>
      </c>
      <c r="AX135" s="14" t="s">
        <v>75</v>
      </c>
      <c r="AY135" s="167" t="s">
        <v>163</v>
      </c>
    </row>
    <row r="136" spans="2:65" s="12" customFormat="1" ht="10">
      <c r="B136" s="151"/>
      <c r="D136" s="152" t="s">
        <v>171</v>
      </c>
      <c r="E136" s="153" t="s">
        <v>1</v>
      </c>
      <c r="F136" s="154" t="s">
        <v>1020</v>
      </c>
      <c r="H136" s="155">
        <v>3</v>
      </c>
      <c r="I136" s="156"/>
      <c r="L136" s="151"/>
      <c r="M136" s="157"/>
      <c r="T136" s="158"/>
      <c r="AT136" s="153" t="s">
        <v>171</v>
      </c>
      <c r="AU136" s="153" t="s">
        <v>82</v>
      </c>
      <c r="AV136" s="12" t="s">
        <v>84</v>
      </c>
      <c r="AW136" s="12" t="s">
        <v>32</v>
      </c>
      <c r="AX136" s="12" t="s">
        <v>75</v>
      </c>
      <c r="AY136" s="153" t="s">
        <v>163</v>
      </c>
    </row>
    <row r="137" spans="2:65" s="13" customFormat="1" ht="10">
      <c r="B137" s="159"/>
      <c r="D137" s="152" t="s">
        <v>171</v>
      </c>
      <c r="E137" s="160" t="s">
        <v>1</v>
      </c>
      <c r="F137" s="161" t="s">
        <v>173</v>
      </c>
      <c r="H137" s="162">
        <v>3</v>
      </c>
      <c r="I137" s="163"/>
      <c r="L137" s="159"/>
      <c r="M137" s="164"/>
      <c r="T137" s="165"/>
      <c r="AT137" s="160" t="s">
        <v>171</v>
      </c>
      <c r="AU137" s="160" t="s">
        <v>82</v>
      </c>
      <c r="AV137" s="13" t="s">
        <v>169</v>
      </c>
      <c r="AW137" s="13" t="s">
        <v>32</v>
      </c>
      <c r="AX137" s="13" t="s">
        <v>82</v>
      </c>
      <c r="AY137" s="160" t="s">
        <v>163</v>
      </c>
    </row>
    <row r="138" spans="2:65" s="1" customFormat="1" ht="16.5" customHeight="1">
      <c r="B138" s="136"/>
      <c r="C138" s="137" t="s">
        <v>210</v>
      </c>
      <c r="D138" s="137" t="s">
        <v>165</v>
      </c>
      <c r="E138" s="138" t="s">
        <v>973</v>
      </c>
      <c r="F138" s="139" t="s">
        <v>1473</v>
      </c>
      <c r="G138" s="140" t="s">
        <v>248</v>
      </c>
      <c r="H138" s="141">
        <v>438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82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1474</v>
      </c>
    </row>
    <row r="139" spans="2:65" s="1" customFormat="1" ht="16.5" customHeight="1">
      <c r="B139" s="136"/>
      <c r="C139" s="175" t="s">
        <v>216</v>
      </c>
      <c r="D139" s="175" t="s">
        <v>378</v>
      </c>
      <c r="E139" s="176" t="s">
        <v>976</v>
      </c>
      <c r="F139" s="177" t="s">
        <v>1475</v>
      </c>
      <c r="G139" s="178" t="s">
        <v>248</v>
      </c>
      <c r="H139" s="179">
        <v>438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216</v>
      </c>
      <c r="AT139" s="149" t="s">
        <v>378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1476</v>
      </c>
    </row>
    <row r="140" spans="2:65" s="1" customFormat="1" ht="16.5" customHeight="1">
      <c r="B140" s="136"/>
      <c r="C140" s="137" t="s">
        <v>174</v>
      </c>
      <c r="D140" s="137" t="s">
        <v>165</v>
      </c>
      <c r="E140" s="138" t="s">
        <v>979</v>
      </c>
      <c r="F140" s="139" t="s">
        <v>1097</v>
      </c>
      <c r="G140" s="140" t="s">
        <v>962</v>
      </c>
      <c r="H140" s="141">
        <v>57</v>
      </c>
      <c r="I140" s="142"/>
      <c r="J140" s="143">
        <f>ROUND(I140*H140,2)</f>
        <v>0</v>
      </c>
      <c r="K140" s="144"/>
      <c r="L140" s="31"/>
      <c r="M140" s="145" t="s">
        <v>1</v>
      </c>
      <c r="N140" s="146" t="s">
        <v>40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169</v>
      </c>
      <c r="AT140" s="149" t="s">
        <v>165</v>
      </c>
      <c r="AU140" s="149" t="s">
        <v>82</v>
      </c>
      <c r="AY140" s="16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6" t="s">
        <v>82</v>
      </c>
      <c r="BK140" s="150">
        <f>ROUND(I140*H140,2)</f>
        <v>0</v>
      </c>
      <c r="BL140" s="16" t="s">
        <v>169</v>
      </c>
      <c r="BM140" s="149" t="s">
        <v>1477</v>
      </c>
    </row>
    <row r="141" spans="2:65" s="1" customFormat="1" ht="16.5" customHeight="1">
      <c r="B141" s="136"/>
      <c r="C141" s="175" t="s">
        <v>226</v>
      </c>
      <c r="D141" s="175" t="s">
        <v>378</v>
      </c>
      <c r="E141" s="176" t="s">
        <v>982</v>
      </c>
      <c r="F141" s="177" t="s">
        <v>1100</v>
      </c>
      <c r="G141" s="178" t="s">
        <v>962</v>
      </c>
      <c r="H141" s="179">
        <v>57</v>
      </c>
      <c r="I141" s="180"/>
      <c r="J141" s="181">
        <f>ROUND(I141*H141,2)</f>
        <v>0</v>
      </c>
      <c r="K141" s="182"/>
      <c r="L141" s="183"/>
      <c r="M141" s="184" t="s">
        <v>1</v>
      </c>
      <c r="N141" s="185" t="s">
        <v>40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216</v>
      </c>
      <c r="AT141" s="149" t="s">
        <v>378</v>
      </c>
      <c r="AU141" s="149" t="s">
        <v>82</v>
      </c>
      <c r="AY141" s="16" t="s">
        <v>163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6" t="s">
        <v>82</v>
      </c>
      <c r="BK141" s="150">
        <f>ROUND(I141*H141,2)</f>
        <v>0</v>
      </c>
      <c r="BL141" s="16" t="s">
        <v>169</v>
      </c>
      <c r="BM141" s="149" t="s">
        <v>1478</v>
      </c>
    </row>
    <row r="142" spans="2:65" s="14" customFormat="1" ht="10">
      <c r="B142" s="166"/>
      <c r="D142" s="152" t="s">
        <v>171</v>
      </c>
      <c r="E142" s="167" t="s">
        <v>1</v>
      </c>
      <c r="F142" s="168" t="s">
        <v>1464</v>
      </c>
      <c r="H142" s="167" t="s">
        <v>1</v>
      </c>
      <c r="I142" s="169"/>
      <c r="L142" s="166"/>
      <c r="M142" s="170"/>
      <c r="T142" s="171"/>
      <c r="AT142" s="167" t="s">
        <v>171</v>
      </c>
      <c r="AU142" s="167" t="s">
        <v>82</v>
      </c>
      <c r="AV142" s="14" t="s">
        <v>82</v>
      </c>
      <c r="AW142" s="14" t="s">
        <v>32</v>
      </c>
      <c r="AX142" s="14" t="s">
        <v>75</v>
      </c>
      <c r="AY142" s="167" t="s">
        <v>163</v>
      </c>
    </row>
    <row r="143" spans="2:65" s="12" customFormat="1" ht="10">
      <c r="B143" s="151"/>
      <c r="D143" s="152" t="s">
        <v>171</v>
      </c>
      <c r="E143" s="153" t="s">
        <v>1</v>
      </c>
      <c r="F143" s="154" t="s">
        <v>1479</v>
      </c>
      <c r="H143" s="155">
        <v>57</v>
      </c>
      <c r="I143" s="156"/>
      <c r="L143" s="151"/>
      <c r="M143" s="157"/>
      <c r="T143" s="158"/>
      <c r="AT143" s="153" t="s">
        <v>171</v>
      </c>
      <c r="AU143" s="153" t="s">
        <v>82</v>
      </c>
      <c r="AV143" s="12" t="s">
        <v>84</v>
      </c>
      <c r="AW143" s="12" t="s">
        <v>32</v>
      </c>
      <c r="AX143" s="12" t="s">
        <v>75</v>
      </c>
      <c r="AY143" s="153" t="s">
        <v>163</v>
      </c>
    </row>
    <row r="144" spans="2:65" s="13" customFormat="1" ht="10">
      <c r="B144" s="159"/>
      <c r="D144" s="152" t="s">
        <v>171</v>
      </c>
      <c r="E144" s="160" t="s">
        <v>1</v>
      </c>
      <c r="F144" s="161" t="s">
        <v>173</v>
      </c>
      <c r="H144" s="162">
        <v>57</v>
      </c>
      <c r="I144" s="163"/>
      <c r="L144" s="159"/>
      <c r="M144" s="164"/>
      <c r="T144" s="165"/>
      <c r="AT144" s="160" t="s">
        <v>171</v>
      </c>
      <c r="AU144" s="160" t="s">
        <v>82</v>
      </c>
      <c r="AV144" s="13" t="s">
        <v>169</v>
      </c>
      <c r="AW144" s="13" t="s">
        <v>32</v>
      </c>
      <c r="AX144" s="13" t="s">
        <v>82</v>
      </c>
      <c r="AY144" s="160" t="s">
        <v>163</v>
      </c>
    </row>
    <row r="145" spans="2:65" s="1" customFormat="1" ht="16.5" customHeight="1">
      <c r="B145" s="136"/>
      <c r="C145" s="137" t="s">
        <v>231</v>
      </c>
      <c r="D145" s="137" t="s">
        <v>165</v>
      </c>
      <c r="E145" s="138" t="s">
        <v>985</v>
      </c>
      <c r="F145" s="139" t="s">
        <v>1132</v>
      </c>
      <c r="G145" s="140" t="s">
        <v>962</v>
      </c>
      <c r="H145" s="141">
        <v>3</v>
      </c>
      <c r="I145" s="142"/>
      <c r="J145" s="143">
        <f>ROUND(I145*H145,2)</f>
        <v>0</v>
      </c>
      <c r="K145" s="144"/>
      <c r="L145" s="31"/>
      <c r="M145" s="145" t="s">
        <v>1</v>
      </c>
      <c r="N145" s="146" t="s">
        <v>40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169</v>
      </c>
      <c r="AT145" s="149" t="s">
        <v>165</v>
      </c>
      <c r="AU145" s="149" t="s">
        <v>82</v>
      </c>
      <c r="AY145" s="16" t="s">
        <v>163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6" t="s">
        <v>82</v>
      </c>
      <c r="BK145" s="150">
        <f>ROUND(I145*H145,2)</f>
        <v>0</v>
      </c>
      <c r="BL145" s="16" t="s">
        <v>169</v>
      </c>
      <c r="BM145" s="149" t="s">
        <v>1480</v>
      </c>
    </row>
    <row r="146" spans="2:65" s="14" customFormat="1" ht="10">
      <c r="B146" s="166"/>
      <c r="D146" s="152" t="s">
        <v>171</v>
      </c>
      <c r="E146" s="167" t="s">
        <v>1</v>
      </c>
      <c r="F146" s="168" t="s">
        <v>1464</v>
      </c>
      <c r="H146" s="167" t="s">
        <v>1</v>
      </c>
      <c r="I146" s="169"/>
      <c r="L146" s="166"/>
      <c r="M146" s="170"/>
      <c r="T146" s="171"/>
      <c r="AT146" s="167" t="s">
        <v>171</v>
      </c>
      <c r="AU146" s="167" t="s">
        <v>82</v>
      </c>
      <c r="AV146" s="14" t="s">
        <v>82</v>
      </c>
      <c r="AW146" s="14" t="s">
        <v>32</v>
      </c>
      <c r="AX146" s="14" t="s">
        <v>75</v>
      </c>
      <c r="AY146" s="167" t="s">
        <v>163</v>
      </c>
    </row>
    <row r="147" spans="2:65" s="12" customFormat="1" ht="10">
      <c r="B147" s="151"/>
      <c r="D147" s="152" t="s">
        <v>171</v>
      </c>
      <c r="E147" s="153" t="s">
        <v>1</v>
      </c>
      <c r="F147" s="154" t="s">
        <v>1020</v>
      </c>
      <c r="H147" s="155">
        <v>3</v>
      </c>
      <c r="I147" s="156"/>
      <c r="L147" s="151"/>
      <c r="M147" s="157"/>
      <c r="T147" s="158"/>
      <c r="AT147" s="153" t="s">
        <v>171</v>
      </c>
      <c r="AU147" s="153" t="s">
        <v>82</v>
      </c>
      <c r="AV147" s="12" t="s">
        <v>84</v>
      </c>
      <c r="AW147" s="12" t="s">
        <v>32</v>
      </c>
      <c r="AX147" s="12" t="s">
        <v>75</v>
      </c>
      <c r="AY147" s="153" t="s">
        <v>163</v>
      </c>
    </row>
    <row r="148" spans="2:65" s="13" customFormat="1" ht="10">
      <c r="B148" s="159"/>
      <c r="D148" s="152" t="s">
        <v>171</v>
      </c>
      <c r="E148" s="160" t="s">
        <v>1</v>
      </c>
      <c r="F148" s="161" t="s">
        <v>173</v>
      </c>
      <c r="H148" s="162">
        <v>3</v>
      </c>
      <c r="I148" s="163"/>
      <c r="L148" s="159"/>
      <c r="M148" s="164"/>
      <c r="T148" s="165"/>
      <c r="AT148" s="160" t="s">
        <v>171</v>
      </c>
      <c r="AU148" s="160" t="s">
        <v>82</v>
      </c>
      <c r="AV148" s="13" t="s">
        <v>169</v>
      </c>
      <c r="AW148" s="13" t="s">
        <v>32</v>
      </c>
      <c r="AX148" s="13" t="s">
        <v>82</v>
      </c>
      <c r="AY148" s="160" t="s">
        <v>163</v>
      </c>
    </row>
    <row r="149" spans="2:65" s="1" customFormat="1" ht="16.5" customHeight="1">
      <c r="B149" s="136"/>
      <c r="C149" s="137" t="s">
        <v>8</v>
      </c>
      <c r="D149" s="137" t="s">
        <v>165</v>
      </c>
      <c r="E149" s="138" t="s">
        <v>988</v>
      </c>
      <c r="F149" s="139" t="s">
        <v>1144</v>
      </c>
      <c r="G149" s="140" t="s">
        <v>884</v>
      </c>
      <c r="H149" s="141">
        <v>1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169</v>
      </c>
      <c r="AT149" s="149" t="s">
        <v>165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1481</v>
      </c>
    </row>
    <row r="150" spans="2:65" s="1" customFormat="1" ht="16.5" customHeight="1">
      <c r="B150" s="136"/>
      <c r="C150" s="175" t="s">
        <v>241</v>
      </c>
      <c r="D150" s="175" t="s">
        <v>378</v>
      </c>
      <c r="E150" s="176" t="s">
        <v>991</v>
      </c>
      <c r="F150" s="177" t="s">
        <v>1147</v>
      </c>
      <c r="G150" s="178" t="s">
        <v>884</v>
      </c>
      <c r="H150" s="179">
        <v>1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40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216</v>
      </c>
      <c r="AT150" s="149" t="s">
        <v>378</v>
      </c>
      <c r="AU150" s="149" t="s">
        <v>82</v>
      </c>
      <c r="AY150" s="16" t="s">
        <v>163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6" t="s">
        <v>82</v>
      </c>
      <c r="BK150" s="150">
        <f>ROUND(I150*H150,2)</f>
        <v>0</v>
      </c>
      <c r="BL150" s="16" t="s">
        <v>169</v>
      </c>
      <c r="BM150" s="149" t="s">
        <v>1482</v>
      </c>
    </row>
    <row r="151" spans="2:65" s="14" customFormat="1" ht="10">
      <c r="B151" s="166"/>
      <c r="D151" s="152" t="s">
        <v>171</v>
      </c>
      <c r="E151" s="167" t="s">
        <v>1</v>
      </c>
      <c r="F151" s="168" t="s">
        <v>1464</v>
      </c>
      <c r="H151" s="167" t="s">
        <v>1</v>
      </c>
      <c r="I151" s="169"/>
      <c r="L151" s="166"/>
      <c r="M151" s="170"/>
      <c r="T151" s="171"/>
      <c r="AT151" s="167" t="s">
        <v>171</v>
      </c>
      <c r="AU151" s="167" t="s">
        <v>82</v>
      </c>
      <c r="AV151" s="14" t="s">
        <v>82</v>
      </c>
      <c r="AW151" s="14" t="s">
        <v>32</v>
      </c>
      <c r="AX151" s="14" t="s">
        <v>75</v>
      </c>
      <c r="AY151" s="167" t="s">
        <v>163</v>
      </c>
    </row>
    <row r="152" spans="2:65" s="12" customFormat="1" ht="10">
      <c r="B152" s="151"/>
      <c r="D152" s="152" t="s">
        <v>171</v>
      </c>
      <c r="E152" s="153" t="s">
        <v>1</v>
      </c>
      <c r="F152" s="154" t="s">
        <v>82</v>
      </c>
      <c r="H152" s="155">
        <v>1</v>
      </c>
      <c r="I152" s="156"/>
      <c r="L152" s="151"/>
      <c r="M152" s="157"/>
      <c r="T152" s="158"/>
      <c r="AT152" s="153" t="s">
        <v>171</v>
      </c>
      <c r="AU152" s="153" t="s">
        <v>82</v>
      </c>
      <c r="AV152" s="12" t="s">
        <v>84</v>
      </c>
      <c r="AW152" s="12" t="s">
        <v>32</v>
      </c>
      <c r="AX152" s="12" t="s">
        <v>75</v>
      </c>
      <c r="AY152" s="153" t="s">
        <v>163</v>
      </c>
    </row>
    <row r="153" spans="2:65" s="13" customFormat="1" ht="10">
      <c r="B153" s="159"/>
      <c r="D153" s="152" t="s">
        <v>171</v>
      </c>
      <c r="E153" s="160" t="s">
        <v>1</v>
      </c>
      <c r="F153" s="161" t="s">
        <v>173</v>
      </c>
      <c r="H153" s="162">
        <v>1</v>
      </c>
      <c r="I153" s="163"/>
      <c r="L153" s="159"/>
      <c r="M153" s="164"/>
      <c r="T153" s="165"/>
      <c r="AT153" s="160" t="s">
        <v>171</v>
      </c>
      <c r="AU153" s="160" t="s">
        <v>82</v>
      </c>
      <c r="AV153" s="13" t="s">
        <v>169</v>
      </c>
      <c r="AW153" s="13" t="s">
        <v>32</v>
      </c>
      <c r="AX153" s="13" t="s">
        <v>82</v>
      </c>
      <c r="AY153" s="160" t="s">
        <v>163</v>
      </c>
    </row>
    <row r="154" spans="2:65" s="1" customFormat="1" ht="21.75" customHeight="1">
      <c r="B154" s="136"/>
      <c r="C154" s="175" t="s">
        <v>245</v>
      </c>
      <c r="D154" s="175" t="s">
        <v>378</v>
      </c>
      <c r="E154" s="176" t="s">
        <v>994</v>
      </c>
      <c r="F154" s="177" t="s">
        <v>1150</v>
      </c>
      <c r="G154" s="178" t="s">
        <v>884</v>
      </c>
      <c r="H154" s="179">
        <v>1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216</v>
      </c>
      <c r="AT154" s="149" t="s">
        <v>378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1483</v>
      </c>
    </row>
    <row r="155" spans="2:65" s="14" customFormat="1" ht="10">
      <c r="B155" s="166"/>
      <c r="D155" s="152" t="s">
        <v>171</v>
      </c>
      <c r="E155" s="167" t="s">
        <v>1</v>
      </c>
      <c r="F155" s="168" t="s">
        <v>1464</v>
      </c>
      <c r="H155" s="167" t="s">
        <v>1</v>
      </c>
      <c r="I155" s="169"/>
      <c r="L155" s="166"/>
      <c r="M155" s="170"/>
      <c r="T155" s="171"/>
      <c r="AT155" s="167" t="s">
        <v>171</v>
      </c>
      <c r="AU155" s="167" t="s">
        <v>82</v>
      </c>
      <c r="AV155" s="14" t="s">
        <v>82</v>
      </c>
      <c r="AW155" s="14" t="s">
        <v>32</v>
      </c>
      <c r="AX155" s="14" t="s">
        <v>75</v>
      </c>
      <c r="AY155" s="167" t="s">
        <v>163</v>
      </c>
    </row>
    <row r="156" spans="2:65" s="12" customFormat="1" ht="10">
      <c r="B156" s="151"/>
      <c r="D156" s="152" t="s">
        <v>171</v>
      </c>
      <c r="E156" s="153" t="s">
        <v>1</v>
      </c>
      <c r="F156" s="154" t="s">
        <v>82</v>
      </c>
      <c r="H156" s="155">
        <v>1</v>
      </c>
      <c r="I156" s="156"/>
      <c r="L156" s="151"/>
      <c r="M156" s="157"/>
      <c r="T156" s="158"/>
      <c r="AT156" s="153" t="s">
        <v>171</v>
      </c>
      <c r="AU156" s="153" t="s">
        <v>82</v>
      </c>
      <c r="AV156" s="12" t="s">
        <v>84</v>
      </c>
      <c r="AW156" s="12" t="s">
        <v>32</v>
      </c>
      <c r="AX156" s="12" t="s">
        <v>75</v>
      </c>
      <c r="AY156" s="153" t="s">
        <v>163</v>
      </c>
    </row>
    <row r="157" spans="2:65" s="13" customFormat="1" ht="10">
      <c r="B157" s="159"/>
      <c r="D157" s="152" t="s">
        <v>171</v>
      </c>
      <c r="E157" s="160" t="s">
        <v>1</v>
      </c>
      <c r="F157" s="161" t="s">
        <v>173</v>
      </c>
      <c r="H157" s="162">
        <v>1</v>
      </c>
      <c r="I157" s="163"/>
      <c r="L157" s="159"/>
      <c r="M157" s="164"/>
      <c r="T157" s="165"/>
      <c r="AT157" s="160" t="s">
        <v>171</v>
      </c>
      <c r="AU157" s="160" t="s">
        <v>82</v>
      </c>
      <c r="AV157" s="13" t="s">
        <v>169</v>
      </c>
      <c r="AW157" s="13" t="s">
        <v>32</v>
      </c>
      <c r="AX157" s="13" t="s">
        <v>82</v>
      </c>
      <c r="AY157" s="160" t="s">
        <v>163</v>
      </c>
    </row>
    <row r="158" spans="2:65" s="1" customFormat="1" ht="16.5" customHeight="1">
      <c r="B158" s="136"/>
      <c r="C158" s="137" t="s">
        <v>253</v>
      </c>
      <c r="D158" s="137" t="s">
        <v>165</v>
      </c>
      <c r="E158" s="138" t="s">
        <v>997</v>
      </c>
      <c r="F158" s="139" t="s">
        <v>1156</v>
      </c>
      <c r="G158" s="140" t="s">
        <v>393</v>
      </c>
      <c r="H158" s="141">
        <v>6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40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169</v>
      </c>
      <c r="AT158" s="149" t="s">
        <v>165</v>
      </c>
      <c r="AU158" s="149" t="s">
        <v>82</v>
      </c>
      <c r="AY158" s="16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6" t="s">
        <v>82</v>
      </c>
      <c r="BK158" s="150">
        <f>ROUND(I158*H158,2)</f>
        <v>0</v>
      </c>
      <c r="BL158" s="16" t="s">
        <v>169</v>
      </c>
      <c r="BM158" s="149" t="s">
        <v>1484</v>
      </c>
    </row>
    <row r="159" spans="2:65" s="14" customFormat="1" ht="10">
      <c r="B159" s="166"/>
      <c r="D159" s="152" t="s">
        <v>171</v>
      </c>
      <c r="E159" s="167" t="s">
        <v>1</v>
      </c>
      <c r="F159" s="168" t="s">
        <v>1464</v>
      </c>
      <c r="H159" s="167" t="s">
        <v>1</v>
      </c>
      <c r="I159" s="169"/>
      <c r="L159" s="166"/>
      <c r="M159" s="170"/>
      <c r="T159" s="171"/>
      <c r="AT159" s="167" t="s">
        <v>171</v>
      </c>
      <c r="AU159" s="167" t="s">
        <v>82</v>
      </c>
      <c r="AV159" s="14" t="s">
        <v>82</v>
      </c>
      <c r="AW159" s="14" t="s">
        <v>32</v>
      </c>
      <c r="AX159" s="14" t="s">
        <v>75</v>
      </c>
      <c r="AY159" s="167" t="s">
        <v>163</v>
      </c>
    </row>
    <row r="160" spans="2:65" s="12" customFormat="1" ht="10">
      <c r="B160" s="151"/>
      <c r="D160" s="152" t="s">
        <v>171</v>
      </c>
      <c r="E160" s="153" t="s">
        <v>1</v>
      </c>
      <c r="F160" s="154" t="s">
        <v>203</v>
      </c>
      <c r="H160" s="155">
        <v>6</v>
      </c>
      <c r="I160" s="156"/>
      <c r="L160" s="151"/>
      <c r="M160" s="157"/>
      <c r="T160" s="158"/>
      <c r="AT160" s="153" t="s">
        <v>171</v>
      </c>
      <c r="AU160" s="153" t="s">
        <v>82</v>
      </c>
      <c r="AV160" s="12" t="s">
        <v>84</v>
      </c>
      <c r="AW160" s="12" t="s">
        <v>32</v>
      </c>
      <c r="AX160" s="12" t="s">
        <v>75</v>
      </c>
      <c r="AY160" s="153" t="s">
        <v>163</v>
      </c>
    </row>
    <row r="161" spans="2:65" s="13" customFormat="1" ht="10">
      <c r="B161" s="159"/>
      <c r="D161" s="152" t="s">
        <v>171</v>
      </c>
      <c r="E161" s="160" t="s">
        <v>1</v>
      </c>
      <c r="F161" s="161" t="s">
        <v>173</v>
      </c>
      <c r="H161" s="162">
        <v>6</v>
      </c>
      <c r="I161" s="163"/>
      <c r="L161" s="159"/>
      <c r="M161" s="164"/>
      <c r="T161" s="165"/>
      <c r="AT161" s="160" t="s">
        <v>171</v>
      </c>
      <c r="AU161" s="160" t="s">
        <v>82</v>
      </c>
      <c r="AV161" s="13" t="s">
        <v>169</v>
      </c>
      <c r="AW161" s="13" t="s">
        <v>32</v>
      </c>
      <c r="AX161" s="13" t="s">
        <v>82</v>
      </c>
      <c r="AY161" s="160" t="s">
        <v>163</v>
      </c>
    </row>
    <row r="162" spans="2:65" s="1" customFormat="1" ht="16.5" customHeight="1">
      <c r="B162" s="136"/>
      <c r="C162" s="137" t="s">
        <v>258</v>
      </c>
      <c r="D162" s="137" t="s">
        <v>165</v>
      </c>
      <c r="E162" s="138" t="s">
        <v>1000</v>
      </c>
      <c r="F162" s="139" t="s">
        <v>1485</v>
      </c>
      <c r="G162" s="140" t="s">
        <v>393</v>
      </c>
      <c r="H162" s="141">
        <v>6</v>
      </c>
      <c r="I162" s="142"/>
      <c r="J162" s="143">
        <f>ROUND(I162*H162,2)</f>
        <v>0</v>
      </c>
      <c r="K162" s="144"/>
      <c r="L162" s="31"/>
      <c r="M162" s="145" t="s">
        <v>1</v>
      </c>
      <c r="N162" s="146" t="s">
        <v>40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169</v>
      </c>
      <c r="AT162" s="149" t="s">
        <v>165</v>
      </c>
      <c r="AU162" s="149" t="s">
        <v>82</v>
      </c>
      <c r="AY162" s="16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6" t="s">
        <v>82</v>
      </c>
      <c r="BK162" s="150">
        <f>ROUND(I162*H162,2)</f>
        <v>0</v>
      </c>
      <c r="BL162" s="16" t="s">
        <v>169</v>
      </c>
      <c r="BM162" s="149" t="s">
        <v>1486</v>
      </c>
    </row>
    <row r="163" spans="2:65" s="14" customFormat="1" ht="10">
      <c r="B163" s="166"/>
      <c r="D163" s="152" t="s">
        <v>171</v>
      </c>
      <c r="E163" s="167" t="s">
        <v>1</v>
      </c>
      <c r="F163" s="168" t="s">
        <v>1464</v>
      </c>
      <c r="H163" s="167" t="s">
        <v>1</v>
      </c>
      <c r="I163" s="169"/>
      <c r="L163" s="166"/>
      <c r="M163" s="170"/>
      <c r="T163" s="171"/>
      <c r="AT163" s="167" t="s">
        <v>171</v>
      </c>
      <c r="AU163" s="167" t="s">
        <v>82</v>
      </c>
      <c r="AV163" s="14" t="s">
        <v>82</v>
      </c>
      <c r="AW163" s="14" t="s">
        <v>32</v>
      </c>
      <c r="AX163" s="14" t="s">
        <v>75</v>
      </c>
      <c r="AY163" s="167" t="s">
        <v>163</v>
      </c>
    </row>
    <row r="164" spans="2:65" s="12" customFormat="1" ht="10">
      <c r="B164" s="151"/>
      <c r="D164" s="152" t="s">
        <v>171</v>
      </c>
      <c r="E164" s="153" t="s">
        <v>1</v>
      </c>
      <c r="F164" s="154" t="s">
        <v>203</v>
      </c>
      <c r="H164" s="155">
        <v>6</v>
      </c>
      <c r="I164" s="156"/>
      <c r="L164" s="151"/>
      <c r="M164" s="157"/>
      <c r="T164" s="158"/>
      <c r="AT164" s="153" t="s">
        <v>171</v>
      </c>
      <c r="AU164" s="153" t="s">
        <v>82</v>
      </c>
      <c r="AV164" s="12" t="s">
        <v>84</v>
      </c>
      <c r="AW164" s="12" t="s">
        <v>32</v>
      </c>
      <c r="AX164" s="12" t="s">
        <v>75</v>
      </c>
      <c r="AY164" s="153" t="s">
        <v>163</v>
      </c>
    </row>
    <row r="165" spans="2:65" s="13" customFormat="1" ht="10">
      <c r="B165" s="159"/>
      <c r="D165" s="152" t="s">
        <v>171</v>
      </c>
      <c r="E165" s="160" t="s">
        <v>1</v>
      </c>
      <c r="F165" s="161" t="s">
        <v>173</v>
      </c>
      <c r="H165" s="162">
        <v>6</v>
      </c>
      <c r="I165" s="163"/>
      <c r="L165" s="159"/>
      <c r="M165" s="164"/>
      <c r="T165" s="165"/>
      <c r="AT165" s="160" t="s">
        <v>171</v>
      </c>
      <c r="AU165" s="160" t="s">
        <v>82</v>
      </c>
      <c r="AV165" s="13" t="s">
        <v>169</v>
      </c>
      <c r="AW165" s="13" t="s">
        <v>32</v>
      </c>
      <c r="AX165" s="13" t="s">
        <v>82</v>
      </c>
      <c r="AY165" s="160" t="s">
        <v>163</v>
      </c>
    </row>
    <row r="166" spans="2:65" s="1" customFormat="1" ht="16.5" customHeight="1">
      <c r="B166" s="136"/>
      <c r="C166" s="137" t="s">
        <v>262</v>
      </c>
      <c r="D166" s="137" t="s">
        <v>165</v>
      </c>
      <c r="E166" s="138" t="s">
        <v>1003</v>
      </c>
      <c r="F166" s="139" t="s">
        <v>1172</v>
      </c>
      <c r="G166" s="140" t="s">
        <v>393</v>
      </c>
      <c r="H166" s="141">
        <v>3</v>
      </c>
      <c r="I166" s="142"/>
      <c r="J166" s="143">
        <f>ROUND(I166*H166,2)</f>
        <v>0</v>
      </c>
      <c r="K166" s="144"/>
      <c r="L166" s="31"/>
      <c r="M166" s="145" t="s">
        <v>1</v>
      </c>
      <c r="N166" s="146" t="s">
        <v>40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169</v>
      </c>
      <c r="AT166" s="149" t="s">
        <v>165</v>
      </c>
      <c r="AU166" s="149" t="s">
        <v>82</v>
      </c>
      <c r="AY166" s="16" t="s">
        <v>163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6" t="s">
        <v>82</v>
      </c>
      <c r="BK166" s="150">
        <f>ROUND(I166*H166,2)</f>
        <v>0</v>
      </c>
      <c r="BL166" s="16" t="s">
        <v>169</v>
      </c>
      <c r="BM166" s="149" t="s">
        <v>1487</v>
      </c>
    </row>
    <row r="167" spans="2:65" s="14" customFormat="1" ht="10">
      <c r="B167" s="166"/>
      <c r="D167" s="152" t="s">
        <v>171</v>
      </c>
      <c r="E167" s="167" t="s">
        <v>1</v>
      </c>
      <c r="F167" s="168" t="s">
        <v>1464</v>
      </c>
      <c r="H167" s="167" t="s">
        <v>1</v>
      </c>
      <c r="I167" s="169"/>
      <c r="L167" s="166"/>
      <c r="M167" s="170"/>
      <c r="T167" s="171"/>
      <c r="AT167" s="167" t="s">
        <v>171</v>
      </c>
      <c r="AU167" s="167" t="s">
        <v>82</v>
      </c>
      <c r="AV167" s="14" t="s">
        <v>82</v>
      </c>
      <c r="AW167" s="14" t="s">
        <v>32</v>
      </c>
      <c r="AX167" s="14" t="s">
        <v>75</v>
      </c>
      <c r="AY167" s="167" t="s">
        <v>163</v>
      </c>
    </row>
    <row r="168" spans="2:65" s="12" customFormat="1" ht="10">
      <c r="B168" s="151"/>
      <c r="D168" s="152" t="s">
        <v>171</v>
      </c>
      <c r="E168" s="153" t="s">
        <v>1</v>
      </c>
      <c r="F168" s="154" t="s">
        <v>181</v>
      </c>
      <c r="H168" s="155">
        <v>3</v>
      </c>
      <c r="I168" s="156"/>
      <c r="L168" s="151"/>
      <c r="M168" s="157"/>
      <c r="T168" s="158"/>
      <c r="AT168" s="153" t="s">
        <v>171</v>
      </c>
      <c r="AU168" s="153" t="s">
        <v>82</v>
      </c>
      <c r="AV168" s="12" t="s">
        <v>84</v>
      </c>
      <c r="AW168" s="12" t="s">
        <v>32</v>
      </c>
      <c r="AX168" s="12" t="s">
        <v>75</v>
      </c>
      <c r="AY168" s="153" t="s">
        <v>163</v>
      </c>
    </row>
    <row r="169" spans="2:65" s="13" customFormat="1" ht="10">
      <c r="B169" s="159"/>
      <c r="D169" s="152" t="s">
        <v>171</v>
      </c>
      <c r="E169" s="160" t="s">
        <v>1</v>
      </c>
      <c r="F169" s="161" t="s">
        <v>173</v>
      </c>
      <c r="H169" s="162">
        <v>3</v>
      </c>
      <c r="I169" s="163"/>
      <c r="L169" s="159"/>
      <c r="M169" s="164"/>
      <c r="T169" s="165"/>
      <c r="AT169" s="160" t="s">
        <v>171</v>
      </c>
      <c r="AU169" s="160" t="s">
        <v>82</v>
      </c>
      <c r="AV169" s="13" t="s">
        <v>169</v>
      </c>
      <c r="AW169" s="13" t="s">
        <v>32</v>
      </c>
      <c r="AX169" s="13" t="s">
        <v>82</v>
      </c>
      <c r="AY169" s="160" t="s">
        <v>163</v>
      </c>
    </row>
    <row r="170" spans="2:65" s="1" customFormat="1" ht="16.5" customHeight="1">
      <c r="B170" s="136"/>
      <c r="C170" s="137" t="s">
        <v>267</v>
      </c>
      <c r="D170" s="137" t="s">
        <v>165</v>
      </c>
      <c r="E170" s="138" t="s">
        <v>1007</v>
      </c>
      <c r="F170" s="139" t="s">
        <v>1175</v>
      </c>
      <c r="G170" s="140" t="s">
        <v>884</v>
      </c>
      <c r="H170" s="141">
        <v>1</v>
      </c>
      <c r="I170" s="142"/>
      <c r="J170" s="143">
        <f>ROUND(I170*H170,2)</f>
        <v>0</v>
      </c>
      <c r="K170" s="144"/>
      <c r="L170" s="31"/>
      <c r="M170" s="145" t="s">
        <v>1</v>
      </c>
      <c r="N170" s="146" t="s">
        <v>40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169</v>
      </c>
      <c r="AT170" s="149" t="s">
        <v>165</v>
      </c>
      <c r="AU170" s="149" t="s">
        <v>82</v>
      </c>
      <c r="AY170" s="16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6" t="s">
        <v>82</v>
      </c>
      <c r="BK170" s="150">
        <f>ROUND(I170*H170,2)</f>
        <v>0</v>
      </c>
      <c r="BL170" s="16" t="s">
        <v>169</v>
      </c>
      <c r="BM170" s="149" t="s">
        <v>1488</v>
      </c>
    </row>
    <row r="171" spans="2:65" s="14" customFormat="1" ht="10">
      <c r="B171" s="166"/>
      <c r="D171" s="152" t="s">
        <v>171</v>
      </c>
      <c r="E171" s="167" t="s">
        <v>1</v>
      </c>
      <c r="F171" s="168" t="s">
        <v>1464</v>
      </c>
      <c r="H171" s="167" t="s">
        <v>1</v>
      </c>
      <c r="I171" s="169"/>
      <c r="L171" s="166"/>
      <c r="M171" s="170"/>
      <c r="T171" s="171"/>
      <c r="AT171" s="167" t="s">
        <v>171</v>
      </c>
      <c r="AU171" s="167" t="s">
        <v>82</v>
      </c>
      <c r="AV171" s="14" t="s">
        <v>82</v>
      </c>
      <c r="AW171" s="14" t="s">
        <v>32</v>
      </c>
      <c r="AX171" s="14" t="s">
        <v>75</v>
      </c>
      <c r="AY171" s="167" t="s">
        <v>163</v>
      </c>
    </row>
    <row r="172" spans="2:65" s="12" customFormat="1" ht="10">
      <c r="B172" s="151"/>
      <c r="D172" s="152" t="s">
        <v>171</v>
      </c>
      <c r="E172" s="153" t="s">
        <v>1</v>
      </c>
      <c r="F172" s="154" t="s">
        <v>82</v>
      </c>
      <c r="H172" s="155">
        <v>1</v>
      </c>
      <c r="I172" s="156"/>
      <c r="L172" s="151"/>
      <c r="M172" s="157"/>
      <c r="T172" s="158"/>
      <c r="AT172" s="153" t="s">
        <v>171</v>
      </c>
      <c r="AU172" s="153" t="s">
        <v>82</v>
      </c>
      <c r="AV172" s="12" t="s">
        <v>84</v>
      </c>
      <c r="AW172" s="12" t="s">
        <v>32</v>
      </c>
      <c r="AX172" s="12" t="s">
        <v>75</v>
      </c>
      <c r="AY172" s="153" t="s">
        <v>163</v>
      </c>
    </row>
    <row r="173" spans="2:65" s="13" customFormat="1" ht="10">
      <c r="B173" s="159"/>
      <c r="D173" s="152" t="s">
        <v>171</v>
      </c>
      <c r="E173" s="160" t="s">
        <v>1</v>
      </c>
      <c r="F173" s="161" t="s">
        <v>173</v>
      </c>
      <c r="H173" s="162">
        <v>1</v>
      </c>
      <c r="I173" s="163"/>
      <c r="L173" s="159"/>
      <c r="M173" s="164"/>
      <c r="T173" s="165"/>
      <c r="AT173" s="160" t="s">
        <v>171</v>
      </c>
      <c r="AU173" s="160" t="s">
        <v>82</v>
      </c>
      <c r="AV173" s="13" t="s">
        <v>169</v>
      </c>
      <c r="AW173" s="13" t="s">
        <v>32</v>
      </c>
      <c r="AX173" s="13" t="s">
        <v>82</v>
      </c>
      <c r="AY173" s="160" t="s">
        <v>163</v>
      </c>
    </row>
    <row r="174" spans="2:65" s="1" customFormat="1" ht="16.5" customHeight="1">
      <c r="B174" s="136"/>
      <c r="C174" s="137" t="s">
        <v>271</v>
      </c>
      <c r="D174" s="137" t="s">
        <v>165</v>
      </c>
      <c r="E174" s="138" t="s">
        <v>1010</v>
      </c>
      <c r="F174" s="139" t="s">
        <v>1181</v>
      </c>
      <c r="G174" s="140" t="s">
        <v>884</v>
      </c>
      <c r="H174" s="141">
        <v>1</v>
      </c>
      <c r="I174" s="142"/>
      <c r="J174" s="143">
        <f>ROUND(I174*H174,2)</f>
        <v>0</v>
      </c>
      <c r="K174" s="144"/>
      <c r="L174" s="31"/>
      <c r="M174" s="145" t="s">
        <v>1</v>
      </c>
      <c r="N174" s="146" t="s">
        <v>40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169</v>
      </c>
      <c r="AT174" s="149" t="s">
        <v>165</v>
      </c>
      <c r="AU174" s="149" t="s">
        <v>82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169</v>
      </c>
      <c r="BM174" s="149" t="s">
        <v>1489</v>
      </c>
    </row>
    <row r="175" spans="2:65" s="14" customFormat="1" ht="10">
      <c r="B175" s="166"/>
      <c r="D175" s="152" t="s">
        <v>171</v>
      </c>
      <c r="E175" s="167" t="s">
        <v>1</v>
      </c>
      <c r="F175" s="168" t="s">
        <v>1464</v>
      </c>
      <c r="H175" s="167" t="s">
        <v>1</v>
      </c>
      <c r="I175" s="169"/>
      <c r="L175" s="166"/>
      <c r="M175" s="170"/>
      <c r="T175" s="171"/>
      <c r="AT175" s="167" t="s">
        <v>171</v>
      </c>
      <c r="AU175" s="167" t="s">
        <v>82</v>
      </c>
      <c r="AV175" s="14" t="s">
        <v>82</v>
      </c>
      <c r="AW175" s="14" t="s">
        <v>32</v>
      </c>
      <c r="AX175" s="14" t="s">
        <v>75</v>
      </c>
      <c r="AY175" s="167" t="s">
        <v>163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82</v>
      </c>
      <c r="H176" s="155">
        <v>1</v>
      </c>
      <c r="I176" s="156"/>
      <c r="L176" s="151"/>
      <c r="M176" s="157"/>
      <c r="T176" s="158"/>
      <c r="AT176" s="153" t="s">
        <v>171</v>
      </c>
      <c r="AU176" s="153" t="s">
        <v>82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51" s="13" customFormat="1" ht="10">
      <c r="B177" s="159"/>
      <c r="D177" s="152" t="s">
        <v>171</v>
      </c>
      <c r="E177" s="160" t="s">
        <v>1</v>
      </c>
      <c r="F177" s="161" t="s">
        <v>173</v>
      </c>
      <c r="H177" s="162">
        <v>1</v>
      </c>
      <c r="I177" s="163"/>
      <c r="L177" s="159"/>
      <c r="M177" s="172"/>
      <c r="N177" s="173"/>
      <c r="O177" s="173"/>
      <c r="P177" s="173"/>
      <c r="Q177" s="173"/>
      <c r="R177" s="173"/>
      <c r="S177" s="173"/>
      <c r="T177" s="174"/>
      <c r="AT177" s="160" t="s">
        <v>171</v>
      </c>
      <c r="AU177" s="160" t="s">
        <v>82</v>
      </c>
      <c r="AV177" s="13" t="s">
        <v>169</v>
      </c>
      <c r="AW177" s="13" t="s">
        <v>32</v>
      </c>
      <c r="AX177" s="13" t="s">
        <v>82</v>
      </c>
      <c r="AY177" s="160" t="s">
        <v>163</v>
      </c>
    </row>
    <row r="178" spans="2:51" s="1" customFormat="1" ht="7" customHeight="1"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31"/>
    </row>
  </sheetData>
  <sheetProtection algorithmName="SHA-512" hashValue="TuDxNtFP7lUDs1rXk+Gsph043/MhOpA9m6v7f5Rw7iM4o5+lAjbfKJQjEax4oQLE+PXF4+eDD6sMyZeRosm6iw==" saltValue="oU6XD5S/nmrnrYCnpYi6kw==" spinCount="100000" sheet="1" objects="1" scenarios="1"/>
  <autoFilter ref="C120:K177" xr:uid="{00000000-0009-0000-0000-000006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110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1490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ROUND((SUM(BE121:BE186)),  2)</f>
        <v>0</v>
      </c>
      <c r="I35" s="95">
        <v>0.21</v>
      </c>
      <c r="J35" s="85">
        <f>ROUND(((SUM(BE121:BE186))*I35),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ROUND((SUM(BF121:BF186)),  2)</f>
        <v>0</v>
      </c>
      <c r="I36" s="95">
        <v>0.12</v>
      </c>
      <c r="J36" s="85">
        <f>ROUND(((SUM(BF121:BF186))*I36),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ROUND((SUM(BG121:BG186)),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ROUND((SUM(BH121:BH186)),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ROUND((SUM(BI121:BI186)),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D.1.4.4.4 - Kamerový systém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1491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D.1.4.4.4 - Kamerový systém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1492</v>
      </c>
      <c r="F122" s="126" t="s">
        <v>1493</v>
      </c>
      <c r="I122" s="127"/>
      <c r="J122" s="128">
        <f>BK122</f>
        <v>0</v>
      </c>
      <c r="L122" s="124"/>
      <c r="M122" s="129"/>
      <c r="P122" s="130">
        <f>SUM(P123:P186)</f>
        <v>0</v>
      </c>
      <c r="R122" s="130">
        <f>SUM(R123:R186)</f>
        <v>0</v>
      </c>
      <c r="T122" s="131">
        <f>SUM(T123:T186)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SUM(BK123:BK186)</f>
        <v>0</v>
      </c>
    </row>
    <row r="123" spans="2:65" s="1" customFormat="1" ht="16.5" customHeight="1">
      <c r="B123" s="136"/>
      <c r="C123" s="137" t="s">
        <v>82</v>
      </c>
      <c r="D123" s="137" t="s">
        <v>165</v>
      </c>
      <c r="E123" s="138" t="s">
        <v>1014</v>
      </c>
      <c r="F123" s="139" t="s">
        <v>1494</v>
      </c>
      <c r="G123" s="140" t="s">
        <v>962</v>
      </c>
      <c r="H123" s="141">
        <v>5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1495</v>
      </c>
    </row>
    <row r="124" spans="2:65" s="1" customFormat="1" ht="16.5" customHeight="1">
      <c r="B124" s="136"/>
      <c r="C124" s="175" t="s">
        <v>84</v>
      </c>
      <c r="D124" s="175" t="s">
        <v>378</v>
      </c>
      <c r="E124" s="176" t="s">
        <v>1017</v>
      </c>
      <c r="F124" s="177" t="s">
        <v>1496</v>
      </c>
      <c r="G124" s="178" t="s">
        <v>962</v>
      </c>
      <c r="H124" s="179">
        <v>5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1497</v>
      </c>
    </row>
    <row r="125" spans="2:65" s="14" customFormat="1" ht="10">
      <c r="B125" s="166"/>
      <c r="D125" s="152" t="s">
        <v>171</v>
      </c>
      <c r="E125" s="167" t="s">
        <v>1</v>
      </c>
      <c r="F125" s="168" t="s">
        <v>1199</v>
      </c>
      <c r="H125" s="167" t="s">
        <v>1</v>
      </c>
      <c r="I125" s="169"/>
      <c r="L125" s="166"/>
      <c r="M125" s="170"/>
      <c r="T125" s="171"/>
      <c r="AT125" s="167" t="s">
        <v>171</v>
      </c>
      <c r="AU125" s="167" t="s">
        <v>82</v>
      </c>
      <c r="AV125" s="14" t="s">
        <v>82</v>
      </c>
      <c r="AW125" s="14" t="s">
        <v>32</v>
      </c>
      <c r="AX125" s="14" t="s">
        <v>75</v>
      </c>
      <c r="AY125" s="167" t="s">
        <v>163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1498</v>
      </c>
      <c r="H126" s="155">
        <v>5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5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16.5" customHeight="1">
      <c r="B128" s="136"/>
      <c r="C128" s="137" t="s">
        <v>181</v>
      </c>
      <c r="D128" s="137" t="s">
        <v>165</v>
      </c>
      <c r="E128" s="138" t="s">
        <v>1021</v>
      </c>
      <c r="F128" s="139" t="s">
        <v>1499</v>
      </c>
      <c r="G128" s="140" t="s">
        <v>962</v>
      </c>
      <c r="H128" s="141">
        <v>5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169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169</v>
      </c>
      <c r="BM128" s="149" t="s">
        <v>1500</v>
      </c>
    </row>
    <row r="129" spans="2:65" s="1" customFormat="1" ht="16.5" customHeight="1">
      <c r="B129" s="136"/>
      <c r="C129" s="175" t="s">
        <v>169</v>
      </c>
      <c r="D129" s="175" t="s">
        <v>378</v>
      </c>
      <c r="E129" s="176" t="s">
        <v>1024</v>
      </c>
      <c r="F129" s="177" t="s">
        <v>1501</v>
      </c>
      <c r="G129" s="178" t="s">
        <v>962</v>
      </c>
      <c r="H129" s="179">
        <v>5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216</v>
      </c>
      <c r="AT129" s="149" t="s">
        <v>378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1502</v>
      </c>
    </row>
    <row r="130" spans="2:65" s="14" customFormat="1" ht="10">
      <c r="B130" s="166"/>
      <c r="D130" s="152" t="s">
        <v>171</v>
      </c>
      <c r="E130" s="167" t="s">
        <v>1</v>
      </c>
      <c r="F130" s="168" t="s">
        <v>1199</v>
      </c>
      <c r="H130" s="167" t="s">
        <v>1</v>
      </c>
      <c r="I130" s="169"/>
      <c r="L130" s="166"/>
      <c r="M130" s="170"/>
      <c r="T130" s="171"/>
      <c r="AT130" s="167" t="s">
        <v>171</v>
      </c>
      <c r="AU130" s="167" t="s">
        <v>82</v>
      </c>
      <c r="AV130" s="14" t="s">
        <v>82</v>
      </c>
      <c r="AW130" s="14" t="s">
        <v>32</v>
      </c>
      <c r="AX130" s="14" t="s">
        <v>75</v>
      </c>
      <c r="AY130" s="167" t="s">
        <v>163</v>
      </c>
    </row>
    <row r="131" spans="2:65" s="12" customFormat="1" ht="10">
      <c r="B131" s="151"/>
      <c r="D131" s="152" t="s">
        <v>171</v>
      </c>
      <c r="E131" s="153" t="s">
        <v>1</v>
      </c>
      <c r="F131" s="154" t="s">
        <v>1498</v>
      </c>
      <c r="H131" s="155">
        <v>5</v>
      </c>
      <c r="I131" s="156"/>
      <c r="L131" s="151"/>
      <c r="M131" s="157"/>
      <c r="T131" s="158"/>
      <c r="AT131" s="153" t="s">
        <v>171</v>
      </c>
      <c r="AU131" s="153" t="s">
        <v>82</v>
      </c>
      <c r="AV131" s="12" t="s">
        <v>84</v>
      </c>
      <c r="AW131" s="12" t="s">
        <v>32</v>
      </c>
      <c r="AX131" s="12" t="s">
        <v>75</v>
      </c>
      <c r="AY131" s="153" t="s">
        <v>163</v>
      </c>
    </row>
    <row r="132" spans="2:65" s="13" customFormat="1" ht="10">
      <c r="B132" s="159"/>
      <c r="D132" s="152" t="s">
        <v>171</v>
      </c>
      <c r="E132" s="160" t="s">
        <v>1</v>
      </c>
      <c r="F132" s="161" t="s">
        <v>173</v>
      </c>
      <c r="H132" s="162">
        <v>5</v>
      </c>
      <c r="I132" s="163"/>
      <c r="L132" s="159"/>
      <c r="M132" s="164"/>
      <c r="T132" s="165"/>
      <c r="AT132" s="160" t="s">
        <v>171</v>
      </c>
      <c r="AU132" s="160" t="s">
        <v>82</v>
      </c>
      <c r="AV132" s="13" t="s">
        <v>169</v>
      </c>
      <c r="AW132" s="13" t="s">
        <v>32</v>
      </c>
      <c r="AX132" s="13" t="s">
        <v>82</v>
      </c>
      <c r="AY132" s="160" t="s">
        <v>163</v>
      </c>
    </row>
    <row r="133" spans="2:65" s="1" customFormat="1" ht="16.5" customHeight="1">
      <c r="B133" s="136"/>
      <c r="C133" s="137" t="s">
        <v>196</v>
      </c>
      <c r="D133" s="137" t="s">
        <v>165</v>
      </c>
      <c r="E133" s="138" t="s">
        <v>1028</v>
      </c>
      <c r="F133" s="139" t="s">
        <v>1503</v>
      </c>
      <c r="G133" s="140" t="s">
        <v>962</v>
      </c>
      <c r="H133" s="141">
        <v>3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40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169</v>
      </c>
      <c r="AT133" s="149" t="s">
        <v>165</v>
      </c>
      <c r="AU133" s="149" t="s">
        <v>82</v>
      </c>
      <c r="AY133" s="16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6" t="s">
        <v>82</v>
      </c>
      <c r="BK133" s="150">
        <f>ROUND(I133*H133,2)</f>
        <v>0</v>
      </c>
      <c r="BL133" s="16" t="s">
        <v>169</v>
      </c>
      <c r="BM133" s="149" t="s">
        <v>1504</v>
      </c>
    </row>
    <row r="134" spans="2:65" s="1" customFormat="1" ht="16.5" customHeight="1">
      <c r="B134" s="136"/>
      <c r="C134" s="175" t="s">
        <v>203</v>
      </c>
      <c r="D134" s="175" t="s">
        <v>378</v>
      </c>
      <c r="E134" s="176" t="s">
        <v>1031</v>
      </c>
      <c r="F134" s="177" t="s">
        <v>1505</v>
      </c>
      <c r="G134" s="178" t="s">
        <v>962</v>
      </c>
      <c r="H134" s="179">
        <v>3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216</v>
      </c>
      <c r="AT134" s="149" t="s">
        <v>378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1506</v>
      </c>
    </row>
    <row r="135" spans="2:65" s="14" customFormat="1" ht="10">
      <c r="B135" s="166"/>
      <c r="D135" s="152" t="s">
        <v>171</v>
      </c>
      <c r="E135" s="167" t="s">
        <v>1</v>
      </c>
      <c r="F135" s="168" t="s">
        <v>1199</v>
      </c>
      <c r="H135" s="167" t="s">
        <v>1</v>
      </c>
      <c r="I135" s="169"/>
      <c r="L135" s="166"/>
      <c r="M135" s="170"/>
      <c r="T135" s="171"/>
      <c r="AT135" s="167" t="s">
        <v>171</v>
      </c>
      <c r="AU135" s="167" t="s">
        <v>82</v>
      </c>
      <c r="AV135" s="14" t="s">
        <v>82</v>
      </c>
      <c r="AW135" s="14" t="s">
        <v>32</v>
      </c>
      <c r="AX135" s="14" t="s">
        <v>75</v>
      </c>
      <c r="AY135" s="167" t="s">
        <v>163</v>
      </c>
    </row>
    <row r="136" spans="2:65" s="12" customFormat="1" ht="10">
      <c r="B136" s="151"/>
      <c r="D136" s="152" t="s">
        <v>171</v>
      </c>
      <c r="E136" s="153" t="s">
        <v>1</v>
      </c>
      <c r="F136" s="154" t="s">
        <v>1138</v>
      </c>
      <c r="H136" s="155">
        <v>3</v>
      </c>
      <c r="I136" s="156"/>
      <c r="L136" s="151"/>
      <c r="M136" s="157"/>
      <c r="T136" s="158"/>
      <c r="AT136" s="153" t="s">
        <v>171</v>
      </c>
      <c r="AU136" s="153" t="s">
        <v>82</v>
      </c>
      <c r="AV136" s="12" t="s">
        <v>84</v>
      </c>
      <c r="AW136" s="12" t="s">
        <v>32</v>
      </c>
      <c r="AX136" s="12" t="s">
        <v>75</v>
      </c>
      <c r="AY136" s="153" t="s">
        <v>163</v>
      </c>
    </row>
    <row r="137" spans="2:65" s="13" customFormat="1" ht="10">
      <c r="B137" s="159"/>
      <c r="D137" s="152" t="s">
        <v>171</v>
      </c>
      <c r="E137" s="160" t="s">
        <v>1</v>
      </c>
      <c r="F137" s="161" t="s">
        <v>173</v>
      </c>
      <c r="H137" s="162">
        <v>3</v>
      </c>
      <c r="I137" s="163"/>
      <c r="L137" s="159"/>
      <c r="M137" s="164"/>
      <c r="T137" s="165"/>
      <c r="AT137" s="160" t="s">
        <v>171</v>
      </c>
      <c r="AU137" s="160" t="s">
        <v>82</v>
      </c>
      <c r="AV137" s="13" t="s">
        <v>169</v>
      </c>
      <c r="AW137" s="13" t="s">
        <v>32</v>
      </c>
      <c r="AX137" s="13" t="s">
        <v>82</v>
      </c>
      <c r="AY137" s="160" t="s">
        <v>163</v>
      </c>
    </row>
    <row r="138" spans="2:65" s="1" customFormat="1" ht="16.5" customHeight="1">
      <c r="B138" s="136"/>
      <c r="C138" s="137" t="s">
        <v>210</v>
      </c>
      <c r="D138" s="137" t="s">
        <v>165</v>
      </c>
      <c r="E138" s="138" t="s">
        <v>1034</v>
      </c>
      <c r="F138" s="139" t="s">
        <v>1507</v>
      </c>
      <c r="G138" s="140" t="s">
        <v>962</v>
      </c>
      <c r="H138" s="141">
        <v>3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82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1508</v>
      </c>
    </row>
    <row r="139" spans="2:65" s="1" customFormat="1" ht="16.5" customHeight="1">
      <c r="B139" s="136"/>
      <c r="C139" s="175" t="s">
        <v>216</v>
      </c>
      <c r="D139" s="175" t="s">
        <v>378</v>
      </c>
      <c r="E139" s="176" t="s">
        <v>1037</v>
      </c>
      <c r="F139" s="177" t="s">
        <v>1509</v>
      </c>
      <c r="G139" s="178" t="s">
        <v>962</v>
      </c>
      <c r="H139" s="179">
        <v>3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216</v>
      </c>
      <c r="AT139" s="149" t="s">
        <v>378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1510</v>
      </c>
    </row>
    <row r="140" spans="2:65" s="14" customFormat="1" ht="10">
      <c r="B140" s="166"/>
      <c r="D140" s="152" t="s">
        <v>171</v>
      </c>
      <c r="E140" s="167" t="s">
        <v>1</v>
      </c>
      <c r="F140" s="168" t="s">
        <v>1199</v>
      </c>
      <c r="H140" s="167" t="s">
        <v>1</v>
      </c>
      <c r="I140" s="169"/>
      <c r="L140" s="166"/>
      <c r="M140" s="170"/>
      <c r="T140" s="171"/>
      <c r="AT140" s="167" t="s">
        <v>171</v>
      </c>
      <c r="AU140" s="167" t="s">
        <v>82</v>
      </c>
      <c r="AV140" s="14" t="s">
        <v>82</v>
      </c>
      <c r="AW140" s="14" t="s">
        <v>32</v>
      </c>
      <c r="AX140" s="14" t="s">
        <v>75</v>
      </c>
      <c r="AY140" s="167" t="s">
        <v>163</v>
      </c>
    </row>
    <row r="141" spans="2:65" s="12" customFormat="1" ht="10">
      <c r="B141" s="151"/>
      <c r="D141" s="152" t="s">
        <v>171</v>
      </c>
      <c r="E141" s="153" t="s">
        <v>1</v>
      </c>
      <c r="F141" s="154" t="s">
        <v>1138</v>
      </c>
      <c r="H141" s="155">
        <v>3</v>
      </c>
      <c r="I141" s="156"/>
      <c r="L141" s="151"/>
      <c r="M141" s="157"/>
      <c r="T141" s="158"/>
      <c r="AT141" s="153" t="s">
        <v>171</v>
      </c>
      <c r="AU141" s="153" t="s">
        <v>82</v>
      </c>
      <c r="AV141" s="12" t="s">
        <v>84</v>
      </c>
      <c r="AW141" s="12" t="s">
        <v>32</v>
      </c>
      <c r="AX141" s="12" t="s">
        <v>75</v>
      </c>
      <c r="AY141" s="153" t="s">
        <v>163</v>
      </c>
    </row>
    <row r="142" spans="2:65" s="13" customFormat="1" ht="10">
      <c r="B142" s="159"/>
      <c r="D142" s="152" t="s">
        <v>171</v>
      </c>
      <c r="E142" s="160" t="s">
        <v>1</v>
      </c>
      <c r="F142" s="161" t="s">
        <v>173</v>
      </c>
      <c r="H142" s="162">
        <v>3</v>
      </c>
      <c r="I142" s="163"/>
      <c r="L142" s="159"/>
      <c r="M142" s="164"/>
      <c r="T142" s="165"/>
      <c r="AT142" s="160" t="s">
        <v>171</v>
      </c>
      <c r="AU142" s="160" t="s">
        <v>82</v>
      </c>
      <c r="AV142" s="13" t="s">
        <v>169</v>
      </c>
      <c r="AW142" s="13" t="s">
        <v>32</v>
      </c>
      <c r="AX142" s="13" t="s">
        <v>82</v>
      </c>
      <c r="AY142" s="160" t="s">
        <v>163</v>
      </c>
    </row>
    <row r="143" spans="2:65" s="1" customFormat="1" ht="16.5" customHeight="1">
      <c r="B143" s="136"/>
      <c r="C143" s="137" t="s">
        <v>174</v>
      </c>
      <c r="D143" s="137" t="s">
        <v>165</v>
      </c>
      <c r="E143" s="138" t="s">
        <v>1041</v>
      </c>
      <c r="F143" s="139" t="s">
        <v>1511</v>
      </c>
      <c r="G143" s="140" t="s">
        <v>962</v>
      </c>
      <c r="H143" s="141">
        <v>8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169</v>
      </c>
      <c r="AT143" s="149" t="s">
        <v>165</v>
      </c>
      <c r="AU143" s="149" t="s">
        <v>82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169</v>
      </c>
      <c r="BM143" s="149" t="s">
        <v>1512</v>
      </c>
    </row>
    <row r="144" spans="2:65" s="1" customFormat="1" ht="16.5" customHeight="1">
      <c r="B144" s="136"/>
      <c r="C144" s="175" t="s">
        <v>226</v>
      </c>
      <c r="D144" s="175" t="s">
        <v>378</v>
      </c>
      <c r="E144" s="176" t="s">
        <v>1044</v>
      </c>
      <c r="F144" s="177" t="s">
        <v>1513</v>
      </c>
      <c r="G144" s="178" t="s">
        <v>962</v>
      </c>
      <c r="H144" s="179">
        <v>8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216</v>
      </c>
      <c r="AT144" s="149" t="s">
        <v>378</v>
      </c>
      <c r="AU144" s="149" t="s">
        <v>82</v>
      </c>
      <c r="AY144" s="16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6" t="s">
        <v>82</v>
      </c>
      <c r="BK144" s="150">
        <f>ROUND(I144*H144,2)</f>
        <v>0</v>
      </c>
      <c r="BL144" s="16" t="s">
        <v>169</v>
      </c>
      <c r="BM144" s="149" t="s">
        <v>1514</v>
      </c>
    </row>
    <row r="145" spans="2:65" s="14" customFormat="1" ht="10">
      <c r="B145" s="166"/>
      <c r="D145" s="152" t="s">
        <v>171</v>
      </c>
      <c r="E145" s="167" t="s">
        <v>1</v>
      </c>
      <c r="F145" s="168" t="s">
        <v>1199</v>
      </c>
      <c r="H145" s="167" t="s">
        <v>1</v>
      </c>
      <c r="I145" s="169"/>
      <c r="L145" s="166"/>
      <c r="M145" s="170"/>
      <c r="T145" s="171"/>
      <c r="AT145" s="167" t="s">
        <v>171</v>
      </c>
      <c r="AU145" s="167" t="s">
        <v>82</v>
      </c>
      <c r="AV145" s="14" t="s">
        <v>82</v>
      </c>
      <c r="AW145" s="14" t="s">
        <v>32</v>
      </c>
      <c r="AX145" s="14" t="s">
        <v>75</v>
      </c>
      <c r="AY145" s="167" t="s">
        <v>163</v>
      </c>
    </row>
    <row r="146" spans="2:65" s="12" customFormat="1" ht="10">
      <c r="B146" s="151"/>
      <c r="D146" s="152" t="s">
        <v>171</v>
      </c>
      <c r="E146" s="153" t="s">
        <v>1</v>
      </c>
      <c r="F146" s="154" t="s">
        <v>216</v>
      </c>
      <c r="H146" s="155">
        <v>8</v>
      </c>
      <c r="I146" s="156"/>
      <c r="L146" s="151"/>
      <c r="M146" s="157"/>
      <c r="T146" s="158"/>
      <c r="AT146" s="153" t="s">
        <v>171</v>
      </c>
      <c r="AU146" s="153" t="s">
        <v>82</v>
      </c>
      <c r="AV146" s="12" t="s">
        <v>84</v>
      </c>
      <c r="AW146" s="12" t="s">
        <v>32</v>
      </c>
      <c r="AX146" s="12" t="s">
        <v>75</v>
      </c>
      <c r="AY146" s="153" t="s">
        <v>163</v>
      </c>
    </row>
    <row r="147" spans="2:65" s="13" customFormat="1" ht="10">
      <c r="B147" s="159"/>
      <c r="D147" s="152" t="s">
        <v>171</v>
      </c>
      <c r="E147" s="160" t="s">
        <v>1</v>
      </c>
      <c r="F147" s="161" t="s">
        <v>173</v>
      </c>
      <c r="H147" s="162">
        <v>8</v>
      </c>
      <c r="I147" s="163"/>
      <c r="L147" s="159"/>
      <c r="M147" s="164"/>
      <c r="T147" s="165"/>
      <c r="AT147" s="160" t="s">
        <v>171</v>
      </c>
      <c r="AU147" s="160" t="s">
        <v>82</v>
      </c>
      <c r="AV147" s="13" t="s">
        <v>169</v>
      </c>
      <c r="AW147" s="13" t="s">
        <v>32</v>
      </c>
      <c r="AX147" s="13" t="s">
        <v>82</v>
      </c>
      <c r="AY147" s="160" t="s">
        <v>163</v>
      </c>
    </row>
    <row r="148" spans="2:65" s="1" customFormat="1" ht="21.75" customHeight="1">
      <c r="B148" s="136"/>
      <c r="C148" s="137" t="s">
        <v>231</v>
      </c>
      <c r="D148" s="137" t="s">
        <v>165</v>
      </c>
      <c r="E148" s="138" t="s">
        <v>1047</v>
      </c>
      <c r="F148" s="139" t="s">
        <v>1515</v>
      </c>
      <c r="G148" s="140" t="s">
        <v>962</v>
      </c>
      <c r="H148" s="141">
        <v>1</v>
      </c>
      <c r="I148" s="142"/>
      <c r="J148" s="143">
        <f>ROUND(I148*H148,2)</f>
        <v>0</v>
      </c>
      <c r="K148" s="144"/>
      <c r="L148" s="31"/>
      <c r="M148" s="145" t="s">
        <v>1</v>
      </c>
      <c r="N148" s="146" t="s">
        <v>40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169</v>
      </c>
      <c r="AT148" s="149" t="s">
        <v>165</v>
      </c>
      <c r="AU148" s="149" t="s">
        <v>82</v>
      </c>
      <c r="AY148" s="16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6" t="s">
        <v>82</v>
      </c>
      <c r="BK148" s="150">
        <f>ROUND(I148*H148,2)</f>
        <v>0</v>
      </c>
      <c r="BL148" s="16" t="s">
        <v>169</v>
      </c>
      <c r="BM148" s="149" t="s">
        <v>1516</v>
      </c>
    </row>
    <row r="149" spans="2:65" s="1" customFormat="1" ht="21.75" customHeight="1">
      <c r="B149" s="136"/>
      <c r="C149" s="175" t="s">
        <v>8</v>
      </c>
      <c r="D149" s="175" t="s">
        <v>378</v>
      </c>
      <c r="E149" s="176" t="s">
        <v>1050</v>
      </c>
      <c r="F149" s="177" t="s">
        <v>1517</v>
      </c>
      <c r="G149" s="178" t="s">
        <v>962</v>
      </c>
      <c r="H149" s="179">
        <v>1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216</v>
      </c>
      <c r="AT149" s="149" t="s">
        <v>378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1518</v>
      </c>
    </row>
    <row r="150" spans="2:65" s="14" customFormat="1" ht="10">
      <c r="B150" s="166"/>
      <c r="D150" s="152" t="s">
        <v>171</v>
      </c>
      <c r="E150" s="167" t="s">
        <v>1</v>
      </c>
      <c r="F150" s="168" t="s">
        <v>1199</v>
      </c>
      <c r="H150" s="167" t="s">
        <v>1</v>
      </c>
      <c r="I150" s="169"/>
      <c r="L150" s="166"/>
      <c r="M150" s="170"/>
      <c r="T150" s="171"/>
      <c r="AT150" s="167" t="s">
        <v>171</v>
      </c>
      <c r="AU150" s="167" t="s">
        <v>82</v>
      </c>
      <c r="AV150" s="14" t="s">
        <v>82</v>
      </c>
      <c r="AW150" s="14" t="s">
        <v>32</v>
      </c>
      <c r="AX150" s="14" t="s">
        <v>75</v>
      </c>
      <c r="AY150" s="167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959</v>
      </c>
      <c r="H151" s="155">
        <v>1</v>
      </c>
      <c r="I151" s="156"/>
      <c r="L151" s="151"/>
      <c r="M151" s="157"/>
      <c r="T151" s="158"/>
      <c r="AT151" s="153" t="s">
        <v>171</v>
      </c>
      <c r="AU151" s="153" t="s">
        <v>82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3" customFormat="1" ht="10">
      <c r="B152" s="159"/>
      <c r="D152" s="152" t="s">
        <v>171</v>
      </c>
      <c r="E152" s="160" t="s">
        <v>1</v>
      </c>
      <c r="F152" s="161" t="s">
        <v>173</v>
      </c>
      <c r="H152" s="162">
        <v>1</v>
      </c>
      <c r="I152" s="163"/>
      <c r="L152" s="159"/>
      <c r="M152" s="164"/>
      <c r="T152" s="165"/>
      <c r="AT152" s="160" t="s">
        <v>171</v>
      </c>
      <c r="AU152" s="160" t="s">
        <v>82</v>
      </c>
      <c r="AV152" s="13" t="s">
        <v>169</v>
      </c>
      <c r="AW152" s="13" t="s">
        <v>32</v>
      </c>
      <c r="AX152" s="13" t="s">
        <v>82</v>
      </c>
      <c r="AY152" s="160" t="s">
        <v>163</v>
      </c>
    </row>
    <row r="153" spans="2:65" s="1" customFormat="1" ht="16.5" customHeight="1">
      <c r="B153" s="136"/>
      <c r="C153" s="137" t="s">
        <v>241</v>
      </c>
      <c r="D153" s="137" t="s">
        <v>165</v>
      </c>
      <c r="E153" s="138" t="s">
        <v>1053</v>
      </c>
      <c r="F153" s="139" t="s">
        <v>1519</v>
      </c>
      <c r="G153" s="140" t="s">
        <v>962</v>
      </c>
      <c r="H153" s="141">
        <v>1</v>
      </c>
      <c r="I153" s="142"/>
      <c r="J153" s="143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169</v>
      </c>
      <c r="AT153" s="149" t="s">
        <v>165</v>
      </c>
      <c r="AU153" s="149" t="s">
        <v>82</v>
      </c>
      <c r="AY153" s="16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6" t="s">
        <v>82</v>
      </c>
      <c r="BK153" s="150">
        <f>ROUND(I153*H153,2)</f>
        <v>0</v>
      </c>
      <c r="BL153" s="16" t="s">
        <v>169</v>
      </c>
      <c r="BM153" s="149" t="s">
        <v>1520</v>
      </c>
    </row>
    <row r="154" spans="2:65" s="1" customFormat="1" ht="16.5" customHeight="1">
      <c r="B154" s="136"/>
      <c r="C154" s="175" t="s">
        <v>245</v>
      </c>
      <c r="D154" s="175" t="s">
        <v>378</v>
      </c>
      <c r="E154" s="176" t="s">
        <v>1056</v>
      </c>
      <c r="F154" s="177" t="s">
        <v>1521</v>
      </c>
      <c r="G154" s="178" t="s">
        <v>962</v>
      </c>
      <c r="H154" s="179">
        <v>1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216</v>
      </c>
      <c r="AT154" s="149" t="s">
        <v>378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1522</v>
      </c>
    </row>
    <row r="155" spans="2:65" s="1" customFormat="1" ht="18">
      <c r="B155" s="31"/>
      <c r="D155" s="152" t="s">
        <v>614</v>
      </c>
      <c r="F155" s="186" t="s">
        <v>1523</v>
      </c>
      <c r="I155" s="187"/>
      <c r="L155" s="31"/>
      <c r="M155" s="188"/>
      <c r="T155" s="55"/>
      <c r="AT155" s="16" t="s">
        <v>614</v>
      </c>
      <c r="AU155" s="16" t="s">
        <v>82</v>
      </c>
    </row>
    <row r="156" spans="2:65" s="14" customFormat="1" ht="10">
      <c r="B156" s="166"/>
      <c r="D156" s="152" t="s">
        <v>171</v>
      </c>
      <c r="E156" s="167" t="s">
        <v>1</v>
      </c>
      <c r="F156" s="168" t="s">
        <v>1199</v>
      </c>
      <c r="H156" s="167" t="s">
        <v>1</v>
      </c>
      <c r="I156" s="169"/>
      <c r="L156" s="166"/>
      <c r="M156" s="170"/>
      <c r="T156" s="171"/>
      <c r="AT156" s="167" t="s">
        <v>171</v>
      </c>
      <c r="AU156" s="167" t="s">
        <v>82</v>
      </c>
      <c r="AV156" s="14" t="s">
        <v>82</v>
      </c>
      <c r="AW156" s="14" t="s">
        <v>32</v>
      </c>
      <c r="AX156" s="14" t="s">
        <v>75</v>
      </c>
      <c r="AY156" s="167" t="s">
        <v>163</v>
      </c>
    </row>
    <row r="157" spans="2:65" s="12" customFormat="1" ht="10">
      <c r="B157" s="151"/>
      <c r="D157" s="152" t="s">
        <v>171</v>
      </c>
      <c r="E157" s="153" t="s">
        <v>1</v>
      </c>
      <c r="F157" s="154" t="s">
        <v>959</v>
      </c>
      <c r="H157" s="155">
        <v>1</v>
      </c>
      <c r="I157" s="156"/>
      <c r="L157" s="151"/>
      <c r="M157" s="157"/>
      <c r="T157" s="158"/>
      <c r="AT157" s="153" t="s">
        <v>171</v>
      </c>
      <c r="AU157" s="153" t="s">
        <v>82</v>
      </c>
      <c r="AV157" s="12" t="s">
        <v>84</v>
      </c>
      <c r="AW157" s="12" t="s">
        <v>32</v>
      </c>
      <c r="AX157" s="12" t="s">
        <v>75</v>
      </c>
      <c r="AY157" s="153" t="s">
        <v>163</v>
      </c>
    </row>
    <row r="158" spans="2:65" s="13" customFormat="1" ht="10">
      <c r="B158" s="159"/>
      <c r="D158" s="152" t="s">
        <v>171</v>
      </c>
      <c r="E158" s="160" t="s">
        <v>1</v>
      </c>
      <c r="F158" s="161" t="s">
        <v>173</v>
      </c>
      <c r="H158" s="162">
        <v>1</v>
      </c>
      <c r="I158" s="163"/>
      <c r="L158" s="159"/>
      <c r="M158" s="164"/>
      <c r="T158" s="165"/>
      <c r="AT158" s="160" t="s">
        <v>171</v>
      </c>
      <c r="AU158" s="160" t="s">
        <v>82</v>
      </c>
      <c r="AV158" s="13" t="s">
        <v>169</v>
      </c>
      <c r="AW158" s="13" t="s">
        <v>32</v>
      </c>
      <c r="AX158" s="13" t="s">
        <v>82</v>
      </c>
      <c r="AY158" s="160" t="s">
        <v>163</v>
      </c>
    </row>
    <row r="159" spans="2:65" s="1" customFormat="1" ht="21.75" customHeight="1">
      <c r="B159" s="136"/>
      <c r="C159" s="175" t="s">
        <v>253</v>
      </c>
      <c r="D159" s="175" t="s">
        <v>378</v>
      </c>
      <c r="E159" s="176" t="s">
        <v>1059</v>
      </c>
      <c r="F159" s="177" t="s">
        <v>1150</v>
      </c>
      <c r="G159" s="178" t="s">
        <v>884</v>
      </c>
      <c r="H159" s="179">
        <v>1</v>
      </c>
      <c r="I159" s="180"/>
      <c r="J159" s="181">
        <f>ROUND(I159*H159,2)</f>
        <v>0</v>
      </c>
      <c r="K159" s="182"/>
      <c r="L159" s="183"/>
      <c r="M159" s="184" t="s">
        <v>1</v>
      </c>
      <c r="N159" s="185" t="s">
        <v>40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216</v>
      </c>
      <c r="AT159" s="149" t="s">
        <v>378</v>
      </c>
      <c r="AU159" s="149" t="s">
        <v>82</v>
      </c>
      <c r="AY159" s="16" t="s">
        <v>163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6" t="s">
        <v>82</v>
      </c>
      <c r="BK159" s="150">
        <f>ROUND(I159*H159,2)</f>
        <v>0</v>
      </c>
      <c r="BL159" s="16" t="s">
        <v>169</v>
      </c>
      <c r="BM159" s="149" t="s">
        <v>1524</v>
      </c>
    </row>
    <row r="160" spans="2:65" s="14" customFormat="1" ht="10">
      <c r="B160" s="166"/>
      <c r="D160" s="152" t="s">
        <v>171</v>
      </c>
      <c r="E160" s="167" t="s">
        <v>1</v>
      </c>
      <c r="F160" s="168" t="s">
        <v>1199</v>
      </c>
      <c r="H160" s="167" t="s">
        <v>1</v>
      </c>
      <c r="I160" s="169"/>
      <c r="L160" s="166"/>
      <c r="M160" s="170"/>
      <c r="T160" s="171"/>
      <c r="AT160" s="167" t="s">
        <v>171</v>
      </c>
      <c r="AU160" s="167" t="s">
        <v>82</v>
      </c>
      <c r="AV160" s="14" t="s">
        <v>82</v>
      </c>
      <c r="AW160" s="14" t="s">
        <v>32</v>
      </c>
      <c r="AX160" s="14" t="s">
        <v>75</v>
      </c>
      <c r="AY160" s="167" t="s">
        <v>163</v>
      </c>
    </row>
    <row r="161" spans="2:65" s="12" customFormat="1" ht="10">
      <c r="B161" s="151"/>
      <c r="D161" s="152" t="s">
        <v>171</v>
      </c>
      <c r="E161" s="153" t="s">
        <v>1</v>
      </c>
      <c r="F161" s="154" t="s">
        <v>82</v>
      </c>
      <c r="H161" s="155">
        <v>1</v>
      </c>
      <c r="I161" s="156"/>
      <c r="L161" s="151"/>
      <c r="M161" s="157"/>
      <c r="T161" s="158"/>
      <c r="AT161" s="153" t="s">
        <v>171</v>
      </c>
      <c r="AU161" s="153" t="s">
        <v>82</v>
      </c>
      <c r="AV161" s="12" t="s">
        <v>84</v>
      </c>
      <c r="AW161" s="12" t="s">
        <v>32</v>
      </c>
      <c r="AX161" s="12" t="s">
        <v>75</v>
      </c>
      <c r="AY161" s="153" t="s">
        <v>163</v>
      </c>
    </row>
    <row r="162" spans="2:65" s="13" customFormat="1" ht="10">
      <c r="B162" s="159"/>
      <c r="D162" s="152" t="s">
        <v>171</v>
      </c>
      <c r="E162" s="160" t="s">
        <v>1</v>
      </c>
      <c r="F162" s="161" t="s">
        <v>173</v>
      </c>
      <c r="H162" s="162">
        <v>1</v>
      </c>
      <c r="I162" s="163"/>
      <c r="L162" s="159"/>
      <c r="M162" s="164"/>
      <c r="T162" s="165"/>
      <c r="AT162" s="160" t="s">
        <v>171</v>
      </c>
      <c r="AU162" s="160" t="s">
        <v>82</v>
      </c>
      <c r="AV162" s="13" t="s">
        <v>169</v>
      </c>
      <c r="AW162" s="13" t="s">
        <v>32</v>
      </c>
      <c r="AX162" s="13" t="s">
        <v>82</v>
      </c>
      <c r="AY162" s="160" t="s">
        <v>163</v>
      </c>
    </row>
    <row r="163" spans="2:65" s="1" customFormat="1" ht="16.5" customHeight="1">
      <c r="B163" s="136"/>
      <c r="C163" s="137" t="s">
        <v>258</v>
      </c>
      <c r="D163" s="137" t="s">
        <v>165</v>
      </c>
      <c r="E163" s="138" t="s">
        <v>1062</v>
      </c>
      <c r="F163" s="139" t="s">
        <v>1525</v>
      </c>
      <c r="G163" s="140" t="s">
        <v>1526</v>
      </c>
      <c r="H163" s="141">
        <v>1</v>
      </c>
      <c r="I163" s="142"/>
      <c r="J163" s="143">
        <f>ROUND(I163*H163,2)</f>
        <v>0</v>
      </c>
      <c r="K163" s="144"/>
      <c r="L163" s="31"/>
      <c r="M163" s="145" t="s">
        <v>1</v>
      </c>
      <c r="N163" s="146" t="s">
        <v>40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169</v>
      </c>
      <c r="AT163" s="149" t="s">
        <v>165</v>
      </c>
      <c r="AU163" s="149" t="s">
        <v>82</v>
      </c>
      <c r="AY163" s="16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6" t="s">
        <v>82</v>
      </c>
      <c r="BK163" s="150">
        <f>ROUND(I163*H163,2)</f>
        <v>0</v>
      </c>
      <c r="BL163" s="16" t="s">
        <v>169</v>
      </c>
      <c r="BM163" s="149" t="s">
        <v>1527</v>
      </c>
    </row>
    <row r="164" spans="2:65" s="14" customFormat="1" ht="10">
      <c r="B164" s="166"/>
      <c r="D164" s="152" t="s">
        <v>171</v>
      </c>
      <c r="E164" s="167" t="s">
        <v>1</v>
      </c>
      <c r="F164" s="168" t="s">
        <v>1199</v>
      </c>
      <c r="H164" s="167" t="s">
        <v>1</v>
      </c>
      <c r="I164" s="169"/>
      <c r="L164" s="166"/>
      <c r="M164" s="170"/>
      <c r="T164" s="171"/>
      <c r="AT164" s="167" t="s">
        <v>171</v>
      </c>
      <c r="AU164" s="167" t="s">
        <v>82</v>
      </c>
      <c r="AV164" s="14" t="s">
        <v>82</v>
      </c>
      <c r="AW164" s="14" t="s">
        <v>32</v>
      </c>
      <c r="AX164" s="14" t="s">
        <v>75</v>
      </c>
      <c r="AY164" s="167" t="s">
        <v>163</v>
      </c>
    </row>
    <row r="165" spans="2:65" s="12" customFormat="1" ht="10">
      <c r="B165" s="151"/>
      <c r="D165" s="152" t="s">
        <v>171</v>
      </c>
      <c r="E165" s="153" t="s">
        <v>1</v>
      </c>
      <c r="F165" s="154" t="s">
        <v>82</v>
      </c>
      <c r="H165" s="155">
        <v>1</v>
      </c>
      <c r="I165" s="156"/>
      <c r="L165" s="151"/>
      <c r="M165" s="157"/>
      <c r="T165" s="158"/>
      <c r="AT165" s="153" t="s">
        <v>171</v>
      </c>
      <c r="AU165" s="153" t="s">
        <v>82</v>
      </c>
      <c r="AV165" s="12" t="s">
        <v>84</v>
      </c>
      <c r="AW165" s="12" t="s">
        <v>32</v>
      </c>
      <c r="AX165" s="12" t="s">
        <v>75</v>
      </c>
      <c r="AY165" s="153" t="s">
        <v>163</v>
      </c>
    </row>
    <row r="166" spans="2:65" s="13" customFormat="1" ht="10">
      <c r="B166" s="159"/>
      <c r="D166" s="152" t="s">
        <v>171</v>
      </c>
      <c r="E166" s="160" t="s">
        <v>1</v>
      </c>
      <c r="F166" s="161" t="s">
        <v>173</v>
      </c>
      <c r="H166" s="162">
        <v>1</v>
      </c>
      <c r="I166" s="163"/>
      <c r="L166" s="159"/>
      <c r="M166" s="164"/>
      <c r="T166" s="165"/>
      <c r="AT166" s="160" t="s">
        <v>171</v>
      </c>
      <c r="AU166" s="160" t="s">
        <v>82</v>
      </c>
      <c r="AV166" s="13" t="s">
        <v>169</v>
      </c>
      <c r="AW166" s="13" t="s">
        <v>32</v>
      </c>
      <c r="AX166" s="13" t="s">
        <v>82</v>
      </c>
      <c r="AY166" s="160" t="s">
        <v>163</v>
      </c>
    </row>
    <row r="167" spans="2:65" s="1" customFormat="1" ht="16.5" customHeight="1">
      <c r="B167" s="136"/>
      <c r="C167" s="137" t="s">
        <v>262</v>
      </c>
      <c r="D167" s="137" t="s">
        <v>165</v>
      </c>
      <c r="E167" s="138" t="s">
        <v>1066</v>
      </c>
      <c r="F167" s="139" t="s">
        <v>1528</v>
      </c>
      <c r="G167" s="140" t="s">
        <v>393</v>
      </c>
      <c r="H167" s="141">
        <v>4</v>
      </c>
      <c r="I167" s="142"/>
      <c r="J167" s="143">
        <f>ROUND(I167*H167,2)</f>
        <v>0</v>
      </c>
      <c r="K167" s="144"/>
      <c r="L167" s="31"/>
      <c r="M167" s="145" t="s">
        <v>1</v>
      </c>
      <c r="N167" s="146" t="s">
        <v>40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169</v>
      </c>
      <c r="AT167" s="149" t="s">
        <v>165</v>
      </c>
      <c r="AU167" s="149" t="s">
        <v>82</v>
      </c>
      <c r="AY167" s="16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6" t="s">
        <v>82</v>
      </c>
      <c r="BK167" s="150">
        <f>ROUND(I167*H167,2)</f>
        <v>0</v>
      </c>
      <c r="BL167" s="16" t="s">
        <v>169</v>
      </c>
      <c r="BM167" s="149" t="s">
        <v>1529</v>
      </c>
    </row>
    <row r="168" spans="2:65" s="14" customFormat="1" ht="10">
      <c r="B168" s="166"/>
      <c r="D168" s="152" t="s">
        <v>171</v>
      </c>
      <c r="E168" s="167" t="s">
        <v>1</v>
      </c>
      <c r="F168" s="168" t="s">
        <v>1199</v>
      </c>
      <c r="H168" s="167" t="s">
        <v>1</v>
      </c>
      <c r="I168" s="169"/>
      <c r="L168" s="166"/>
      <c r="M168" s="170"/>
      <c r="T168" s="171"/>
      <c r="AT168" s="167" t="s">
        <v>171</v>
      </c>
      <c r="AU168" s="167" t="s">
        <v>82</v>
      </c>
      <c r="AV168" s="14" t="s">
        <v>82</v>
      </c>
      <c r="AW168" s="14" t="s">
        <v>32</v>
      </c>
      <c r="AX168" s="14" t="s">
        <v>75</v>
      </c>
      <c r="AY168" s="167" t="s">
        <v>163</v>
      </c>
    </row>
    <row r="169" spans="2:65" s="12" customFormat="1" ht="10">
      <c r="B169" s="151"/>
      <c r="D169" s="152" t="s">
        <v>171</v>
      </c>
      <c r="E169" s="153" t="s">
        <v>1</v>
      </c>
      <c r="F169" s="154" t="s">
        <v>169</v>
      </c>
      <c r="H169" s="155">
        <v>4</v>
      </c>
      <c r="I169" s="156"/>
      <c r="L169" s="151"/>
      <c r="M169" s="157"/>
      <c r="T169" s="158"/>
      <c r="AT169" s="153" t="s">
        <v>171</v>
      </c>
      <c r="AU169" s="153" t="s">
        <v>82</v>
      </c>
      <c r="AV169" s="12" t="s">
        <v>84</v>
      </c>
      <c r="AW169" s="12" t="s">
        <v>32</v>
      </c>
      <c r="AX169" s="12" t="s">
        <v>75</v>
      </c>
      <c r="AY169" s="153" t="s">
        <v>163</v>
      </c>
    </row>
    <row r="170" spans="2:65" s="13" customFormat="1" ht="10">
      <c r="B170" s="159"/>
      <c r="D170" s="152" t="s">
        <v>171</v>
      </c>
      <c r="E170" s="160" t="s">
        <v>1</v>
      </c>
      <c r="F170" s="161" t="s">
        <v>173</v>
      </c>
      <c r="H170" s="162">
        <v>4</v>
      </c>
      <c r="I170" s="163"/>
      <c r="L170" s="159"/>
      <c r="M170" s="164"/>
      <c r="T170" s="165"/>
      <c r="AT170" s="160" t="s">
        <v>171</v>
      </c>
      <c r="AU170" s="160" t="s">
        <v>82</v>
      </c>
      <c r="AV170" s="13" t="s">
        <v>169</v>
      </c>
      <c r="AW170" s="13" t="s">
        <v>32</v>
      </c>
      <c r="AX170" s="13" t="s">
        <v>82</v>
      </c>
      <c r="AY170" s="160" t="s">
        <v>163</v>
      </c>
    </row>
    <row r="171" spans="2:65" s="1" customFormat="1" ht="16.5" customHeight="1">
      <c r="B171" s="136"/>
      <c r="C171" s="137" t="s">
        <v>267</v>
      </c>
      <c r="D171" s="137" t="s">
        <v>165</v>
      </c>
      <c r="E171" s="138" t="s">
        <v>1069</v>
      </c>
      <c r="F171" s="139" t="s">
        <v>1530</v>
      </c>
      <c r="G171" s="140" t="s">
        <v>393</v>
      </c>
      <c r="H171" s="141">
        <v>4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40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169</v>
      </c>
      <c r="AT171" s="149" t="s">
        <v>165</v>
      </c>
      <c r="AU171" s="149" t="s">
        <v>82</v>
      </c>
      <c r="AY171" s="16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6" t="s">
        <v>82</v>
      </c>
      <c r="BK171" s="150">
        <f>ROUND(I171*H171,2)</f>
        <v>0</v>
      </c>
      <c r="BL171" s="16" t="s">
        <v>169</v>
      </c>
      <c r="BM171" s="149" t="s">
        <v>1531</v>
      </c>
    </row>
    <row r="172" spans="2:65" s="14" customFormat="1" ht="10">
      <c r="B172" s="166"/>
      <c r="D172" s="152" t="s">
        <v>171</v>
      </c>
      <c r="E172" s="167" t="s">
        <v>1</v>
      </c>
      <c r="F172" s="168" t="s">
        <v>1199</v>
      </c>
      <c r="H172" s="167" t="s">
        <v>1</v>
      </c>
      <c r="I172" s="169"/>
      <c r="L172" s="166"/>
      <c r="M172" s="170"/>
      <c r="T172" s="171"/>
      <c r="AT172" s="167" t="s">
        <v>171</v>
      </c>
      <c r="AU172" s="167" t="s">
        <v>82</v>
      </c>
      <c r="AV172" s="14" t="s">
        <v>82</v>
      </c>
      <c r="AW172" s="14" t="s">
        <v>32</v>
      </c>
      <c r="AX172" s="14" t="s">
        <v>75</v>
      </c>
      <c r="AY172" s="167" t="s">
        <v>163</v>
      </c>
    </row>
    <row r="173" spans="2:65" s="12" customFormat="1" ht="10">
      <c r="B173" s="151"/>
      <c r="D173" s="152" t="s">
        <v>171</v>
      </c>
      <c r="E173" s="153" t="s">
        <v>1</v>
      </c>
      <c r="F173" s="154" t="s">
        <v>169</v>
      </c>
      <c r="H173" s="155">
        <v>4</v>
      </c>
      <c r="I173" s="156"/>
      <c r="L173" s="151"/>
      <c r="M173" s="157"/>
      <c r="T173" s="158"/>
      <c r="AT173" s="153" t="s">
        <v>171</v>
      </c>
      <c r="AU173" s="153" t="s">
        <v>82</v>
      </c>
      <c r="AV173" s="12" t="s">
        <v>84</v>
      </c>
      <c r="AW173" s="12" t="s">
        <v>32</v>
      </c>
      <c r="AX173" s="12" t="s">
        <v>75</v>
      </c>
      <c r="AY173" s="153" t="s">
        <v>163</v>
      </c>
    </row>
    <row r="174" spans="2:65" s="13" customFormat="1" ht="10">
      <c r="B174" s="159"/>
      <c r="D174" s="152" t="s">
        <v>171</v>
      </c>
      <c r="E174" s="160" t="s">
        <v>1</v>
      </c>
      <c r="F174" s="161" t="s">
        <v>173</v>
      </c>
      <c r="H174" s="162">
        <v>4</v>
      </c>
      <c r="I174" s="163"/>
      <c r="L174" s="159"/>
      <c r="M174" s="164"/>
      <c r="T174" s="165"/>
      <c r="AT174" s="160" t="s">
        <v>171</v>
      </c>
      <c r="AU174" s="160" t="s">
        <v>82</v>
      </c>
      <c r="AV174" s="13" t="s">
        <v>169</v>
      </c>
      <c r="AW174" s="13" t="s">
        <v>32</v>
      </c>
      <c r="AX174" s="13" t="s">
        <v>82</v>
      </c>
      <c r="AY174" s="160" t="s">
        <v>163</v>
      </c>
    </row>
    <row r="175" spans="2:65" s="1" customFormat="1" ht="16.5" customHeight="1">
      <c r="B175" s="136"/>
      <c r="C175" s="137" t="s">
        <v>271</v>
      </c>
      <c r="D175" s="137" t="s">
        <v>165</v>
      </c>
      <c r="E175" s="138" t="s">
        <v>1072</v>
      </c>
      <c r="F175" s="139" t="s">
        <v>1166</v>
      </c>
      <c r="G175" s="140" t="s">
        <v>393</v>
      </c>
      <c r="H175" s="141">
        <v>2</v>
      </c>
      <c r="I175" s="142"/>
      <c r="J175" s="143">
        <f>ROUND(I175*H175,2)</f>
        <v>0</v>
      </c>
      <c r="K175" s="144"/>
      <c r="L175" s="31"/>
      <c r="M175" s="145" t="s">
        <v>1</v>
      </c>
      <c r="N175" s="146" t="s">
        <v>40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169</v>
      </c>
      <c r="AT175" s="149" t="s">
        <v>165</v>
      </c>
      <c r="AU175" s="149" t="s">
        <v>82</v>
      </c>
      <c r="AY175" s="16" t="s">
        <v>163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6" t="s">
        <v>82</v>
      </c>
      <c r="BK175" s="150">
        <f>ROUND(I175*H175,2)</f>
        <v>0</v>
      </c>
      <c r="BL175" s="16" t="s">
        <v>169</v>
      </c>
      <c r="BM175" s="149" t="s">
        <v>1532</v>
      </c>
    </row>
    <row r="176" spans="2:65" s="14" customFormat="1" ht="10">
      <c r="B176" s="166"/>
      <c r="D176" s="152" t="s">
        <v>171</v>
      </c>
      <c r="E176" s="167" t="s">
        <v>1</v>
      </c>
      <c r="F176" s="168" t="s">
        <v>1199</v>
      </c>
      <c r="H176" s="167" t="s">
        <v>1</v>
      </c>
      <c r="I176" s="169"/>
      <c r="L176" s="166"/>
      <c r="M176" s="170"/>
      <c r="T176" s="171"/>
      <c r="AT176" s="167" t="s">
        <v>171</v>
      </c>
      <c r="AU176" s="167" t="s">
        <v>82</v>
      </c>
      <c r="AV176" s="14" t="s">
        <v>82</v>
      </c>
      <c r="AW176" s="14" t="s">
        <v>32</v>
      </c>
      <c r="AX176" s="14" t="s">
        <v>75</v>
      </c>
      <c r="AY176" s="167" t="s">
        <v>163</v>
      </c>
    </row>
    <row r="177" spans="2:65" s="12" customFormat="1" ht="10">
      <c r="B177" s="151"/>
      <c r="D177" s="152" t="s">
        <v>171</v>
      </c>
      <c r="E177" s="153" t="s">
        <v>1</v>
      </c>
      <c r="F177" s="154" t="s">
        <v>84</v>
      </c>
      <c r="H177" s="155">
        <v>2</v>
      </c>
      <c r="I177" s="156"/>
      <c r="L177" s="151"/>
      <c r="M177" s="157"/>
      <c r="T177" s="158"/>
      <c r="AT177" s="153" t="s">
        <v>171</v>
      </c>
      <c r="AU177" s="153" t="s">
        <v>82</v>
      </c>
      <c r="AV177" s="12" t="s">
        <v>84</v>
      </c>
      <c r="AW177" s="12" t="s">
        <v>32</v>
      </c>
      <c r="AX177" s="12" t="s">
        <v>75</v>
      </c>
      <c r="AY177" s="153" t="s">
        <v>163</v>
      </c>
    </row>
    <row r="178" spans="2:65" s="13" customFormat="1" ht="10">
      <c r="B178" s="159"/>
      <c r="D178" s="152" t="s">
        <v>171</v>
      </c>
      <c r="E178" s="160" t="s">
        <v>1</v>
      </c>
      <c r="F178" s="161" t="s">
        <v>173</v>
      </c>
      <c r="H178" s="162">
        <v>2</v>
      </c>
      <c r="I178" s="163"/>
      <c r="L178" s="159"/>
      <c r="M178" s="164"/>
      <c r="T178" s="165"/>
      <c r="AT178" s="160" t="s">
        <v>171</v>
      </c>
      <c r="AU178" s="160" t="s">
        <v>82</v>
      </c>
      <c r="AV178" s="13" t="s">
        <v>169</v>
      </c>
      <c r="AW178" s="13" t="s">
        <v>32</v>
      </c>
      <c r="AX178" s="13" t="s">
        <v>82</v>
      </c>
      <c r="AY178" s="160" t="s">
        <v>163</v>
      </c>
    </row>
    <row r="179" spans="2:65" s="1" customFormat="1" ht="16.5" customHeight="1">
      <c r="B179" s="136"/>
      <c r="C179" s="137" t="s">
        <v>275</v>
      </c>
      <c r="D179" s="137" t="s">
        <v>165</v>
      </c>
      <c r="E179" s="138" t="s">
        <v>1075</v>
      </c>
      <c r="F179" s="139" t="s">
        <v>1175</v>
      </c>
      <c r="G179" s="140" t="s">
        <v>884</v>
      </c>
      <c r="H179" s="141">
        <v>1</v>
      </c>
      <c r="I179" s="142"/>
      <c r="J179" s="143">
        <f>ROUND(I179*H179,2)</f>
        <v>0</v>
      </c>
      <c r="K179" s="144"/>
      <c r="L179" s="31"/>
      <c r="M179" s="145" t="s">
        <v>1</v>
      </c>
      <c r="N179" s="146" t="s">
        <v>40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169</v>
      </c>
      <c r="AT179" s="149" t="s">
        <v>165</v>
      </c>
      <c r="AU179" s="149" t="s">
        <v>82</v>
      </c>
      <c r="AY179" s="16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6" t="s">
        <v>82</v>
      </c>
      <c r="BK179" s="150">
        <f>ROUND(I179*H179,2)</f>
        <v>0</v>
      </c>
      <c r="BL179" s="16" t="s">
        <v>169</v>
      </c>
      <c r="BM179" s="149" t="s">
        <v>1533</v>
      </c>
    </row>
    <row r="180" spans="2:65" s="14" customFormat="1" ht="10">
      <c r="B180" s="166"/>
      <c r="D180" s="152" t="s">
        <v>171</v>
      </c>
      <c r="E180" s="167" t="s">
        <v>1</v>
      </c>
      <c r="F180" s="168" t="s">
        <v>1199</v>
      </c>
      <c r="H180" s="167" t="s">
        <v>1</v>
      </c>
      <c r="I180" s="169"/>
      <c r="L180" s="166"/>
      <c r="M180" s="170"/>
      <c r="T180" s="171"/>
      <c r="AT180" s="167" t="s">
        <v>171</v>
      </c>
      <c r="AU180" s="167" t="s">
        <v>82</v>
      </c>
      <c r="AV180" s="14" t="s">
        <v>82</v>
      </c>
      <c r="AW180" s="14" t="s">
        <v>32</v>
      </c>
      <c r="AX180" s="14" t="s">
        <v>75</v>
      </c>
      <c r="AY180" s="167" t="s">
        <v>163</v>
      </c>
    </row>
    <row r="181" spans="2:65" s="12" customFormat="1" ht="10">
      <c r="B181" s="151"/>
      <c r="D181" s="152" t="s">
        <v>171</v>
      </c>
      <c r="E181" s="153" t="s">
        <v>1</v>
      </c>
      <c r="F181" s="154" t="s">
        <v>82</v>
      </c>
      <c r="H181" s="155">
        <v>1</v>
      </c>
      <c r="I181" s="156"/>
      <c r="L181" s="151"/>
      <c r="M181" s="157"/>
      <c r="T181" s="158"/>
      <c r="AT181" s="153" t="s">
        <v>171</v>
      </c>
      <c r="AU181" s="153" t="s">
        <v>82</v>
      </c>
      <c r="AV181" s="12" t="s">
        <v>84</v>
      </c>
      <c r="AW181" s="12" t="s">
        <v>32</v>
      </c>
      <c r="AX181" s="12" t="s">
        <v>75</v>
      </c>
      <c r="AY181" s="153" t="s">
        <v>163</v>
      </c>
    </row>
    <row r="182" spans="2:65" s="13" customFormat="1" ht="10">
      <c r="B182" s="159"/>
      <c r="D182" s="152" t="s">
        <v>171</v>
      </c>
      <c r="E182" s="160" t="s">
        <v>1</v>
      </c>
      <c r="F182" s="161" t="s">
        <v>173</v>
      </c>
      <c r="H182" s="162">
        <v>1</v>
      </c>
      <c r="I182" s="163"/>
      <c r="L182" s="159"/>
      <c r="M182" s="164"/>
      <c r="T182" s="165"/>
      <c r="AT182" s="160" t="s">
        <v>171</v>
      </c>
      <c r="AU182" s="160" t="s">
        <v>82</v>
      </c>
      <c r="AV182" s="13" t="s">
        <v>169</v>
      </c>
      <c r="AW182" s="13" t="s">
        <v>32</v>
      </c>
      <c r="AX182" s="13" t="s">
        <v>82</v>
      </c>
      <c r="AY182" s="160" t="s">
        <v>163</v>
      </c>
    </row>
    <row r="183" spans="2:65" s="1" customFormat="1" ht="16.5" customHeight="1">
      <c r="B183" s="136"/>
      <c r="C183" s="137" t="s">
        <v>7</v>
      </c>
      <c r="D183" s="137" t="s">
        <v>165</v>
      </c>
      <c r="E183" s="138" t="s">
        <v>1079</v>
      </c>
      <c r="F183" s="139" t="s">
        <v>1181</v>
      </c>
      <c r="G183" s="140" t="s">
        <v>884</v>
      </c>
      <c r="H183" s="141">
        <v>1</v>
      </c>
      <c r="I183" s="142"/>
      <c r="J183" s="143">
        <f>ROUND(I183*H183,2)</f>
        <v>0</v>
      </c>
      <c r="K183" s="144"/>
      <c r="L183" s="31"/>
      <c r="M183" s="145" t="s">
        <v>1</v>
      </c>
      <c r="N183" s="146" t="s">
        <v>40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169</v>
      </c>
      <c r="AT183" s="149" t="s">
        <v>165</v>
      </c>
      <c r="AU183" s="149" t="s">
        <v>82</v>
      </c>
      <c r="AY183" s="16" t="s">
        <v>163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6" t="s">
        <v>82</v>
      </c>
      <c r="BK183" s="150">
        <f>ROUND(I183*H183,2)</f>
        <v>0</v>
      </c>
      <c r="BL183" s="16" t="s">
        <v>169</v>
      </c>
      <c r="BM183" s="149" t="s">
        <v>1534</v>
      </c>
    </row>
    <row r="184" spans="2:65" s="14" customFormat="1" ht="10">
      <c r="B184" s="166"/>
      <c r="D184" s="152" t="s">
        <v>171</v>
      </c>
      <c r="E184" s="167" t="s">
        <v>1</v>
      </c>
      <c r="F184" s="168" t="s">
        <v>1199</v>
      </c>
      <c r="H184" s="167" t="s">
        <v>1</v>
      </c>
      <c r="I184" s="169"/>
      <c r="L184" s="166"/>
      <c r="M184" s="170"/>
      <c r="T184" s="171"/>
      <c r="AT184" s="167" t="s">
        <v>171</v>
      </c>
      <c r="AU184" s="167" t="s">
        <v>82</v>
      </c>
      <c r="AV184" s="14" t="s">
        <v>82</v>
      </c>
      <c r="AW184" s="14" t="s">
        <v>32</v>
      </c>
      <c r="AX184" s="14" t="s">
        <v>75</v>
      </c>
      <c r="AY184" s="167" t="s">
        <v>163</v>
      </c>
    </row>
    <row r="185" spans="2:65" s="12" customFormat="1" ht="10">
      <c r="B185" s="151"/>
      <c r="D185" s="152" t="s">
        <v>171</v>
      </c>
      <c r="E185" s="153" t="s">
        <v>1</v>
      </c>
      <c r="F185" s="154" t="s">
        <v>82</v>
      </c>
      <c r="H185" s="155">
        <v>1</v>
      </c>
      <c r="I185" s="156"/>
      <c r="L185" s="151"/>
      <c r="M185" s="157"/>
      <c r="T185" s="158"/>
      <c r="AT185" s="153" t="s">
        <v>171</v>
      </c>
      <c r="AU185" s="153" t="s">
        <v>82</v>
      </c>
      <c r="AV185" s="12" t="s">
        <v>84</v>
      </c>
      <c r="AW185" s="12" t="s">
        <v>32</v>
      </c>
      <c r="AX185" s="12" t="s">
        <v>75</v>
      </c>
      <c r="AY185" s="153" t="s">
        <v>163</v>
      </c>
    </row>
    <row r="186" spans="2:65" s="13" customFormat="1" ht="10">
      <c r="B186" s="159"/>
      <c r="D186" s="152" t="s">
        <v>171</v>
      </c>
      <c r="E186" s="160" t="s">
        <v>1</v>
      </c>
      <c r="F186" s="161" t="s">
        <v>173</v>
      </c>
      <c r="H186" s="162">
        <v>1</v>
      </c>
      <c r="I186" s="163"/>
      <c r="L186" s="159"/>
      <c r="M186" s="172"/>
      <c r="N186" s="173"/>
      <c r="O186" s="173"/>
      <c r="P186" s="173"/>
      <c r="Q186" s="173"/>
      <c r="R186" s="173"/>
      <c r="S186" s="173"/>
      <c r="T186" s="174"/>
      <c r="AT186" s="160" t="s">
        <v>171</v>
      </c>
      <c r="AU186" s="160" t="s">
        <v>82</v>
      </c>
      <c r="AV186" s="13" t="s">
        <v>169</v>
      </c>
      <c r="AW186" s="13" t="s">
        <v>32</v>
      </c>
      <c r="AX186" s="13" t="s">
        <v>82</v>
      </c>
      <c r="AY186" s="160" t="s">
        <v>163</v>
      </c>
    </row>
    <row r="187" spans="2:65" s="1" customFormat="1" ht="7" customHeight="1"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31"/>
    </row>
  </sheetData>
  <sheetProtection algorithmName="SHA-512" hashValue="VmSwSd8pA5+WGCbX404XVKJ1w5XvZ137bAGHXt5WXY6wTW9eeKMMCa+brYHLFm/MEg46IkVGXpN8keb6Iue49Q==" saltValue="4SrRkZYqCwXn1dinKxFxqQ==" spinCount="100000" sheet="1" objects="1" scenarios="1"/>
  <autoFilter ref="C120:K186" xr:uid="{00000000-0009-0000-0000-000007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61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6" t="s">
        <v>113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5" customHeight="1">
      <c r="B4" s="19"/>
      <c r="D4" s="20" t="s">
        <v>123</v>
      </c>
      <c r="L4" s="19"/>
      <c r="M4" s="92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9" t="str">
        <f>'Rekapitulace stavby'!K6</f>
        <v>PF UPOL, Změna užívání vnitřních prostor budovy B, fáze 2</v>
      </c>
      <c r="F7" s="240"/>
      <c r="G7" s="240"/>
      <c r="H7" s="240"/>
      <c r="L7" s="19"/>
    </row>
    <row r="8" spans="2:46" ht="12" customHeight="1">
      <c r="B8" s="19"/>
      <c r="D8" s="26" t="s">
        <v>124</v>
      </c>
      <c r="L8" s="19"/>
    </row>
    <row r="9" spans="2:46" s="1" customFormat="1" ht="16.5" customHeight="1">
      <c r="B9" s="31"/>
      <c r="E9" s="239" t="s">
        <v>947</v>
      </c>
      <c r="F9" s="241"/>
      <c r="G9" s="241"/>
      <c r="H9" s="241"/>
      <c r="L9" s="31"/>
    </row>
    <row r="10" spans="2:46" s="1" customFormat="1" ht="12" customHeight="1">
      <c r="B10" s="31"/>
      <c r="D10" s="26" t="s">
        <v>126</v>
      </c>
      <c r="L10" s="31"/>
    </row>
    <row r="11" spans="2:46" s="1" customFormat="1" ht="16.5" customHeight="1">
      <c r="B11" s="31"/>
      <c r="E11" s="201" t="s">
        <v>1535</v>
      </c>
      <c r="F11" s="241"/>
      <c r="G11" s="241"/>
      <c r="H11" s="241"/>
      <c r="L11" s="31"/>
    </row>
    <row r="12" spans="2:46" s="1" customFormat="1" ht="10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8. 3. 2026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42" t="str">
        <f>'Rekapitulace stavby'!E14</f>
        <v>Vyplň údaj</v>
      </c>
      <c r="F20" s="206"/>
      <c r="G20" s="206"/>
      <c r="H20" s="206"/>
      <c r="I20" s="26" t="s">
        <v>27</v>
      </c>
      <c r="J20" s="27" t="str">
        <f>'Rekapitulace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31</v>
      </c>
      <c r="I26" s="26" t="s">
        <v>27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34</v>
      </c>
      <c r="L28" s="31"/>
    </row>
    <row r="29" spans="2:12" s="7" customFormat="1" ht="16.5" customHeight="1">
      <c r="B29" s="93"/>
      <c r="E29" s="211" t="s">
        <v>1</v>
      </c>
      <c r="F29" s="211"/>
      <c r="G29" s="211"/>
      <c r="H29" s="211"/>
      <c r="L29" s="93"/>
    </row>
    <row r="30" spans="2:12" s="1" customFormat="1" ht="7" customHeight="1">
      <c r="B30" s="31"/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4" customHeight="1">
      <c r="B32" s="31"/>
      <c r="D32" s="94" t="s">
        <v>35</v>
      </c>
      <c r="J32" s="65">
        <f>ROUND(J121, 2)</f>
        <v>0</v>
      </c>
      <c r="L32" s="31"/>
    </row>
    <row r="33" spans="2:12" s="1" customFormat="1" ht="7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4" t="s">
        <v>39</v>
      </c>
      <c r="E35" s="26" t="s">
        <v>40</v>
      </c>
      <c r="F35" s="85">
        <f>ROUND((SUM(BE121:BE260)),  2)</f>
        <v>0</v>
      </c>
      <c r="I35" s="95">
        <v>0.21</v>
      </c>
      <c r="J35" s="85">
        <f>ROUND(((SUM(BE121:BE260))*I35),  2)</f>
        <v>0</v>
      </c>
      <c r="L35" s="31"/>
    </row>
    <row r="36" spans="2:12" s="1" customFormat="1" ht="14.4" customHeight="1">
      <c r="B36" s="31"/>
      <c r="E36" s="26" t="s">
        <v>41</v>
      </c>
      <c r="F36" s="85">
        <f>ROUND((SUM(BF121:BF260)),  2)</f>
        <v>0</v>
      </c>
      <c r="I36" s="95">
        <v>0.12</v>
      </c>
      <c r="J36" s="85">
        <f>ROUND(((SUM(BF121:BF260))*I36),  2)</f>
        <v>0</v>
      </c>
      <c r="L36" s="31"/>
    </row>
    <row r="37" spans="2:12" s="1" customFormat="1" ht="14.4" hidden="1" customHeight="1">
      <c r="B37" s="31"/>
      <c r="E37" s="26" t="s">
        <v>42</v>
      </c>
      <c r="F37" s="85">
        <f>ROUND((SUM(BG121:BG260)),  2)</f>
        <v>0</v>
      </c>
      <c r="I37" s="95">
        <v>0.21</v>
      </c>
      <c r="J37" s="85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85">
        <f>ROUND((SUM(BH121:BH260)),  2)</f>
        <v>0</v>
      </c>
      <c r="I38" s="95">
        <v>0.12</v>
      </c>
      <c r="J38" s="85">
        <f>0</f>
        <v>0</v>
      </c>
      <c r="L38" s="31"/>
    </row>
    <row r="39" spans="2:12" s="1" customFormat="1" ht="14.4" hidden="1" customHeight="1">
      <c r="B39" s="31"/>
      <c r="E39" s="26" t="s">
        <v>44</v>
      </c>
      <c r="F39" s="85">
        <f>ROUND((SUM(BI121:BI260)),  2)</f>
        <v>0</v>
      </c>
      <c r="I39" s="95">
        <v>0</v>
      </c>
      <c r="J39" s="85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4" customHeight="1">
      <c r="B41" s="31"/>
      <c r="C41" s="96"/>
      <c r="D41" s="97" t="s">
        <v>45</v>
      </c>
      <c r="E41" s="56"/>
      <c r="F41" s="56"/>
      <c r="G41" s="98" t="s">
        <v>46</v>
      </c>
      <c r="H41" s="99" t="s">
        <v>47</v>
      </c>
      <c r="I41" s="56"/>
      <c r="J41" s="100">
        <f>SUM(J32:J39)</f>
        <v>0</v>
      </c>
      <c r="K41" s="101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0">
      <c r="B51" s="19"/>
      <c r="L51" s="19"/>
    </row>
    <row r="52" spans="2:12" ht="10">
      <c r="B52" s="19"/>
      <c r="L52" s="19"/>
    </row>
    <row r="53" spans="2:12" ht="10">
      <c r="B53" s="19"/>
      <c r="L53" s="19"/>
    </row>
    <row r="54" spans="2:12" ht="10">
      <c r="B54" s="19"/>
      <c r="L54" s="19"/>
    </row>
    <row r="55" spans="2:12" ht="10">
      <c r="B55" s="19"/>
      <c r="L55" s="19"/>
    </row>
    <row r="56" spans="2:12" ht="10">
      <c r="B56" s="19"/>
      <c r="L56" s="19"/>
    </row>
    <row r="57" spans="2:12" ht="10">
      <c r="B57" s="19"/>
      <c r="L57" s="19"/>
    </row>
    <row r="58" spans="2:12" ht="10">
      <c r="B58" s="19"/>
      <c r="L58" s="19"/>
    </row>
    <row r="59" spans="2:12" ht="10">
      <c r="B59" s="19"/>
      <c r="L59" s="19"/>
    </row>
    <row r="60" spans="2:12" ht="10">
      <c r="B60" s="19"/>
      <c r="L60" s="19"/>
    </row>
    <row r="61" spans="2:12" s="1" customFormat="1" ht="12.5">
      <c r="B61" s="31"/>
      <c r="D61" s="42" t="s">
        <v>50</v>
      </c>
      <c r="E61" s="33"/>
      <c r="F61" s="102" t="s">
        <v>51</v>
      </c>
      <c r="G61" s="42" t="s">
        <v>50</v>
      </c>
      <c r="H61" s="33"/>
      <c r="I61" s="33"/>
      <c r="J61" s="103" t="s">
        <v>51</v>
      </c>
      <c r="K61" s="33"/>
      <c r="L61" s="31"/>
    </row>
    <row r="62" spans="2:12" ht="10">
      <c r="B62" s="19"/>
      <c r="L62" s="19"/>
    </row>
    <row r="63" spans="2:12" ht="10">
      <c r="B63" s="19"/>
      <c r="L63" s="19"/>
    </row>
    <row r="64" spans="2:12" ht="10">
      <c r="B64" s="19"/>
      <c r="L64" s="19"/>
    </row>
    <row r="65" spans="2:12" s="1" customFormat="1" ht="13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0">
      <c r="B66" s="19"/>
      <c r="L66" s="19"/>
    </row>
    <row r="67" spans="2:12" ht="10">
      <c r="B67" s="19"/>
      <c r="L67" s="19"/>
    </row>
    <row r="68" spans="2:12" ht="10">
      <c r="B68" s="19"/>
      <c r="L68" s="19"/>
    </row>
    <row r="69" spans="2:12" ht="10">
      <c r="B69" s="19"/>
      <c r="L69" s="19"/>
    </row>
    <row r="70" spans="2:12" ht="10">
      <c r="B70" s="19"/>
      <c r="L70" s="19"/>
    </row>
    <row r="71" spans="2:12" ht="10">
      <c r="B71" s="19"/>
      <c r="L71" s="19"/>
    </row>
    <row r="72" spans="2:12" ht="10">
      <c r="B72" s="19"/>
      <c r="L72" s="19"/>
    </row>
    <row r="73" spans="2:12" ht="10">
      <c r="B73" s="19"/>
      <c r="L73" s="19"/>
    </row>
    <row r="74" spans="2:12" ht="10">
      <c r="B74" s="19"/>
      <c r="L74" s="19"/>
    </row>
    <row r="75" spans="2:12" ht="10">
      <c r="B75" s="19"/>
      <c r="L75" s="19"/>
    </row>
    <row r="76" spans="2:12" s="1" customFormat="1" ht="12.5">
      <c r="B76" s="31"/>
      <c r="D76" s="42" t="s">
        <v>50</v>
      </c>
      <c r="E76" s="33"/>
      <c r="F76" s="102" t="s">
        <v>51</v>
      </c>
      <c r="G76" s="42" t="s">
        <v>50</v>
      </c>
      <c r="H76" s="33"/>
      <c r="I76" s="33"/>
      <c r="J76" s="103" t="s">
        <v>51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5" customHeight="1">
      <c r="B82" s="31"/>
      <c r="C82" s="20" t="s">
        <v>128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9" t="str">
        <f>E7</f>
        <v>PF UPOL, Změna užívání vnitřních prostor budovy B, fáze 2</v>
      </c>
      <c r="F85" s="240"/>
      <c r="G85" s="240"/>
      <c r="H85" s="240"/>
      <c r="L85" s="31"/>
    </row>
    <row r="86" spans="2:12" ht="12" customHeight="1">
      <c r="B86" s="19"/>
      <c r="C86" s="26" t="s">
        <v>124</v>
      </c>
      <c r="L86" s="19"/>
    </row>
    <row r="87" spans="2:12" s="1" customFormat="1" ht="16.5" customHeight="1">
      <c r="B87" s="31"/>
      <c r="E87" s="239" t="s">
        <v>947</v>
      </c>
      <c r="F87" s="241"/>
      <c r="G87" s="241"/>
      <c r="H87" s="241"/>
      <c r="L87" s="31"/>
    </row>
    <row r="88" spans="2:12" s="1" customFormat="1" ht="12" customHeight="1">
      <c r="B88" s="31"/>
      <c r="C88" s="26" t="s">
        <v>126</v>
      </c>
      <c r="L88" s="31"/>
    </row>
    <row r="89" spans="2:12" s="1" customFormat="1" ht="16.5" customHeight="1">
      <c r="B89" s="31"/>
      <c r="E89" s="201" t="str">
        <f>E11</f>
        <v>D.1.4.4.5 - Elektronická kontrola vstupu</v>
      </c>
      <c r="F89" s="241"/>
      <c r="G89" s="241"/>
      <c r="H89" s="241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8. 3. 2026</v>
      </c>
      <c r="L91" s="31"/>
    </row>
    <row r="92" spans="2:12" s="1" customFormat="1" ht="7" customHeight="1">
      <c r="B92" s="31"/>
      <c r="L92" s="31"/>
    </row>
    <row r="93" spans="2:12" s="1" customFormat="1" ht="40" customHeight="1">
      <c r="B93" s="31"/>
      <c r="C93" s="26" t="s">
        <v>24</v>
      </c>
      <c r="F93" s="24" t="str">
        <f>E17</f>
        <v>UP v Olomouci, Křižkovského 511/8, Olomouc</v>
      </c>
      <c r="I93" s="26" t="s">
        <v>30</v>
      </c>
      <c r="J93" s="29" t="str">
        <f>E23</f>
        <v>RV projekt s.r.o., Poláškova 1535, Val. Meziříčí</v>
      </c>
      <c r="L93" s="31"/>
    </row>
    <row r="94" spans="2:12" s="1" customFormat="1" ht="40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RV projekt s.r.o., Poláškova 1535, Val. Meziříčí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04" t="s">
        <v>129</v>
      </c>
      <c r="D96" s="96"/>
      <c r="E96" s="96"/>
      <c r="F96" s="96"/>
      <c r="G96" s="96"/>
      <c r="H96" s="96"/>
      <c r="I96" s="96"/>
      <c r="J96" s="105" t="s">
        <v>130</v>
      </c>
      <c r="K96" s="96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06" t="s">
        <v>131</v>
      </c>
      <c r="J98" s="65">
        <f>J121</f>
        <v>0</v>
      </c>
      <c r="L98" s="31"/>
      <c r="AU98" s="16" t="s">
        <v>132</v>
      </c>
    </row>
    <row r="99" spans="2:47" s="8" customFormat="1" ht="25" customHeight="1">
      <c r="B99" s="107"/>
      <c r="D99" s="108" t="s">
        <v>1536</v>
      </c>
      <c r="E99" s="109"/>
      <c r="F99" s="109"/>
      <c r="G99" s="109"/>
      <c r="H99" s="109"/>
      <c r="I99" s="109"/>
      <c r="J99" s="110">
        <f>J122</f>
        <v>0</v>
      </c>
      <c r="L99" s="107"/>
    </row>
    <row r="100" spans="2:47" s="1" customFormat="1" ht="21.75" customHeight="1">
      <c r="B100" s="31"/>
      <c r="L100" s="31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47" s="1" customFormat="1" ht="25" customHeight="1">
      <c r="B106" s="31"/>
      <c r="C106" s="20" t="s">
        <v>148</v>
      </c>
      <c r="L106" s="31"/>
    </row>
    <row r="107" spans="2:47" s="1" customFormat="1" ht="7" customHeight="1">
      <c r="B107" s="31"/>
      <c r="L107" s="31"/>
    </row>
    <row r="108" spans="2:47" s="1" customFormat="1" ht="12" customHeight="1">
      <c r="B108" s="31"/>
      <c r="C108" s="26" t="s">
        <v>16</v>
      </c>
      <c r="L108" s="31"/>
    </row>
    <row r="109" spans="2:47" s="1" customFormat="1" ht="16.5" customHeight="1">
      <c r="B109" s="31"/>
      <c r="E109" s="239" t="str">
        <f>E7</f>
        <v>PF UPOL, Změna užívání vnitřních prostor budovy B, fáze 2</v>
      </c>
      <c r="F109" s="240"/>
      <c r="G109" s="240"/>
      <c r="H109" s="240"/>
      <c r="L109" s="31"/>
    </row>
    <row r="110" spans="2:47" ht="12" customHeight="1">
      <c r="B110" s="19"/>
      <c r="C110" s="26" t="s">
        <v>124</v>
      </c>
      <c r="L110" s="19"/>
    </row>
    <row r="111" spans="2:47" s="1" customFormat="1" ht="16.5" customHeight="1">
      <c r="B111" s="31"/>
      <c r="E111" s="239" t="s">
        <v>947</v>
      </c>
      <c r="F111" s="241"/>
      <c r="G111" s="241"/>
      <c r="H111" s="241"/>
      <c r="L111" s="31"/>
    </row>
    <row r="112" spans="2:47" s="1" customFormat="1" ht="12" customHeight="1">
      <c r="B112" s="31"/>
      <c r="C112" s="26" t="s">
        <v>126</v>
      </c>
      <c r="L112" s="31"/>
    </row>
    <row r="113" spans="2:65" s="1" customFormat="1" ht="16.5" customHeight="1">
      <c r="B113" s="31"/>
      <c r="E113" s="201" t="str">
        <f>E11</f>
        <v>D.1.4.4.5 - Elektronická kontrola vstupu</v>
      </c>
      <c r="F113" s="241"/>
      <c r="G113" s="241"/>
      <c r="H113" s="241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F14</f>
        <v xml:space="preserve"> </v>
      </c>
      <c r="I115" s="26" t="s">
        <v>22</v>
      </c>
      <c r="J115" s="51" t="str">
        <f>IF(J14="","",J14)</f>
        <v>8. 3. 2026</v>
      </c>
      <c r="L115" s="31"/>
    </row>
    <row r="116" spans="2:65" s="1" customFormat="1" ht="7" customHeight="1">
      <c r="B116" s="31"/>
      <c r="L116" s="31"/>
    </row>
    <row r="117" spans="2:65" s="1" customFormat="1" ht="40" customHeight="1">
      <c r="B117" s="31"/>
      <c r="C117" s="26" t="s">
        <v>24</v>
      </c>
      <c r="F117" s="24" t="str">
        <f>E17</f>
        <v>UP v Olomouci, Křižkovského 511/8, Olomouc</v>
      </c>
      <c r="I117" s="26" t="s">
        <v>30</v>
      </c>
      <c r="J117" s="29" t="str">
        <f>E23</f>
        <v>RV projekt s.r.o., Poláškova 1535, Val. Meziříčí</v>
      </c>
      <c r="L117" s="31"/>
    </row>
    <row r="118" spans="2:65" s="1" customFormat="1" ht="40" customHeight="1">
      <c r="B118" s="31"/>
      <c r="C118" s="26" t="s">
        <v>28</v>
      </c>
      <c r="F118" s="24" t="str">
        <f>IF(E20="","",E20)</f>
        <v>Vyplň údaj</v>
      </c>
      <c r="I118" s="26" t="s">
        <v>33</v>
      </c>
      <c r="J118" s="29" t="str">
        <f>E26</f>
        <v>RV projekt s.r.o., Poláškova 1535, Val. Meziříčí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5"/>
      <c r="C120" s="116" t="s">
        <v>149</v>
      </c>
      <c r="D120" s="117" t="s">
        <v>60</v>
      </c>
      <c r="E120" s="117" t="s">
        <v>56</v>
      </c>
      <c r="F120" s="117" t="s">
        <v>57</v>
      </c>
      <c r="G120" s="117" t="s">
        <v>150</v>
      </c>
      <c r="H120" s="117" t="s">
        <v>151</v>
      </c>
      <c r="I120" s="117" t="s">
        <v>152</v>
      </c>
      <c r="J120" s="118" t="s">
        <v>130</v>
      </c>
      <c r="K120" s="119" t="s">
        <v>153</v>
      </c>
      <c r="L120" s="115"/>
      <c r="M120" s="58" t="s">
        <v>1</v>
      </c>
      <c r="N120" s="59" t="s">
        <v>39</v>
      </c>
      <c r="O120" s="59" t="s">
        <v>154</v>
      </c>
      <c r="P120" s="59" t="s">
        <v>155</v>
      </c>
      <c r="Q120" s="59" t="s">
        <v>156</v>
      </c>
      <c r="R120" s="59" t="s">
        <v>157</v>
      </c>
      <c r="S120" s="59" t="s">
        <v>158</v>
      </c>
      <c r="T120" s="60" t="s">
        <v>159</v>
      </c>
    </row>
    <row r="121" spans="2:65" s="1" customFormat="1" ht="22.75" customHeight="1">
      <c r="B121" s="31"/>
      <c r="C121" s="63" t="s">
        <v>160</v>
      </c>
      <c r="J121" s="120">
        <f>BK121</f>
        <v>0</v>
      </c>
      <c r="L121" s="31"/>
      <c r="M121" s="61"/>
      <c r="N121" s="52"/>
      <c r="O121" s="52"/>
      <c r="P121" s="121">
        <f>P122</f>
        <v>0</v>
      </c>
      <c r="Q121" s="52"/>
      <c r="R121" s="121">
        <f>R122</f>
        <v>0</v>
      </c>
      <c r="S121" s="52"/>
      <c r="T121" s="122">
        <f>T122</f>
        <v>0</v>
      </c>
      <c r="AT121" s="16" t="s">
        <v>74</v>
      </c>
      <c r="AU121" s="16" t="s">
        <v>132</v>
      </c>
      <c r="BK121" s="123">
        <f>BK122</f>
        <v>0</v>
      </c>
    </row>
    <row r="122" spans="2:65" s="11" customFormat="1" ht="25.9" customHeight="1">
      <c r="B122" s="124"/>
      <c r="D122" s="125" t="s">
        <v>74</v>
      </c>
      <c r="E122" s="126" t="s">
        <v>1537</v>
      </c>
      <c r="F122" s="126" t="s">
        <v>1538</v>
      </c>
      <c r="I122" s="127"/>
      <c r="J122" s="128">
        <f>BK122</f>
        <v>0</v>
      </c>
      <c r="L122" s="124"/>
      <c r="M122" s="129"/>
      <c r="P122" s="130">
        <f>SUM(P123:P260)</f>
        <v>0</v>
      </c>
      <c r="R122" s="130">
        <f>SUM(R123:R260)</f>
        <v>0</v>
      </c>
      <c r="T122" s="131">
        <f>SUM(T123:T260)</f>
        <v>0</v>
      </c>
      <c r="AR122" s="125" t="s">
        <v>82</v>
      </c>
      <c r="AT122" s="132" t="s">
        <v>74</v>
      </c>
      <c r="AU122" s="132" t="s">
        <v>75</v>
      </c>
      <c r="AY122" s="125" t="s">
        <v>163</v>
      </c>
      <c r="BK122" s="133">
        <f>SUM(BK123:BK260)</f>
        <v>0</v>
      </c>
    </row>
    <row r="123" spans="2:65" s="1" customFormat="1" ht="16.5" customHeight="1">
      <c r="B123" s="136"/>
      <c r="C123" s="137" t="s">
        <v>82</v>
      </c>
      <c r="D123" s="137" t="s">
        <v>165</v>
      </c>
      <c r="E123" s="138" t="s">
        <v>1082</v>
      </c>
      <c r="F123" s="139" t="s">
        <v>1539</v>
      </c>
      <c r="G123" s="140" t="s">
        <v>962</v>
      </c>
      <c r="H123" s="141">
        <v>1</v>
      </c>
      <c r="I123" s="142"/>
      <c r="J123" s="143">
        <f>ROUND(I123*H123,2)</f>
        <v>0</v>
      </c>
      <c r="K123" s="144"/>
      <c r="L123" s="31"/>
      <c r="M123" s="145" t="s">
        <v>1</v>
      </c>
      <c r="N123" s="146" t="s">
        <v>40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169</v>
      </c>
      <c r="AT123" s="149" t="s">
        <v>165</v>
      </c>
      <c r="AU123" s="149" t="s">
        <v>82</v>
      </c>
      <c r="AY123" s="16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6" t="s">
        <v>82</v>
      </c>
      <c r="BK123" s="150">
        <f>ROUND(I123*H123,2)</f>
        <v>0</v>
      </c>
      <c r="BL123" s="16" t="s">
        <v>169</v>
      </c>
      <c r="BM123" s="149" t="s">
        <v>1540</v>
      </c>
    </row>
    <row r="124" spans="2:65" s="1" customFormat="1" ht="16.5" customHeight="1">
      <c r="B124" s="136"/>
      <c r="C124" s="175" t="s">
        <v>84</v>
      </c>
      <c r="D124" s="175" t="s">
        <v>378</v>
      </c>
      <c r="E124" s="176" t="s">
        <v>1085</v>
      </c>
      <c r="F124" s="177" t="s">
        <v>1541</v>
      </c>
      <c r="G124" s="178" t="s">
        <v>962</v>
      </c>
      <c r="H124" s="179">
        <v>1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216</v>
      </c>
      <c r="AT124" s="149" t="s">
        <v>378</v>
      </c>
      <c r="AU124" s="149" t="s">
        <v>82</v>
      </c>
      <c r="AY124" s="16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6" t="s">
        <v>82</v>
      </c>
      <c r="BK124" s="150">
        <f>ROUND(I124*H124,2)</f>
        <v>0</v>
      </c>
      <c r="BL124" s="16" t="s">
        <v>169</v>
      </c>
      <c r="BM124" s="149" t="s">
        <v>1542</v>
      </c>
    </row>
    <row r="125" spans="2:65" s="14" customFormat="1" ht="10">
      <c r="B125" s="166"/>
      <c r="D125" s="152" t="s">
        <v>171</v>
      </c>
      <c r="E125" s="167" t="s">
        <v>1</v>
      </c>
      <c r="F125" s="168" t="s">
        <v>1464</v>
      </c>
      <c r="H125" s="167" t="s">
        <v>1</v>
      </c>
      <c r="I125" s="169"/>
      <c r="L125" s="166"/>
      <c r="M125" s="170"/>
      <c r="T125" s="171"/>
      <c r="AT125" s="167" t="s">
        <v>171</v>
      </c>
      <c r="AU125" s="167" t="s">
        <v>82</v>
      </c>
      <c r="AV125" s="14" t="s">
        <v>82</v>
      </c>
      <c r="AW125" s="14" t="s">
        <v>32</v>
      </c>
      <c r="AX125" s="14" t="s">
        <v>75</v>
      </c>
      <c r="AY125" s="167" t="s">
        <v>163</v>
      </c>
    </row>
    <row r="126" spans="2:65" s="12" customFormat="1" ht="10">
      <c r="B126" s="151"/>
      <c r="D126" s="152" t="s">
        <v>171</v>
      </c>
      <c r="E126" s="153" t="s">
        <v>1</v>
      </c>
      <c r="F126" s="154" t="s">
        <v>959</v>
      </c>
      <c r="H126" s="155">
        <v>1</v>
      </c>
      <c r="I126" s="156"/>
      <c r="L126" s="151"/>
      <c r="M126" s="157"/>
      <c r="T126" s="158"/>
      <c r="AT126" s="153" t="s">
        <v>171</v>
      </c>
      <c r="AU126" s="153" t="s">
        <v>82</v>
      </c>
      <c r="AV126" s="12" t="s">
        <v>84</v>
      </c>
      <c r="AW126" s="12" t="s">
        <v>32</v>
      </c>
      <c r="AX126" s="12" t="s">
        <v>75</v>
      </c>
      <c r="AY126" s="153" t="s">
        <v>163</v>
      </c>
    </row>
    <row r="127" spans="2:65" s="13" customFormat="1" ht="10">
      <c r="B127" s="159"/>
      <c r="D127" s="152" t="s">
        <v>171</v>
      </c>
      <c r="E127" s="160" t="s">
        <v>1</v>
      </c>
      <c r="F127" s="161" t="s">
        <v>173</v>
      </c>
      <c r="H127" s="162">
        <v>1</v>
      </c>
      <c r="I127" s="163"/>
      <c r="L127" s="159"/>
      <c r="M127" s="164"/>
      <c r="T127" s="165"/>
      <c r="AT127" s="160" t="s">
        <v>171</v>
      </c>
      <c r="AU127" s="160" t="s">
        <v>82</v>
      </c>
      <c r="AV127" s="13" t="s">
        <v>169</v>
      </c>
      <c r="AW127" s="13" t="s">
        <v>32</v>
      </c>
      <c r="AX127" s="13" t="s">
        <v>82</v>
      </c>
      <c r="AY127" s="160" t="s">
        <v>163</v>
      </c>
    </row>
    <row r="128" spans="2:65" s="1" customFormat="1" ht="16.5" customHeight="1">
      <c r="B128" s="136"/>
      <c r="C128" s="137" t="s">
        <v>181</v>
      </c>
      <c r="D128" s="137" t="s">
        <v>165</v>
      </c>
      <c r="E128" s="138" t="s">
        <v>1089</v>
      </c>
      <c r="F128" s="139" t="s">
        <v>1543</v>
      </c>
      <c r="G128" s="140" t="s">
        <v>962</v>
      </c>
      <c r="H128" s="141">
        <v>1</v>
      </c>
      <c r="I128" s="142"/>
      <c r="J128" s="143">
        <f>ROUND(I128*H128,2)</f>
        <v>0</v>
      </c>
      <c r="K128" s="144"/>
      <c r="L128" s="31"/>
      <c r="M128" s="145" t="s">
        <v>1</v>
      </c>
      <c r="N128" s="146" t="s">
        <v>40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169</v>
      </c>
      <c r="AT128" s="149" t="s">
        <v>165</v>
      </c>
      <c r="AU128" s="149" t="s">
        <v>82</v>
      </c>
      <c r="AY128" s="16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6" t="s">
        <v>82</v>
      </c>
      <c r="BK128" s="150">
        <f>ROUND(I128*H128,2)</f>
        <v>0</v>
      </c>
      <c r="BL128" s="16" t="s">
        <v>169</v>
      </c>
      <c r="BM128" s="149" t="s">
        <v>1544</v>
      </c>
    </row>
    <row r="129" spans="2:65" s="1" customFormat="1" ht="16.5" customHeight="1">
      <c r="B129" s="136"/>
      <c r="C129" s="175" t="s">
        <v>169</v>
      </c>
      <c r="D129" s="175" t="s">
        <v>378</v>
      </c>
      <c r="E129" s="176" t="s">
        <v>1092</v>
      </c>
      <c r="F129" s="177" t="s">
        <v>1545</v>
      </c>
      <c r="G129" s="178" t="s">
        <v>962</v>
      </c>
      <c r="H129" s="179">
        <v>1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216</v>
      </c>
      <c r="AT129" s="149" t="s">
        <v>378</v>
      </c>
      <c r="AU129" s="149" t="s">
        <v>82</v>
      </c>
      <c r="AY129" s="16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6" t="s">
        <v>82</v>
      </c>
      <c r="BK129" s="150">
        <f>ROUND(I129*H129,2)</f>
        <v>0</v>
      </c>
      <c r="BL129" s="16" t="s">
        <v>169</v>
      </c>
      <c r="BM129" s="149" t="s">
        <v>1546</v>
      </c>
    </row>
    <row r="130" spans="2:65" s="14" customFormat="1" ht="10">
      <c r="B130" s="166"/>
      <c r="D130" s="152" t="s">
        <v>171</v>
      </c>
      <c r="E130" s="167" t="s">
        <v>1</v>
      </c>
      <c r="F130" s="168" t="s">
        <v>1464</v>
      </c>
      <c r="H130" s="167" t="s">
        <v>1</v>
      </c>
      <c r="I130" s="169"/>
      <c r="L130" s="166"/>
      <c r="M130" s="170"/>
      <c r="T130" s="171"/>
      <c r="AT130" s="167" t="s">
        <v>171</v>
      </c>
      <c r="AU130" s="167" t="s">
        <v>82</v>
      </c>
      <c r="AV130" s="14" t="s">
        <v>82</v>
      </c>
      <c r="AW130" s="14" t="s">
        <v>32</v>
      </c>
      <c r="AX130" s="14" t="s">
        <v>75</v>
      </c>
      <c r="AY130" s="167" t="s">
        <v>163</v>
      </c>
    </row>
    <row r="131" spans="2:65" s="12" customFormat="1" ht="10">
      <c r="B131" s="151"/>
      <c r="D131" s="152" t="s">
        <v>171</v>
      </c>
      <c r="E131" s="153" t="s">
        <v>1</v>
      </c>
      <c r="F131" s="154" t="s">
        <v>959</v>
      </c>
      <c r="H131" s="155">
        <v>1</v>
      </c>
      <c r="I131" s="156"/>
      <c r="L131" s="151"/>
      <c r="M131" s="157"/>
      <c r="T131" s="158"/>
      <c r="AT131" s="153" t="s">
        <v>171</v>
      </c>
      <c r="AU131" s="153" t="s">
        <v>82</v>
      </c>
      <c r="AV131" s="12" t="s">
        <v>84</v>
      </c>
      <c r="AW131" s="12" t="s">
        <v>32</v>
      </c>
      <c r="AX131" s="12" t="s">
        <v>75</v>
      </c>
      <c r="AY131" s="153" t="s">
        <v>163</v>
      </c>
    </row>
    <row r="132" spans="2:65" s="13" customFormat="1" ht="10">
      <c r="B132" s="159"/>
      <c r="D132" s="152" t="s">
        <v>171</v>
      </c>
      <c r="E132" s="160" t="s">
        <v>1</v>
      </c>
      <c r="F132" s="161" t="s">
        <v>173</v>
      </c>
      <c r="H132" s="162">
        <v>1</v>
      </c>
      <c r="I132" s="163"/>
      <c r="L132" s="159"/>
      <c r="M132" s="164"/>
      <c r="T132" s="165"/>
      <c r="AT132" s="160" t="s">
        <v>171</v>
      </c>
      <c r="AU132" s="160" t="s">
        <v>82</v>
      </c>
      <c r="AV132" s="13" t="s">
        <v>169</v>
      </c>
      <c r="AW132" s="13" t="s">
        <v>32</v>
      </c>
      <c r="AX132" s="13" t="s">
        <v>82</v>
      </c>
      <c r="AY132" s="160" t="s">
        <v>163</v>
      </c>
    </row>
    <row r="133" spans="2:65" s="1" customFormat="1" ht="16.5" customHeight="1">
      <c r="B133" s="136"/>
      <c r="C133" s="137" t="s">
        <v>196</v>
      </c>
      <c r="D133" s="137" t="s">
        <v>165</v>
      </c>
      <c r="E133" s="138" t="s">
        <v>1096</v>
      </c>
      <c r="F133" s="139" t="s">
        <v>1547</v>
      </c>
      <c r="G133" s="140" t="s">
        <v>962</v>
      </c>
      <c r="H133" s="141">
        <v>1</v>
      </c>
      <c r="I133" s="142"/>
      <c r="J133" s="143">
        <f>ROUND(I133*H133,2)</f>
        <v>0</v>
      </c>
      <c r="K133" s="144"/>
      <c r="L133" s="31"/>
      <c r="M133" s="145" t="s">
        <v>1</v>
      </c>
      <c r="N133" s="146" t="s">
        <v>40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169</v>
      </c>
      <c r="AT133" s="149" t="s">
        <v>165</v>
      </c>
      <c r="AU133" s="149" t="s">
        <v>82</v>
      </c>
      <c r="AY133" s="16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6" t="s">
        <v>82</v>
      </c>
      <c r="BK133" s="150">
        <f>ROUND(I133*H133,2)</f>
        <v>0</v>
      </c>
      <c r="BL133" s="16" t="s">
        <v>169</v>
      </c>
      <c r="BM133" s="149" t="s">
        <v>1548</v>
      </c>
    </row>
    <row r="134" spans="2:65" s="1" customFormat="1" ht="16.5" customHeight="1">
      <c r="B134" s="136"/>
      <c r="C134" s="175" t="s">
        <v>203</v>
      </c>
      <c r="D134" s="175" t="s">
        <v>378</v>
      </c>
      <c r="E134" s="176" t="s">
        <v>1099</v>
      </c>
      <c r="F134" s="177" t="s">
        <v>1549</v>
      </c>
      <c r="G134" s="178" t="s">
        <v>962</v>
      </c>
      <c r="H134" s="179">
        <v>1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216</v>
      </c>
      <c r="AT134" s="149" t="s">
        <v>378</v>
      </c>
      <c r="AU134" s="149" t="s">
        <v>82</v>
      </c>
      <c r="AY134" s="16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6" t="s">
        <v>82</v>
      </c>
      <c r="BK134" s="150">
        <f>ROUND(I134*H134,2)</f>
        <v>0</v>
      </c>
      <c r="BL134" s="16" t="s">
        <v>169</v>
      </c>
      <c r="BM134" s="149" t="s">
        <v>1550</v>
      </c>
    </row>
    <row r="135" spans="2:65" s="14" customFormat="1" ht="10">
      <c r="B135" s="166"/>
      <c r="D135" s="152" t="s">
        <v>171</v>
      </c>
      <c r="E135" s="167" t="s">
        <v>1</v>
      </c>
      <c r="F135" s="168" t="s">
        <v>1464</v>
      </c>
      <c r="H135" s="167" t="s">
        <v>1</v>
      </c>
      <c r="I135" s="169"/>
      <c r="L135" s="166"/>
      <c r="M135" s="170"/>
      <c r="T135" s="171"/>
      <c r="AT135" s="167" t="s">
        <v>171</v>
      </c>
      <c r="AU135" s="167" t="s">
        <v>82</v>
      </c>
      <c r="AV135" s="14" t="s">
        <v>82</v>
      </c>
      <c r="AW135" s="14" t="s">
        <v>32</v>
      </c>
      <c r="AX135" s="14" t="s">
        <v>75</v>
      </c>
      <c r="AY135" s="167" t="s">
        <v>163</v>
      </c>
    </row>
    <row r="136" spans="2:65" s="12" customFormat="1" ht="10">
      <c r="B136" s="151"/>
      <c r="D136" s="152" t="s">
        <v>171</v>
      </c>
      <c r="E136" s="153" t="s">
        <v>1</v>
      </c>
      <c r="F136" s="154" t="s">
        <v>959</v>
      </c>
      <c r="H136" s="155">
        <v>1</v>
      </c>
      <c r="I136" s="156"/>
      <c r="L136" s="151"/>
      <c r="M136" s="157"/>
      <c r="T136" s="158"/>
      <c r="AT136" s="153" t="s">
        <v>171</v>
      </c>
      <c r="AU136" s="153" t="s">
        <v>82</v>
      </c>
      <c r="AV136" s="12" t="s">
        <v>84</v>
      </c>
      <c r="AW136" s="12" t="s">
        <v>32</v>
      </c>
      <c r="AX136" s="12" t="s">
        <v>75</v>
      </c>
      <c r="AY136" s="153" t="s">
        <v>163</v>
      </c>
    </row>
    <row r="137" spans="2:65" s="13" customFormat="1" ht="10">
      <c r="B137" s="159"/>
      <c r="D137" s="152" t="s">
        <v>171</v>
      </c>
      <c r="E137" s="160" t="s">
        <v>1</v>
      </c>
      <c r="F137" s="161" t="s">
        <v>173</v>
      </c>
      <c r="H137" s="162">
        <v>1</v>
      </c>
      <c r="I137" s="163"/>
      <c r="L137" s="159"/>
      <c r="M137" s="164"/>
      <c r="T137" s="165"/>
      <c r="AT137" s="160" t="s">
        <v>171</v>
      </c>
      <c r="AU137" s="160" t="s">
        <v>82</v>
      </c>
      <c r="AV137" s="13" t="s">
        <v>169</v>
      </c>
      <c r="AW137" s="13" t="s">
        <v>32</v>
      </c>
      <c r="AX137" s="13" t="s">
        <v>82</v>
      </c>
      <c r="AY137" s="160" t="s">
        <v>163</v>
      </c>
    </row>
    <row r="138" spans="2:65" s="1" customFormat="1" ht="16.5" customHeight="1">
      <c r="B138" s="136"/>
      <c r="C138" s="137" t="s">
        <v>210</v>
      </c>
      <c r="D138" s="137" t="s">
        <v>165</v>
      </c>
      <c r="E138" s="138" t="s">
        <v>1103</v>
      </c>
      <c r="F138" s="139" t="s">
        <v>1551</v>
      </c>
      <c r="G138" s="140" t="s">
        <v>962</v>
      </c>
      <c r="H138" s="141">
        <v>1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40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169</v>
      </c>
      <c r="AT138" s="149" t="s">
        <v>165</v>
      </c>
      <c r="AU138" s="149" t="s">
        <v>82</v>
      </c>
      <c r="AY138" s="16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6" t="s">
        <v>82</v>
      </c>
      <c r="BK138" s="150">
        <f>ROUND(I138*H138,2)</f>
        <v>0</v>
      </c>
      <c r="BL138" s="16" t="s">
        <v>169</v>
      </c>
      <c r="BM138" s="149" t="s">
        <v>1552</v>
      </c>
    </row>
    <row r="139" spans="2:65" s="1" customFormat="1" ht="16.5" customHeight="1">
      <c r="B139" s="136"/>
      <c r="C139" s="175" t="s">
        <v>216</v>
      </c>
      <c r="D139" s="175" t="s">
        <v>378</v>
      </c>
      <c r="E139" s="176" t="s">
        <v>1106</v>
      </c>
      <c r="F139" s="177" t="s">
        <v>1553</v>
      </c>
      <c r="G139" s="178" t="s">
        <v>962</v>
      </c>
      <c r="H139" s="179">
        <v>1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216</v>
      </c>
      <c r="AT139" s="149" t="s">
        <v>378</v>
      </c>
      <c r="AU139" s="149" t="s">
        <v>82</v>
      </c>
      <c r="AY139" s="16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6" t="s">
        <v>82</v>
      </c>
      <c r="BK139" s="150">
        <f>ROUND(I139*H139,2)</f>
        <v>0</v>
      </c>
      <c r="BL139" s="16" t="s">
        <v>169</v>
      </c>
      <c r="BM139" s="149" t="s">
        <v>1554</v>
      </c>
    </row>
    <row r="140" spans="2:65" s="14" customFormat="1" ht="10">
      <c r="B140" s="166"/>
      <c r="D140" s="152" t="s">
        <v>171</v>
      </c>
      <c r="E140" s="167" t="s">
        <v>1</v>
      </c>
      <c r="F140" s="168" t="s">
        <v>1464</v>
      </c>
      <c r="H140" s="167" t="s">
        <v>1</v>
      </c>
      <c r="I140" s="169"/>
      <c r="L140" s="166"/>
      <c r="M140" s="170"/>
      <c r="T140" s="171"/>
      <c r="AT140" s="167" t="s">
        <v>171</v>
      </c>
      <c r="AU140" s="167" t="s">
        <v>82</v>
      </c>
      <c r="AV140" s="14" t="s">
        <v>82</v>
      </c>
      <c r="AW140" s="14" t="s">
        <v>32</v>
      </c>
      <c r="AX140" s="14" t="s">
        <v>75</v>
      </c>
      <c r="AY140" s="167" t="s">
        <v>163</v>
      </c>
    </row>
    <row r="141" spans="2:65" s="12" customFormat="1" ht="10">
      <c r="B141" s="151"/>
      <c r="D141" s="152" t="s">
        <v>171</v>
      </c>
      <c r="E141" s="153" t="s">
        <v>1</v>
      </c>
      <c r="F141" s="154" t="s">
        <v>959</v>
      </c>
      <c r="H141" s="155">
        <v>1</v>
      </c>
      <c r="I141" s="156"/>
      <c r="L141" s="151"/>
      <c r="M141" s="157"/>
      <c r="T141" s="158"/>
      <c r="AT141" s="153" t="s">
        <v>171</v>
      </c>
      <c r="AU141" s="153" t="s">
        <v>82</v>
      </c>
      <c r="AV141" s="12" t="s">
        <v>84</v>
      </c>
      <c r="AW141" s="12" t="s">
        <v>32</v>
      </c>
      <c r="AX141" s="12" t="s">
        <v>75</v>
      </c>
      <c r="AY141" s="153" t="s">
        <v>163</v>
      </c>
    </row>
    <row r="142" spans="2:65" s="13" customFormat="1" ht="10">
      <c r="B142" s="159"/>
      <c r="D142" s="152" t="s">
        <v>171</v>
      </c>
      <c r="E142" s="160" t="s">
        <v>1</v>
      </c>
      <c r="F142" s="161" t="s">
        <v>173</v>
      </c>
      <c r="H142" s="162">
        <v>1</v>
      </c>
      <c r="I142" s="163"/>
      <c r="L142" s="159"/>
      <c r="M142" s="164"/>
      <c r="T142" s="165"/>
      <c r="AT142" s="160" t="s">
        <v>171</v>
      </c>
      <c r="AU142" s="160" t="s">
        <v>82</v>
      </c>
      <c r="AV142" s="13" t="s">
        <v>169</v>
      </c>
      <c r="AW142" s="13" t="s">
        <v>32</v>
      </c>
      <c r="AX142" s="13" t="s">
        <v>82</v>
      </c>
      <c r="AY142" s="160" t="s">
        <v>163</v>
      </c>
    </row>
    <row r="143" spans="2:65" s="1" customFormat="1" ht="16.5" customHeight="1">
      <c r="B143" s="136"/>
      <c r="C143" s="137" t="s">
        <v>174</v>
      </c>
      <c r="D143" s="137" t="s">
        <v>165</v>
      </c>
      <c r="E143" s="138" t="s">
        <v>1110</v>
      </c>
      <c r="F143" s="139" t="s">
        <v>1555</v>
      </c>
      <c r="G143" s="140" t="s">
        <v>962</v>
      </c>
      <c r="H143" s="141">
        <v>7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40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169</v>
      </c>
      <c r="AT143" s="149" t="s">
        <v>165</v>
      </c>
      <c r="AU143" s="149" t="s">
        <v>82</v>
      </c>
      <c r="AY143" s="16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6" t="s">
        <v>82</v>
      </c>
      <c r="BK143" s="150">
        <f>ROUND(I143*H143,2)</f>
        <v>0</v>
      </c>
      <c r="BL143" s="16" t="s">
        <v>169</v>
      </c>
      <c r="BM143" s="149" t="s">
        <v>1556</v>
      </c>
    </row>
    <row r="144" spans="2:65" s="1" customFormat="1" ht="16.5" customHeight="1">
      <c r="B144" s="136"/>
      <c r="C144" s="175" t="s">
        <v>226</v>
      </c>
      <c r="D144" s="175" t="s">
        <v>378</v>
      </c>
      <c r="E144" s="176" t="s">
        <v>1113</v>
      </c>
      <c r="F144" s="177" t="s">
        <v>1557</v>
      </c>
      <c r="G144" s="178" t="s">
        <v>962</v>
      </c>
      <c r="H144" s="179">
        <v>7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216</v>
      </c>
      <c r="AT144" s="149" t="s">
        <v>378</v>
      </c>
      <c r="AU144" s="149" t="s">
        <v>82</v>
      </c>
      <c r="AY144" s="16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6" t="s">
        <v>82</v>
      </c>
      <c r="BK144" s="150">
        <f>ROUND(I144*H144,2)</f>
        <v>0</v>
      </c>
      <c r="BL144" s="16" t="s">
        <v>169</v>
      </c>
      <c r="BM144" s="149" t="s">
        <v>1558</v>
      </c>
    </row>
    <row r="145" spans="2:65" s="14" customFormat="1" ht="10">
      <c r="B145" s="166"/>
      <c r="D145" s="152" t="s">
        <v>171</v>
      </c>
      <c r="E145" s="167" t="s">
        <v>1</v>
      </c>
      <c r="F145" s="168" t="s">
        <v>1464</v>
      </c>
      <c r="H145" s="167" t="s">
        <v>1</v>
      </c>
      <c r="I145" s="169"/>
      <c r="L145" s="166"/>
      <c r="M145" s="170"/>
      <c r="T145" s="171"/>
      <c r="AT145" s="167" t="s">
        <v>171</v>
      </c>
      <c r="AU145" s="167" t="s">
        <v>82</v>
      </c>
      <c r="AV145" s="14" t="s">
        <v>82</v>
      </c>
      <c r="AW145" s="14" t="s">
        <v>32</v>
      </c>
      <c r="AX145" s="14" t="s">
        <v>75</v>
      </c>
      <c r="AY145" s="167" t="s">
        <v>163</v>
      </c>
    </row>
    <row r="146" spans="2:65" s="12" customFormat="1" ht="10">
      <c r="B146" s="151"/>
      <c r="D146" s="152" t="s">
        <v>171</v>
      </c>
      <c r="E146" s="153" t="s">
        <v>1</v>
      </c>
      <c r="F146" s="154" t="s">
        <v>1559</v>
      </c>
      <c r="H146" s="155">
        <v>7</v>
      </c>
      <c r="I146" s="156"/>
      <c r="L146" s="151"/>
      <c r="M146" s="157"/>
      <c r="T146" s="158"/>
      <c r="AT146" s="153" t="s">
        <v>171</v>
      </c>
      <c r="AU146" s="153" t="s">
        <v>82</v>
      </c>
      <c r="AV146" s="12" t="s">
        <v>84</v>
      </c>
      <c r="AW146" s="12" t="s">
        <v>32</v>
      </c>
      <c r="AX146" s="12" t="s">
        <v>75</v>
      </c>
      <c r="AY146" s="153" t="s">
        <v>163</v>
      </c>
    </row>
    <row r="147" spans="2:65" s="13" customFormat="1" ht="10">
      <c r="B147" s="159"/>
      <c r="D147" s="152" t="s">
        <v>171</v>
      </c>
      <c r="E147" s="160" t="s">
        <v>1</v>
      </c>
      <c r="F147" s="161" t="s">
        <v>173</v>
      </c>
      <c r="H147" s="162">
        <v>7</v>
      </c>
      <c r="I147" s="163"/>
      <c r="L147" s="159"/>
      <c r="M147" s="164"/>
      <c r="T147" s="165"/>
      <c r="AT147" s="160" t="s">
        <v>171</v>
      </c>
      <c r="AU147" s="160" t="s">
        <v>82</v>
      </c>
      <c r="AV147" s="13" t="s">
        <v>169</v>
      </c>
      <c r="AW147" s="13" t="s">
        <v>32</v>
      </c>
      <c r="AX147" s="13" t="s">
        <v>82</v>
      </c>
      <c r="AY147" s="160" t="s">
        <v>163</v>
      </c>
    </row>
    <row r="148" spans="2:65" s="1" customFormat="1" ht="16.5" customHeight="1">
      <c r="B148" s="136"/>
      <c r="C148" s="137" t="s">
        <v>231</v>
      </c>
      <c r="D148" s="137" t="s">
        <v>165</v>
      </c>
      <c r="E148" s="138" t="s">
        <v>1117</v>
      </c>
      <c r="F148" s="139" t="s">
        <v>1560</v>
      </c>
      <c r="G148" s="140" t="s">
        <v>962</v>
      </c>
      <c r="H148" s="141">
        <v>7</v>
      </c>
      <c r="I148" s="142"/>
      <c r="J148" s="143">
        <f>ROUND(I148*H148,2)</f>
        <v>0</v>
      </c>
      <c r="K148" s="144"/>
      <c r="L148" s="31"/>
      <c r="M148" s="145" t="s">
        <v>1</v>
      </c>
      <c r="N148" s="146" t="s">
        <v>40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169</v>
      </c>
      <c r="AT148" s="149" t="s">
        <v>165</v>
      </c>
      <c r="AU148" s="149" t="s">
        <v>82</v>
      </c>
      <c r="AY148" s="16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6" t="s">
        <v>82</v>
      </c>
      <c r="BK148" s="150">
        <f>ROUND(I148*H148,2)</f>
        <v>0</v>
      </c>
      <c r="BL148" s="16" t="s">
        <v>169</v>
      </c>
      <c r="BM148" s="149" t="s">
        <v>1561</v>
      </c>
    </row>
    <row r="149" spans="2:65" s="1" customFormat="1" ht="16.5" customHeight="1">
      <c r="B149" s="136"/>
      <c r="C149" s="175" t="s">
        <v>8</v>
      </c>
      <c r="D149" s="175" t="s">
        <v>378</v>
      </c>
      <c r="E149" s="176" t="s">
        <v>1120</v>
      </c>
      <c r="F149" s="177" t="s">
        <v>1562</v>
      </c>
      <c r="G149" s="178" t="s">
        <v>962</v>
      </c>
      <c r="H149" s="179">
        <v>7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40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216</v>
      </c>
      <c r="AT149" s="149" t="s">
        <v>378</v>
      </c>
      <c r="AU149" s="149" t="s">
        <v>82</v>
      </c>
      <c r="AY149" s="16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6" t="s">
        <v>82</v>
      </c>
      <c r="BK149" s="150">
        <f>ROUND(I149*H149,2)</f>
        <v>0</v>
      </c>
      <c r="BL149" s="16" t="s">
        <v>169</v>
      </c>
      <c r="BM149" s="149" t="s">
        <v>1563</v>
      </c>
    </row>
    <row r="150" spans="2:65" s="14" customFormat="1" ht="10">
      <c r="B150" s="166"/>
      <c r="D150" s="152" t="s">
        <v>171</v>
      </c>
      <c r="E150" s="167" t="s">
        <v>1</v>
      </c>
      <c r="F150" s="168" t="s">
        <v>1464</v>
      </c>
      <c r="H150" s="167" t="s">
        <v>1</v>
      </c>
      <c r="I150" s="169"/>
      <c r="L150" s="166"/>
      <c r="M150" s="170"/>
      <c r="T150" s="171"/>
      <c r="AT150" s="167" t="s">
        <v>171</v>
      </c>
      <c r="AU150" s="167" t="s">
        <v>82</v>
      </c>
      <c r="AV150" s="14" t="s">
        <v>82</v>
      </c>
      <c r="AW150" s="14" t="s">
        <v>32</v>
      </c>
      <c r="AX150" s="14" t="s">
        <v>75</v>
      </c>
      <c r="AY150" s="167" t="s">
        <v>163</v>
      </c>
    </row>
    <row r="151" spans="2:65" s="12" customFormat="1" ht="10">
      <c r="B151" s="151"/>
      <c r="D151" s="152" t="s">
        <v>171</v>
      </c>
      <c r="E151" s="153" t="s">
        <v>1</v>
      </c>
      <c r="F151" s="154" t="s">
        <v>1559</v>
      </c>
      <c r="H151" s="155">
        <v>7</v>
      </c>
      <c r="I151" s="156"/>
      <c r="L151" s="151"/>
      <c r="M151" s="157"/>
      <c r="T151" s="158"/>
      <c r="AT151" s="153" t="s">
        <v>171</v>
      </c>
      <c r="AU151" s="153" t="s">
        <v>82</v>
      </c>
      <c r="AV151" s="12" t="s">
        <v>84</v>
      </c>
      <c r="AW151" s="12" t="s">
        <v>32</v>
      </c>
      <c r="AX151" s="12" t="s">
        <v>75</v>
      </c>
      <c r="AY151" s="153" t="s">
        <v>163</v>
      </c>
    </row>
    <row r="152" spans="2:65" s="13" customFormat="1" ht="10">
      <c r="B152" s="159"/>
      <c r="D152" s="152" t="s">
        <v>171</v>
      </c>
      <c r="E152" s="160" t="s">
        <v>1</v>
      </c>
      <c r="F152" s="161" t="s">
        <v>173</v>
      </c>
      <c r="H152" s="162">
        <v>7</v>
      </c>
      <c r="I152" s="163"/>
      <c r="L152" s="159"/>
      <c r="M152" s="164"/>
      <c r="T152" s="165"/>
      <c r="AT152" s="160" t="s">
        <v>171</v>
      </c>
      <c r="AU152" s="160" t="s">
        <v>82</v>
      </c>
      <c r="AV152" s="13" t="s">
        <v>169</v>
      </c>
      <c r="AW152" s="13" t="s">
        <v>32</v>
      </c>
      <c r="AX152" s="13" t="s">
        <v>82</v>
      </c>
      <c r="AY152" s="160" t="s">
        <v>163</v>
      </c>
    </row>
    <row r="153" spans="2:65" s="1" customFormat="1" ht="24.15" customHeight="1">
      <c r="B153" s="136"/>
      <c r="C153" s="137" t="s">
        <v>241</v>
      </c>
      <c r="D153" s="137" t="s">
        <v>165</v>
      </c>
      <c r="E153" s="138" t="s">
        <v>1124</v>
      </c>
      <c r="F153" s="139" t="s">
        <v>1564</v>
      </c>
      <c r="G153" s="140" t="s">
        <v>962</v>
      </c>
      <c r="H153" s="141">
        <v>7</v>
      </c>
      <c r="I153" s="142"/>
      <c r="J153" s="143">
        <f>ROUND(I153*H153,2)</f>
        <v>0</v>
      </c>
      <c r="K153" s="144"/>
      <c r="L153" s="31"/>
      <c r="M153" s="145" t="s">
        <v>1</v>
      </c>
      <c r="N153" s="146" t="s">
        <v>40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169</v>
      </c>
      <c r="AT153" s="149" t="s">
        <v>165</v>
      </c>
      <c r="AU153" s="149" t="s">
        <v>82</v>
      </c>
      <c r="AY153" s="16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6" t="s">
        <v>82</v>
      </c>
      <c r="BK153" s="150">
        <f>ROUND(I153*H153,2)</f>
        <v>0</v>
      </c>
      <c r="BL153" s="16" t="s">
        <v>169</v>
      </c>
      <c r="BM153" s="149" t="s">
        <v>1565</v>
      </c>
    </row>
    <row r="154" spans="2:65" s="1" customFormat="1" ht="24.15" customHeight="1">
      <c r="B154" s="136"/>
      <c r="C154" s="175" t="s">
        <v>245</v>
      </c>
      <c r="D154" s="175" t="s">
        <v>378</v>
      </c>
      <c r="E154" s="176" t="s">
        <v>1127</v>
      </c>
      <c r="F154" s="177" t="s">
        <v>1566</v>
      </c>
      <c r="G154" s="178" t="s">
        <v>962</v>
      </c>
      <c r="H154" s="179">
        <v>7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216</v>
      </c>
      <c r="AT154" s="149" t="s">
        <v>378</v>
      </c>
      <c r="AU154" s="149" t="s">
        <v>82</v>
      </c>
      <c r="AY154" s="16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6" t="s">
        <v>82</v>
      </c>
      <c r="BK154" s="150">
        <f>ROUND(I154*H154,2)</f>
        <v>0</v>
      </c>
      <c r="BL154" s="16" t="s">
        <v>169</v>
      </c>
      <c r="BM154" s="149" t="s">
        <v>1567</v>
      </c>
    </row>
    <row r="155" spans="2:65" s="14" customFormat="1" ht="10">
      <c r="B155" s="166"/>
      <c r="D155" s="152" t="s">
        <v>171</v>
      </c>
      <c r="E155" s="167" t="s">
        <v>1</v>
      </c>
      <c r="F155" s="168" t="s">
        <v>1464</v>
      </c>
      <c r="H155" s="167" t="s">
        <v>1</v>
      </c>
      <c r="I155" s="169"/>
      <c r="L155" s="166"/>
      <c r="M155" s="170"/>
      <c r="T155" s="171"/>
      <c r="AT155" s="167" t="s">
        <v>171</v>
      </c>
      <c r="AU155" s="167" t="s">
        <v>82</v>
      </c>
      <c r="AV155" s="14" t="s">
        <v>82</v>
      </c>
      <c r="AW155" s="14" t="s">
        <v>32</v>
      </c>
      <c r="AX155" s="14" t="s">
        <v>75</v>
      </c>
      <c r="AY155" s="167" t="s">
        <v>163</v>
      </c>
    </row>
    <row r="156" spans="2:65" s="12" customFormat="1" ht="10">
      <c r="B156" s="151"/>
      <c r="D156" s="152" t="s">
        <v>171</v>
      </c>
      <c r="E156" s="153" t="s">
        <v>1</v>
      </c>
      <c r="F156" s="154" t="s">
        <v>1559</v>
      </c>
      <c r="H156" s="155">
        <v>7</v>
      </c>
      <c r="I156" s="156"/>
      <c r="L156" s="151"/>
      <c r="M156" s="157"/>
      <c r="T156" s="158"/>
      <c r="AT156" s="153" t="s">
        <v>171</v>
      </c>
      <c r="AU156" s="153" t="s">
        <v>82</v>
      </c>
      <c r="AV156" s="12" t="s">
        <v>84</v>
      </c>
      <c r="AW156" s="12" t="s">
        <v>32</v>
      </c>
      <c r="AX156" s="12" t="s">
        <v>75</v>
      </c>
      <c r="AY156" s="153" t="s">
        <v>163</v>
      </c>
    </row>
    <row r="157" spans="2:65" s="13" customFormat="1" ht="10">
      <c r="B157" s="159"/>
      <c r="D157" s="152" t="s">
        <v>171</v>
      </c>
      <c r="E157" s="160" t="s">
        <v>1</v>
      </c>
      <c r="F157" s="161" t="s">
        <v>173</v>
      </c>
      <c r="H157" s="162">
        <v>7</v>
      </c>
      <c r="I157" s="163"/>
      <c r="L157" s="159"/>
      <c r="M157" s="164"/>
      <c r="T157" s="165"/>
      <c r="AT157" s="160" t="s">
        <v>171</v>
      </c>
      <c r="AU157" s="160" t="s">
        <v>82</v>
      </c>
      <c r="AV157" s="13" t="s">
        <v>169</v>
      </c>
      <c r="AW157" s="13" t="s">
        <v>32</v>
      </c>
      <c r="AX157" s="13" t="s">
        <v>82</v>
      </c>
      <c r="AY157" s="160" t="s">
        <v>163</v>
      </c>
    </row>
    <row r="158" spans="2:65" s="1" customFormat="1" ht="16.5" customHeight="1">
      <c r="B158" s="136"/>
      <c r="C158" s="137" t="s">
        <v>253</v>
      </c>
      <c r="D158" s="137" t="s">
        <v>165</v>
      </c>
      <c r="E158" s="138" t="s">
        <v>1131</v>
      </c>
      <c r="F158" s="139" t="s">
        <v>1568</v>
      </c>
      <c r="G158" s="140" t="s">
        <v>962</v>
      </c>
      <c r="H158" s="141">
        <v>7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40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169</v>
      </c>
      <c r="AT158" s="149" t="s">
        <v>165</v>
      </c>
      <c r="AU158" s="149" t="s">
        <v>82</v>
      </c>
      <c r="AY158" s="16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6" t="s">
        <v>82</v>
      </c>
      <c r="BK158" s="150">
        <f>ROUND(I158*H158,2)</f>
        <v>0</v>
      </c>
      <c r="BL158" s="16" t="s">
        <v>169</v>
      </c>
      <c r="BM158" s="149" t="s">
        <v>1569</v>
      </c>
    </row>
    <row r="159" spans="2:65" s="1" customFormat="1" ht="16.5" customHeight="1">
      <c r="B159" s="136"/>
      <c r="C159" s="175" t="s">
        <v>258</v>
      </c>
      <c r="D159" s="175" t="s">
        <v>378</v>
      </c>
      <c r="E159" s="176" t="s">
        <v>1135</v>
      </c>
      <c r="F159" s="177" t="s">
        <v>1570</v>
      </c>
      <c r="G159" s="178" t="s">
        <v>962</v>
      </c>
      <c r="H159" s="179">
        <v>7</v>
      </c>
      <c r="I159" s="180"/>
      <c r="J159" s="181">
        <f>ROUND(I159*H159,2)</f>
        <v>0</v>
      </c>
      <c r="K159" s="182"/>
      <c r="L159" s="183"/>
      <c r="M159" s="184" t="s">
        <v>1</v>
      </c>
      <c r="N159" s="185" t="s">
        <v>40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216</v>
      </c>
      <c r="AT159" s="149" t="s">
        <v>378</v>
      </c>
      <c r="AU159" s="149" t="s">
        <v>82</v>
      </c>
      <c r="AY159" s="16" t="s">
        <v>163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6" t="s">
        <v>82</v>
      </c>
      <c r="BK159" s="150">
        <f>ROUND(I159*H159,2)</f>
        <v>0</v>
      </c>
      <c r="BL159" s="16" t="s">
        <v>169</v>
      </c>
      <c r="BM159" s="149" t="s">
        <v>1571</v>
      </c>
    </row>
    <row r="160" spans="2:65" s="14" customFormat="1" ht="10">
      <c r="B160" s="166"/>
      <c r="D160" s="152" t="s">
        <v>171</v>
      </c>
      <c r="E160" s="167" t="s">
        <v>1</v>
      </c>
      <c r="F160" s="168" t="s">
        <v>1464</v>
      </c>
      <c r="H160" s="167" t="s">
        <v>1</v>
      </c>
      <c r="I160" s="169"/>
      <c r="L160" s="166"/>
      <c r="M160" s="170"/>
      <c r="T160" s="171"/>
      <c r="AT160" s="167" t="s">
        <v>171</v>
      </c>
      <c r="AU160" s="167" t="s">
        <v>82</v>
      </c>
      <c r="AV160" s="14" t="s">
        <v>82</v>
      </c>
      <c r="AW160" s="14" t="s">
        <v>32</v>
      </c>
      <c r="AX160" s="14" t="s">
        <v>75</v>
      </c>
      <c r="AY160" s="167" t="s">
        <v>163</v>
      </c>
    </row>
    <row r="161" spans="2:65" s="12" customFormat="1" ht="10">
      <c r="B161" s="151"/>
      <c r="D161" s="152" t="s">
        <v>171</v>
      </c>
      <c r="E161" s="153" t="s">
        <v>1</v>
      </c>
      <c r="F161" s="154" t="s">
        <v>1559</v>
      </c>
      <c r="H161" s="155">
        <v>7</v>
      </c>
      <c r="I161" s="156"/>
      <c r="L161" s="151"/>
      <c r="M161" s="157"/>
      <c r="T161" s="158"/>
      <c r="AT161" s="153" t="s">
        <v>171</v>
      </c>
      <c r="AU161" s="153" t="s">
        <v>82</v>
      </c>
      <c r="AV161" s="12" t="s">
        <v>84</v>
      </c>
      <c r="AW161" s="12" t="s">
        <v>32</v>
      </c>
      <c r="AX161" s="12" t="s">
        <v>75</v>
      </c>
      <c r="AY161" s="153" t="s">
        <v>163</v>
      </c>
    </row>
    <row r="162" spans="2:65" s="13" customFormat="1" ht="10">
      <c r="B162" s="159"/>
      <c r="D162" s="152" t="s">
        <v>171</v>
      </c>
      <c r="E162" s="160" t="s">
        <v>1</v>
      </c>
      <c r="F162" s="161" t="s">
        <v>173</v>
      </c>
      <c r="H162" s="162">
        <v>7</v>
      </c>
      <c r="I162" s="163"/>
      <c r="L162" s="159"/>
      <c r="M162" s="164"/>
      <c r="T162" s="165"/>
      <c r="AT162" s="160" t="s">
        <v>171</v>
      </c>
      <c r="AU162" s="160" t="s">
        <v>82</v>
      </c>
      <c r="AV162" s="13" t="s">
        <v>169</v>
      </c>
      <c r="AW162" s="13" t="s">
        <v>32</v>
      </c>
      <c r="AX162" s="13" t="s">
        <v>82</v>
      </c>
      <c r="AY162" s="160" t="s">
        <v>163</v>
      </c>
    </row>
    <row r="163" spans="2:65" s="1" customFormat="1" ht="16.5" customHeight="1">
      <c r="B163" s="136"/>
      <c r="C163" s="137" t="s">
        <v>262</v>
      </c>
      <c r="D163" s="137" t="s">
        <v>165</v>
      </c>
      <c r="E163" s="138" t="s">
        <v>1139</v>
      </c>
      <c r="F163" s="139" t="s">
        <v>1572</v>
      </c>
      <c r="G163" s="140" t="s">
        <v>962</v>
      </c>
      <c r="H163" s="141">
        <v>7</v>
      </c>
      <c r="I163" s="142"/>
      <c r="J163" s="143">
        <f>ROUND(I163*H163,2)</f>
        <v>0</v>
      </c>
      <c r="K163" s="144"/>
      <c r="L163" s="31"/>
      <c r="M163" s="145" t="s">
        <v>1</v>
      </c>
      <c r="N163" s="146" t="s">
        <v>40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169</v>
      </c>
      <c r="AT163" s="149" t="s">
        <v>165</v>
      </c>
      <c r="AU163" s="149" t="s">
        <v>82</v>
      </c>
      <c r="AY163" s="16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6" t="s">
        <v>82</v>
      </c>
      <c r="BK163" s="150">
        <f>ROUND(I163*H163,2)</f>
        <v>0</v>
      </c>
      <c r="BL163" s="16" t="s">
        <v>169</v>
      </c>
      <c r="BM163" s="149" t="s">
        <v>1573</v>
      </c>
    </row>
    <row r="164" spans="2:65" s="1" customFormat="1" ht="16.5" customHeight="1">
      <c r="B164" s="136"/>
      <c r="C164" s="175" t="s">
        <v>267</v>
      </c>
      <c r="D164" s="175" t="s">
        <v>378</v>
      </c>
      <c r="E164" s="176" t="s">
        <v>1143</v>
      </c>
      <c r="F164" s="177" t="s">
        <v>1574</v>
      </c>
      <c r="G164" s="178" t="s">
        <v>962</v>
      </c>
      <c r="H164" s="179">
        <v>7</v>
      </c>
      <c r="I164" s="180"/>
      <c r="J164" s="181">
        <f>ROUND(I164*H164,2)</f>
        <v>0</v>
      </c>
      <c r="K164" s="182"/>
      <c r="L164" s="183"/>
      <c r="M164" s="184" t="s">
        <v>1</v>
      </c>
      <c r="N164" s="185" t="s">
        <v>40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AR164" s="149" t="s">
        <v>216</v>
      </c>
      <c r="AT164" s="149" t="s">
        <v>378</v>
      </c>
      <c r="AU164" s="149" t="s">
        <v>82</v>
      </c>
      <c r="AY164" s="16" t="s">
        <v>163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6" t="s">
        <v>82</v>
      </c>
      <c r="BK164" s="150">
        <f>ROUND(I164*H164,2)</f>
        <v>0</v>
      </c>
      <c r="BL164" s="16" t="s">
        <v>169</v>
      </c>
      <c r="BM164" s="149" t="s">
        <v>1575</v>
      </c>
    </row>
    <row r="165" spans="2:65" s="14" customFormat="1" ht="10">
      <c r="B165" s="166"/>
      <c r="D165" s="152" t="s">
        <v>171</v>
      </c>
      <c r="E165" s="167" t="s">
        <v>1</v>
      </c>
      <c r="F165" s="168" t="s">
        <v>1464</v>
      </c>
      <c r="H165" s="167" t="s">
        <v>1</v>
      </c>
      <c r="I165" s="169"/>
      <c r="L165" s="166"/>
      <c r="M165" s="170"/>
      <c r="T165" s="171"/>
      <c r="AT165" s="167" t="s">
        <v>171</v>
      </c>
      <c r="AU165" s="167" t="s">
        <v>82</v>
      </c>
      <c r="AV165" s="14" t="s">
        <v>82</v>
      </c>
      <c r="AW165" s="14" t="s">
        <v>32</v>
      </c>
      <c r="AX165" s="14" t="s">
        <v>75</v>
      </c>
      <c r="AY165" s="167" t="s">
        <v>163</v>
      </c>
    </row>
    <row r="166" spans="2:65" s="12" customFormat="1" ht="10">
      <c r="B166" s="151"/>
      <c r="D166" s="152" t="s">
        <v>171</v>
      </c>
      <c r="E166" s="153" t="s">
        <v>1</v>
      </c>
      <c r="F166" s="154" t="s">
        <v>1559</v>
      </c>
      <c r="H166" s="155">
        <v>7</v>
      </c>
      <c r="I166" s="156"/>
      <c r="L166" s="151"/>
      <c r="M166" s="157"/>
      <c r="T166" s="158"/>
      <c r="AT166" s="153" t="s">
        <v>171</v>
      </c>
      <c r="AU166" s="153" t="s">
        <v>82</v>
      </c>
      <c r="AV166" s="12" t="s">
        <v>84</v>
      </c>
      <c r="AW166" s="12" t="s">
        <v>32</v>
      </c>
      <c r="AX166" s="12" t="s">
        <v>75</v>
      </c>
      <c r="AY166" s="153" t="s">
        <v>163</v>
      </c>
    </row>
    <row r="167" spans="2:65" s="13" customFormat="1" ht="10">
      <c r="B167" s="159"/>
      <c r="D167" s="152" t="s">
        <v>171</v>
      </c>
      <c r="E167" s="160" t="s">
        <v>1</v>
      </c>
      <c r="F167" s="161" t="s">
        <v>173</v>
      </c>
      <c r="H167" s="162">
        <v>7</v>
      </c>
      <c r="I167" s="163"/>
      <c r="L167" s="159"/>
      <c r="M167" s="164"/>
      <c r="T167" s="165"/>
      <c r="AT167" s="160" t="s">
        <v>171</v>
      </c>
      <c r="AU167" s="160" t="s">
        <v>82</v>
      </c>
      <c r="AV167" s="13" t="s">
        <v>169</v>
      </c>
      <c r="AW167" s="13" t="s">
        <v>32</v>
      </c>
      <c r="AX167" s="13" t="s">
        <v>82</v>
      </c>
      <c r="AY167" s="160" t="s">
        <v>163</v>
      </c>
    </row>
    <row r="168" spans="2:65" s="1" customFormat="1" ht="24.15" customHeight="1">
      <c r="B168" s="136"/>
      <c r="C168" s="137" t="s">
        <v>271</v>
      </c>
      <c r="D168" s="137" t="s">
        <v>165</v>
      </c>
      <c r="E168" s="138" t="s">
        <v>1146</v>
      </c>
      <c r="F168" s="139" t="s">
        <v>1576</v>
      </c>
      <c r="G168" s="140" t="s">
        <v>962</v>
      </c>
      <c r="H168" s="141">
        <v>1</v>
      </c>
      <c r="I168" s="142"/>
      <c r="J168" s="143">
        <f>ROUND(I168*H168,2)</f>
        <v>0</v>
      </c>
      <c r="K168" s="144"/>
      <c r="L168" s="31"/>
      <c r="M168" s="145" t="s">
        <v>1</v>
      </c>
      <c r="N168" s="146" t="s">
        <v>40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169</v>
      </c>
      <c r="AT168" s="149" t="s">
        <v>165</v>
      </c>
      <c r="AU168" s="149" t="s">
        <v>82</v>
      </c>
      <c r="AY168" s="16" t="s">
        <v>163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6" t="s">
        <v>82</v>
      </c>
      <c r="BK168" s="150">
        <f>ROUND(I168*H168,2)</f>
        <v>0</v>
      </c>
      <c r="BL168" s="16" t="s">
        <v>169</v>
      </c>
      <c r="BM168" s="149" t="s">
        <v>1577</v>
      </c>
    </row>
    <row r="169" spans="2:65" s="1" customFormat="1" ht="24.15" customHeight="1">
      <c r="B169" s="136"/>
      <c r="C169" s="175" t="s">
        <v>275</v>
      </c>
      <c r="D169" s="175" t="s">
        <v>378</v>
      </c>
      <c r="E169" s="176" t="s">
        <v>1149</v>
      </c>
      <c r="F169" s="177" t="s">
        <v>1578</v>
      </c>
      <c r="G169" s="178" t="s">
        <v>962</v>
      </c>
      <c r="H169" s="179">
        <v>1</v>
      </c>
      <c r="I169" s="180"/>
      <c r="J169" s="181">
        <f>ROUND(I169*H169,2)</f>
        <v>0</v>
      </c>
      <c r="K169" s="182"/>
      <c r="L169" s="183"/>
      <c r="M169" s="184" t="s">
        <v>1</v>
      </c>
      <c r="N169" s="185" t="s">
        <v>40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216</v>
      </c>
      <c r="AT169" s="149" t="s">
        <v>378</v>
      </c>
      <c r="AU169" s="149" t="s">
        <v>82</v>
      </c>
      <c r="AY169" s="16" t="s">
        <v>163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6" t="s">
        <v>82</v>
      </c>
      <c r="BK169" s="150">
        <f>ROUND(I169*H169,2)</f>
        <v>0</v>
      </c>
      <c r="BL169" s="16" t="s">
        <v>169</v>
      </c>
      <c r="BM169" s="149" t="s">
        <v>1579</v>
      </c>
    </row>
    <row r="170" spans="2:65" s="14" customFormat="1" ht="10">
      <c r="B170" s="166"/>
      <c r="D170" s="152" t="s">
        <v>171</v>
      </c>
      <c r="E170" s="167" t="s">
        <v>1</v>
      </c>
      <c r="F170" s="168" t="s">
        <v>1464</v>
      </c>
      <c r="H170" s="167" t="s">
        <v>1</v>
      </c>
      <c r="I170" s="169"/>
      <c r="L170" s="166"/>
      <c r="M170" s="170"/>
      <c r="T170" s="171"/>
      <c r="AT170" s="167" t="s">
        <v>171</v>
      </c>
      <c r="AU170" s="167" t="s">
        <v>82</v>
      </c>
      <c r="AV170" s="14" t="s">
        <v>82</v>
      </c>
      <c r="AW170" s="14" t="s">
        <v>32</v>
      </c>
      <c r="AX170" s="14" t="s">
        <v>75</v>
      </c>
      <c r="AY170" s="167" t="s">
        <v>163</v>
      </c>
    </row>
    <row r="171" spans="2:65" s="12" customFormat="1" ht="10">
      <c r="B171" s="151"/>
      <c r="D171" s="152" t="s">
        <v>171</v>
      </c>
      <c r="E171" s="153" t="s">
        <v>1</v>
      </c>
      <c r="F171" s="154" t="s">
        <v>959</v>
      </c>
      <c r="H171" s="155">
        <v>1</v>
      </c>
      <c r="I171" s="156"/>
      <c r="L171" s="151"/>
      <c r="M171" s="157"/>
      <c r="T171" s="158"/>
      <c r="AT171" s="153" t="s">
        <v>171</v>
      </c>
      <c r="AU171" s="153" t="s">
        <v>82</v>
      </c>
      <c r="AV171" s="12" t="s">
        <v>84</v>
      </c>
      <c r="AW171" s="12" t="s">
        <v>32</v>
      </c>
      <c r="AX171" s="12" t="s">
        <v>75</v>
      </c>
      <c r="AY171" s="153" t="s">
        <v>163</v>
      </c>
    </row>
    <row r="172" spans="2:65" s="13" customFormat="1" ht="10">
      <c r="B172" s="159"/>
      <c r="D172" s="152" t="s">
        <v>171</v>
      </c>
      <c r="E172" s="160" t="s">
        <v>1</v>
      </c>
      <c r="F172" s="161" t="s">
        <v>173</v>
      </c>
      <c r="H172" s="162">
        <v>1</v>
      </c>
      <c r="I172" s="163"/>
      <c r="L172" s="159"/>
      <c r="M172" s="164"/>
      <c r="T172" s="165"/>
      <c r="AT172" s="160" t="s">
        <v>171</v>
      </c>
      <c r="AU172" s="160" t="s">
        <v>82</v>
      </c>
      <c r="AV172" s="13" t="s">
        <v>169</v>
      </c>
      <c r="AW172" s="13" t="s">
        <v>32</v>
      </c>
      <c r="AX172" s="13" t="s">
        <v>82</v>
      </c>
      <c r="AY172" s="160" t="s">
        <v>163</v>
      </c>
    </row>
    <row r="173" spans="2:65" s="1" customFormat="1" ht="16.5" customHeight="1">
      <c r="B173" s="136"/>
      <c r="C173" s="137" t="s">
        <v>7</v>
      </c>
      <c r="D173" s="137" t="s">
        <v>165</v>
      </c>
      <c r="E173" s="138" t="s">
        <v>1152</v>
      </c>
      <c r="F173" s="139" t="s">
        <v>1580</v>
      </c>
      <c r="G173" s="140" t="s">
        <v>962</v>
      </c>
      <c r="H173" s="141">
        <v>7</v>
      </c>
      <c r="I173" s="142"/>
      <c r="J173" s="143">
        <f>ROUND(I173*H173,2)</f>
        <v>0</v>
      </c>
      <c r="K173" s="144"/>
      <c r="L173" s="31"/>
      <c r="M173" s="145" t="s">
        <v>1</v>
      </c>
      <c r="N173" s="146" t="s">
        <v>40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169</v>
      </c>
      <c r="AT173" s="149" t="s">
        <v>165</v>
      </c>
      <c r="AU173" s="149" t="s">
        <v>82</v>
      </c>
      <c r="AY173" s="16" t="s">
        <v>163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6" t="s">
        <v>82</v>
      </c>
      <c r="BK173" s="150">
        <f>ROUND(I173*H173,2)</f>
        <v>0</v>
      </c>
      <c r="BL173" s="16" t="s">
        <v>169</v>
      </c>
      <c r="BM173" s="149" t="s">
        <v>1581</v>
      </c>
    </row>
    <row r="174" spans="2:65" s="1" customFormat="1" ht="16.5" customHeight="1">
      <c r="B174" s="136"/>
      <c r="C174" s="175" t="s">
        <v>286</v>
      </c>
      <c r="D174" s="175" t="s">
        <v>378</v>
      </c>
      <c r="E174" s="176" t="s">
        <v>1155</v>
      </c>
      <c r="F174" s="177" t="s">
        <v>1582</v>
      </c>
      <c r="G174" s="178" t="s">
        <v>962</v>
      </c>
      <c r="H174" s="179">
        <v>7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40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216</v>
      </c>
      <c r="AT174" s="149" t="s">
        <v>378</v>
      </c>
      <c r="AU174" s="149" t="s">
        <v>82</v>
      </c>
      <c r="AY174" s="16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6" t="s">
        <v>82</v>
      </c>
      <c r="BK174" s="150">
        <f>ROUND(I174*H174,2)</f>
        <v>0</v>
      </c>
      <c r="BL174" s="16" t="s">
        <v>169</v>
      </c>
      <c r="BM174" s="149" t="s">
        <v>1583</v>
      </c>
    </row>
    <row r="175" spans="2:65" s="14" customFormat="1" ht="10">
      <c r="B175" s="166"/>
      <c r="D175" s="152" t="s">
        <v>171</v>
      </c>
      <c r="E175" s="167" t="s">
        <v>1</v>
      </c>
      <c r="F175" s="168" t="s">
        <v>1464</v>
      </c>
      <c r="H175" s="167" t="s">
        <v>1</v>
      </c>
      <c r="I175" s="169"/>
      <c r="L175" s="166"/>
      <c r="M175" s="170"/>
      <c r="T175" s="171"/>
      <c r="AT175" s="167" t="s">
        <v>171</v>
      </c>
      <c r="AU175" s="167" t="s">
        <v>82</v>
      </c>
      <c r="AV175" s="14" t="s">
        <v>82</v>
      </c>
      <c r="AW175" s="14" t="s">
        <v>32</v>
      </c>
      <c r="AX175" s="14" t="s">
        <v>75</v>
      </c>
      <c r="AY175" s="167" t="s">
        <v>163</v>
      </c>
    </row>
    <row r="176" spans="2:65" s="12" customFormat="1" ht="10">
      <c r="B176" s="151"/>
      <c r="D176" s="152" t="s">
        <v>171</v>
      </c>
      <c r="E176" s="153" t="s">
        <v>1</v>
      </c>
      <c r="F176" s="154" t="s">
        <v>1559</v>
      </c>
      <c r="H176" s="155">
        <v>7</v>
      </c>
      <c r="I176" s="156"/>
      <c r="L176" s="151"/>
      <c r="M176" s="157"/>
      <c r="T176" s="158"/>
      <c r="AT176" s="153" t="s">
        <v>171</v>
      </c>
      <c r="AU176" s="153" t="s">
        <v>82</v>
      </c>
      <c r="AV176" s="12" t="s">
        <v>84</v>
      </c>
      <c r="AW176" s="12" t="s">
        <v>32</v>
      </c>
      <c r="AX176" s="12" t="s">
        <v>75</v>
      </c>
      <c r="AY176" s="153" t="s">
        <v>163</v>
      </c>
    </row>
    <row r="177" spans="2:65" s="13" customFormat="1" ht="10">
      <c r="B177" s="159"/>
      <c r="D177" s="152" t="s">
        <v>171</v>
      </c>
      <c r="E177" s="160" t="s">
        <v>1</v>
      </c>
      <c r="F177" s="161" t="s">
        <v>173</v>
      </c>
      <c r="H177" s="162">
        <v>7</v>
      </c>
      <c r="I177" s="163"/>
      <c r="L177" s="159"/>
      <c r="M177" s="164"/>
      <c r="T177" s="165"/>
      <c r="AT177" s="160" t="s">
        <v>171</v>
      </c>
      <c r="AU177" s="160" t="s">
        <v>82</v>
      </c>
      <c r="AV177" s="13" t="s">
        <v>169</v>
      </c>
      <c r="AW177" s="13" t="s">
        <v>32</v>
      </c>
      <c r="AX177" s="13" t="s">
        <v>82</v>
      </c>
      <c r="AY177" s="160" t="s">
        <v>163</v>
      </c>
    </row>
    <row r="178" spans="2:65" s="1" customFormat="1" ht="16.5" customHeight="1">
      <c r="B178" s="136"/>
      <c r="C178" s="137" t="s">
        <v>292</v>
      </c>
      <c r="D178" s="137" t="s">
        <v>165</v>
      </c>
      <c r="E178" s="138" t="s">
        <v>1158</v>
      </c>
      <c r="F178" s="139" t="s">
        <v>1584</v>
      </c>
      <c r="G178" s="140" t="s">
        <v>962</v>
      </c>
      <c r="H178" s="141">
        <v>3</v>
      </c>
      <c r="I178" s="142"/>
      <c r="J178" s="143">
        <f>ROUND(I178*H178,2)</f>
        <v>0</v>
      </c>
      <c r="K178" s="144"/>
      <c r="L178" s="31"/>
      <c r="M178" s="145" t="s">
        <v>1</v>
      </c>
      <c r="N178" s="146" t="s">
        <v>40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169</v>
      </c>
      <c r="AT178" s="149" t="s">
        <v>165</v>
      </c>
      <c r="AU178" s="149" t="s">
        <v>82</v>
      </c>
      <c r="AY178" s="16" t="s">
        <v>163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6" t="s">
        <v>82</v>
      </c>
      <c r="BK178" s="150">
        <f>ROUND(I178*H178,2)</f>
        <v>0</v>
      </c>
      <c r="BL178" s="16" t="s">
        <v>169</v>
      </c>
      <c r="BM178" s="149" t="s">
        <v>1585</v>
      </c>
    </row>
    <row r="179" spans="2:65" s="1" customFormat="1" ht="16.5" customHeight="1">
      <c r="B179" s="136"/>
      <c r="C179" s="175" t="s">
        <v>298</v>
      </c>
      <c r="D179" s="175" t="s">
        <v>378</v>
      </c>
      <c r="E179" s="176" t="s">
        <v>1162</v>
      </c>
      <c r="F179" s="177" t="s">
        <v>1586</v>
      </c>
      <c r="G179" s="178" t="s">
        <v>962</v>
      </c>
      <c r="H179" s="179">
        <v>3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40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216</v>
      </c>
      <c r="AT179" s="149" t="s">
        <v>378</v>
      </c>
      <c r="AU179" s="149" t="s">
        <v>82</v>
      </c>
      <c r="AY179" s="16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6" t="s">
        <v>82</v>
      </c>
      <c r="BK179" s="150">
        <f>ROUND(I179*H179,2)</f>
        <v>0</v>
      </c>
      <c r="BL179" s="16" t="s">
        <v>169</v>
      </c>
      <c r="BM179" s="149" t="s">
        <v>1587</v>
      </c>
    </row>
    <row r="180" spans="2:65" s="14" customFormat="1" ht="10">
      <c r="B180" s="166"/>
      <c r="D180" s="152" t="s">
        <v>171</v>
      </c>
      <c r="E180" s="167" t="s">
        <v>1</v>
      </c>
      <c r="F180" s="168" t="s">
        <v>1464</v>
      </c>
      <c r="H180" s="167" t="s">
        <v>1</v>
      </c>
      <c r="I180" s="169"/>
      <c r="L180" s="166"/>
      <c r="M180" s="170"/>
      <c r="T180" s="171"/>
      <c r="AT180" s="167" t="s">
        <v>171</v>
      </c>
      <c r="AU180" s="167" t="s">
        <v>82</v>
      </c>
      <c r="AV180" s="14" t="s">
        <v>82</v>
      </c>
      <c r="AW180" s="14" t="s">
        <v>32</v>
      </c>
      <c r="AX180" s="14" t="s">
        <v>75</v>
      </c>
      <c r="AY180" s="167" t="s">
        <v>163</v>
      </c>
    </row>
    <row r="181" spans="2:65" s="12" customFormat="1" ht="10">
      <c r="B181" s="151"/>
      <c r="D181" s="152" t="s">
        <v>171</v>
      </c>
      <c r="E181" s="153" t="s">
        <v>1</v>
      </c>
      <c r="F181" s="154" t="s">
        <v>1020</v>
      </c>
      <c r="H181" s="155">
        <v>3</v>
      </c>
      <c r="I181" s="156"/>
      <c r="L181" s="151"/>
      <c r="M181" s="157"/>
      <c r="T181" s="158"/>
      <c r="AT181" s="153" t="s">
        <v>171</v>
      </c>
      <c r="AU181" s="153" t="s">
        <v>82</v>
      </c>
      <c r="AV181" s="12" t="s">
        <v>84</v>
      </c>
      <c r="AW181" s="12" t="s">
        <v>32</v>
      </c>
      <c r="AX181" s="12" t="s">
        <v>75</v>
      </c>
      <c r="AY181" s="153" t="s">
        <v>163</v>
      </c>
    </row>
    <row r="182" spans="2:65" s="13" customFormat="1" ht="10">
      <c r="B182" s="159"/>
      <c r="D182" s="152" t="s">
        <v>171</v>
      </c>
      <c r="E182" s="160" t="s">
        <v>1</v>
      </c>
      <c r="F182" s="161" t="s">
        <v>173</v>
      </c>
      <c r="H182" s="162">
        <v>3</v>
      </c>
      <c r="I182" s="163"/>
      <c r="L182" s="159"/>
      <c r="M182" s="164"/>
      <c r="T182" s="165"/>
      <c r="AT182" s="160" t="s">
        <v>171</v>
      </c>
      <c r="AU182" s="160" t="s">
        <v>82</v>
      </c>
      <c r="AV182" s="13" t="s">
        <v>169</v>
      </c>
      <c r="AW182" s="13" t="s">
        <v>32</v>
      </c>
      <c r="AX182" s="13" t="s">
        <v>82</v>
      </c>
      <c r="AY182" s="160" t="s">
        <v>163</v>
      </c>
    </row>
    <row r="183" spans="2:65" s="1" customFormat="1" ht="16.5" customHeight="1">
      <c r="B183" s="136"/>
      <c r="C183" s="137" t="s">
        <v>303</v>
      </c>
      <c r="D183" s="137" t="s">
        <v>165</v>
      </c>
      <c r="E183" s="138" t="s">
        <v>1165</v>
      </c>
      <c r="F183" s="139" t="s">
        <v>1588</v>
      </c>
      <c r="G183" s="140" t="s">
        <v>248</v>
      </c>
      <c r="H183" s="141">
        <v>512</v>
      </c>
      <c r="I183" s="142"/>
      <c r="J183" s="143">
        <f>ROUND(I183*H183,2)</f>
        <v>0</v>
      </c>
      <c r="K183" s="144"/>
      <c r="L183" s="31"/>
      <c r="M183" s="145" t="s">
        <v>1</v>
      </c>
      <c r="N183" s="146" t="s">
        <v>40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169</v>
      </c>
      <c r="AT183" s="149" t="s">
        <v>165</v>
      </c>
      <c r="AU183" s="149" t="s">
        <v>82</v>
      </c>
      <c r="AY183" s="16" t="s">
        <v>163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6" t="s">
        <v>82</v>
      </c>
      <c r="BK183" s="150">
        <f>ROUND(I183*H183,2)</f>
        <v>0</v>
      </c>
      <c r="BL183" s="16" t="s">
        <v>169</v>
      </c>
      <c r="BM183" s="149" t="s">
        <v>1589</v>
      </c>
    </row>
    <row r="184" spans="2:65" s="1" customFormat="1" ht="16.5" customHeight="1">
      <c r="B184" s="136"/>
      <c r="C184" s="175" t="s">
        <v>311</v>
      </c>
      <c r="D184" s="175" t="s">
        <v>378</v>
      </c>
      <c r="E184" s="176" t="s">
        <v>1168</v>
      </c>
      <c r="F184" s="177" t="s">
        <v>1590</v>
      </c>
      <c r="G184" s="178" t="s">
        <v>248</v>
      </c>
      <c r="H184" s="179">
        <v>512</v>
      </c>
      <c r="I184" s="180"/>
      <c r="J184" s="181">
        <f>ROUND(I184*H184,2)</f>
        <v>0</v>
      </c>
      <c r="K184" s="182"/>
      <c r="L184" s="183"/>
      <c r="M184" s="184" t="s">
        <v>1</v>
      </c>
      <c r="N184" s="185" t="s">
        <v>40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216</v>
      </c>
      <c r="AT184" s="149" t="s">
        <v>378</v>
      </c>
      <c r="AU184" s="149" t="s">
        <v>82</v>
      </c>
      <c r="AY184" s="16" t="s">
        <v>163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6" t="s">
        <v>82</v>
      </c>
      <c r="BK184" s="150">
        <f>ROUND(I184*H184,2)</f>
        <v>0</v>
      </c>
      <c r="BL184" s="16" t="s">
        <v>169</v>
      </c>
      <c r="BM184" s="149" t="s">
        <v>1591</v>
      </c>
    </row>
    <row r="185" spans="2:65" s="14" customFormat="1" ht="10">
      <c r="B185" s="166"/>
      <c r="D185" s="152" t="s">
        <v>171</v>
      </c>
      <c r="E185" s="167" t="s">
        <v>1</v>
      </c>
      <c r="F185" s="168" t="s">
        <v>1464</v>
      </c>
      <c r="H185" s="167" t="s">
        <v>1</v>
      </c>
      <c r="I185" s="169"/>
      <c r="L185" s="166"/>
      <c r="M185" s="170"/>
      <c r="T185" s="171"/>
      <c r="AT185" s="167" t="s">
        <v>171</v>
      </c>
      <c r="AU185" s="167" t="s">
        <v>82</v>
      </c>
      <c r="AV185" s="14" t="s">
        <v>82</v>
      </c>
      <c r="AW185" s="14" t="s">
        <v>32</v>
      </c>
      <c r="AX185" s="14" t="s">
        <v>75</v>
      </c>
      <c r="AY185" s="167" t="s">
        <v>163</v>
      </c>
    </row>
    <row r="186" spans="2:65" s="12" customFormat="1" ht="10">
      <c r="B186" s="151"/>
      <c r="D186" s="152" t="s">
        <v>171</v>
      </c>
      <c r="E186" s="153" t="s">
        <v>1</v>
      </c>
      <c r="F186" s="154" t="s">
        <v>1592</v>
      </c>
      <c r="H186" s="155">
        <v>512</v>
      </c>
      <c r="I186" s="156"/>
      <c r="L186" s="151"/>
      <c r="M186" s="157"/>
      <c r="T186" s="158"/>
      <c r="AT186" s="153" t="s">
        <v>171</v>
      </c>
      <c r="AU186" s="153" t="s">
        <v>82</v>
      </c>
      <c r="AV186" s="12" t="s">
        <v>84</v>
      </c>
      <c r="AW186" s="12" t="s">
        <v>32</v>
      </c>
      <c r="AX186" s="12" t="s">
        <v>75</v>
      </c>
      <c r="AY186" s="153" t="s">
        <v>163</v>
      </c>
    </row>
    <row r="187" spans="2:65" s="13" customFormat="1" ht="10">
      <c r="B187" s="159"/>
      <c r="D187" s="152" t="s">
        <v>171</v>
      </c>
      <c r="E187" s="160" t="s">
        <v>1</v>
      </c>
      <c r="F187" s="161" t="s">
        <v>173</v>
      </c>
      <c r="H187" s="162">
        <v>512</v>
      </c>
      <c r="I187" s="163"/>
      <c r="L187" s="159"/>
      <c r="M187" s="164"/>
      <c r="T187" s="165"/>
      <c r="AT187" s="160" t="s">
        <v>171</v>
      </c>
      <c r="AU187" s="160" t="s">
        <v>82</v>
      </c>
      <c r="AV187" s="13" t="s">
        <v>169</v>
      </c>
      <c r="AW187" s="13" t="s">
        <v>32</v>
      </c>
      <c r="AX187" s="13" t="s">
        <v>82</v>
      </c>
      <c r="AY187" s="160" t="s">
        <v>163</v>
      </c>
    </row>
    <row r="188" spans="2:65" s="1" customFormat="1" ht="16.5" customHeight="1">
      <c r="B188" s="136"/>
      <c r="C188" s="137" t="s">
        <v>318</v>
      </c>
      <c r="D188" s="137" t="s">
        <v>165</v>
      </c>
      <c r="E188" s="138" t="s">
        <v>1171</v>
      </c>
      <c r="F188" s="139" t="s">
        <v>1593</v>
      </c>
      <c r="G188" s="140" t="s">
        <v>248</v>
      </c>
      <c r="H188" s="141">
        <v>512</v>
      </c>
      <c r="I188" s="142"/>
      <c r="J188" s="143">
        <f>ROUND(I188*H188,2)</f>
        <v>0</v>
      </c>
      <c r="K188" s="144"/>
      <c r="L188" s="31"/>
      <c r="M188" s="145" t="s">
        <v>1</v>
      </c>
      <c r="N188" s="146" t="s">
        <v>40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169</v>
      </c>
      <c r="AT188" s="149" t="s">
        <v>165</v>
      </c>
      <c r="AU188" s="149" t="s">
        <v>82</v>
      </c>
      <c r="AY188" s="16" t="s">
        <v>163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6" t="s">
        <v>82</v>
      </c>
      <c r="BK188" s="150">
        <f>ROUND(I188*H188,2)</f>
        <v>0</v>
      </c>
      <c r="BL188" s="16" t="s">
        <v>169</v>
      </c>
      <c r="BM188" s="149" t="s">
        <v>1594</v>
      </c>
    </row>
    <row r="189" spans="2:65" s="1" customFormat="1" ht="16.5" customHeight="1">
      <c r="B189" s="136"/>
      <c r="C189" s="175" t="s">
        <v>323</v>
      </c>
      <c r="D189" s="175" t="s">
        <v>378</v>
      </c>
      <c r="E189" s="176" t="s">
        <v>1174</v>
      </c>
      <c r="F189" s="177" t="s">
        <v>1595</v>
      </c>
      <c r="G189" s="178" t="s">
        <v>248</v>
      </c>
      <c r="H189" s="179">
        <v>512</v>
      </c>
      <c r="I189" s="180"/>
      <c r="J189" s="181">
        <f>ROUND(I189*H189,2)</f>
        <v>0</v>
      </c>
      <c r="K189" s="182"/>
      <c r="L189" s="183"/>
      <c r="M189" s="184" t="s">
        <v>1</v>
      </c>
      <c r="N189" s="185" t="s">
        <v>40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216</v>
      </c>
      <c r="AT189" s="149" t="s">
        <v>378</v>
      </c>
      <c r="AU189" s="149" t="s">
        <v>82</v>
      </c>
      <c r="AY189" s="16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6" t="s">
        <v>82</v>
      </c>
      <c r="BK189" s="150">
        <f>ROUND(I189*H189,2)</f>
        <v>0</v>
      </c>
      <c r="BL189" s="16" t="s">
        <v>169</v>
      </c>
      <c r="BM189" s="149" t="s">
        <v>1596</v>
      </c>
    </row>
    <row r="190" spans="2:65" s="14" customFormat="1" ht="10">
      <c r="B190" s="166"/>
      <c r="D190" s="152" t="s">
        <v>171</v>
      </c>
      <c r="E190" s="167" t="s">
        <v>1</v>
      </c>
      <c r="F190" s="168" t="s">
        <v>1464</v>
      </c>
      <c r="H190" s="167" t="s">
        <v>1</v>
      </c>
      <c r="I190" s="169"/>
      <c r="L190" s="166"/>
      <c r="M190" s="170"/>
      <c r="T190" s="171"/>
      <c r="AT190" s="167" t="s">
        <v>171</v>
      </c>
      <c r="AU190" s="167" t="s">
        <v>82</v>
      </c>
      <c r="AV190" s="14" t="s">
        <v>82</v>
      </c>
      <c r="AW190" s="14" t="s">
        <v>32</v>
      </c>
      <c r="AX190" s="14" t="s">
        <v>75</v>
      </c>
      <c r="AY190" s="167" t="s">
        <v>163</v>
      </c>
    </row>
    <row r="191" spans="2:65" s="12" customFormat="1" ht="10">
      <c r="B191" s="151"/>
      <c r="D191" s="152" t="s">
        <v>171</v>
      </c>
      <c r="E191" s="153" t="s">
        <v>1</v>
      </c>
      <c r="F191" s="154" t="s">
        <v>1592</v>
      </c>
      <c r="H191" s="155">
        <v>512</v>
      </c>
      <c r="I191" s="156"/>
      <c r="L191" s="151"/>
      <c r="M191" s="157"/>
      <c r="T191" s="158"/>
      <c r="AT191" s="153" t="s">
        <v>171</v>
      </c>
      <c r="AU191" s="153" t="s">
        <v>82</v>
      </c>
      <c r="AV191" s="12" t="s">
        <v>84</v>
      </c>
      <c r="AW191" s="12" t="s">
        <v>32</v>
      </c>
      <c r="AX191" s="12" t="s">
        <v>75</v>
      </c>
      <c r="AY191" s="153" t="s">
        <v>163</v>
      </c>
    </row>
    <row r="192" spans="2:65" s="13" customFormat="1" ht="10">
      <c r="B192" s="159"/>
      <c r="D192" s="152" t="s">
        <v>171</v>
      </c>
      <c r="E192" s="160" t="s">
        <v>1</v>
      </c>
      <c r="F192" s="161" t="s">
        <v>173</v>
      </c>
      <c r="H192" s="162">
        <v>512</v>
      </c>
      <c r="I192" s="163"/>
      <c r="L192" s="159"/>
      <c r="M192" s="164"/>
      <c r="T192" s="165"/>
      <c r="AT192" s="160" t="s">
        <v>171</v>
      </c>
      <c r="AU192" s="160" t="s">
        <v>82</v>
      </c>
      <c r="AV192" s="13" t="s">
        <v>169</v>
      </c>
      <c r="AW192" s="13" t="s">
        <v>32</v>
      </c>
      <c r="AX192" s="13" t="s">
        <v>82</v>
      </c>
      <c r="AY192" s="160" t="s">
        <v>163</v>
      </c>
    </row>
    <row r="193" spans="2:65" s="1" customFormat="1" ht="16.5" customHeight="1">
      <c r="B193" s="136"/>
      <c r="C193" s="137" t="s">
        <v>330</v>
      </c>
      <c r="D193" s="137" t="s">
        <v>165</v>
      </c>
      <c r="E193" s="138" t="s">
        <v>973</v>
      </c>
      <c r="F193" s="139" t="s">
        <v>1473</v>
      </c>
      <c r="G193" s="140" t="s">
        <v>248</v>
      </c>
      <c r="H193" s="141">
        <v>22</v>
      </c>
      <c r="I193" s="142"/>
      <c r="J193" s="143">
        <f>ROUND(I193*H193,2)</f>
        <v>0</v>
      </c>
      <c r="K193" s="144"/>
      <c r="L193" s="31"/>
      <c r="M193" s="145" t="s">
        <v>1</v>
      </c>
      <c r="N193" s="146" t="s">
        <v>40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169</v>
      </c>
      <c r="AT193" s="149" t="s">
        <v>165</v>
      </c>
      <c r="AU193" s="149" t="s">
        <v>82</v>
      </c>
      <c r="AY193" s="16" t="s">
        <v>163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6" t="s">
        <v>82</v>
      </c>
      <c r="BK193" s="150">
        <f>ROUND(I193*H193,2)</f>
        <v>0</v>
      </c>
      <c r="BL193" s="16" t="s">
        <v>169</v>
      </c>
      <c r="BM193" s="149" t="s">
        <v>1597</v>
      </c>
    </row>
    <row r="194" spans="2:65" s="1" customFormat="1" ht="16.5" customHeight="1">
      <c r="B194" s="136"/>
      <c r="C194" s="175" t="s">
        <v>337</v>
      </c>
      <c r="D194" s="175" t="s">
        <v>378</v>
      </c>
      <c r="E194" s="176" t="s">
        <v>1177</v>
      </c>
      <c r="F194" s="177" t="s">
        <v>1475</v>
      </c>
      <c r="G194" s="178" t="s">
        <v>248</v>
      </c>
      <c r="H194" s="179">
        <v>22</v>
      </c>
      <c r="I194" s="180"/>
      <c r="J194" s="181">
        <f>ROUND(I194*H194,2)</f>
        <v>0</v>
      </c>
      <c r="K194" s="182"/>
      <c r="L194" s="183"/>
      <c r="M194" s="184" t="s">
        <v>1</v>
      </c>
      <c r="N194" s="185" t="s">
        <v>40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216</v>
      </c>
      <c r="AT194" s="149" t="s">
        <v>378</v>
      </c>
      <c r="AU194" s="149" t="s">
        <v>82</v>
      </c>
      <c r="AY194" s="16" t="s">
        <v>163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6" t="s">
        <v>82</v>
      </c>
      <c r="BK194" s="150">
        <f>ROUND(I194*H194,2)</f>
        <v>0</v>
      </c>
      <c r="BL194" s="16" t="s">
        <v>169</v>
      </c>
      <c r="BM194" s="149" t="s">
        <v>1598</v>
      </c>
    </row>
    <row r="195" spans="2:65" s="14" customFormat="1" ht="10">
      <c r="B195" s="166"/>
      <c r="D195" s="152" t="s">
        <v>171</v>
      </c>
      <c r="E195" s="167" t="s">
        <v>1</v>
      </c>
      <c r="F195" s="168" t="s">
        <v>1464</v>
      </c>
      <c r="H195" s="167" t="s">
        <v>1</v>
      </c>
      <c r="I195" s="169"/>
      <c r="L195" s="166"/>
      <c r="M195" s="170"/>
      <c r="T195" s="171"/>
      <c r="AT195" s="167" t="s">
        <v>171</v>
      </c>
      <c r="AU195" s="167" t="s">
        <v>82</v>
      </c>
      <c r="AV195" s="14" t="s">
        <v>82</v>
      </c>
      <c r="AW195" s="14" t="s">
        <v>32</v>
      </c>
      <c r="AX195" s="14" t="s">
        <v>75</v>
      </c>
      <c r="AY195" s="167" t="s">
        <v>163</v>
      </c>
    </row>
    <row r="196" spans="2:65" s="12" customFormat="1" ht="10">
      <c r="B196" s="151"/>
      <c r="D196" s="152" t="s">
        <v>171</v>
      </c>
      <c r="E196" s="153" t="s">
        <v>1</v>
      </c>
      <c r="F196" s="154" t="s">
        <v>1599</v>
      </c>
      <c r="H196" s="155">
        <v>22</v>
      </c>
      <c r="I196" s="156"/>
      <c r="L196" s="151"/>
      <c r="M196" s="157"/>
      <c r="T196" s="158"/>
      <c r="AT196" s="153" t="s">
        <v>171</v>
      </c>
      <c r="AU196" s="153" t="s">
        <v>82</v>
      </c>
      <c r="AV196" s="12" t="s">
        <v>84</v>
      </c>
      <c r="AW196" s="12" t="s">
        <v>32</v>
      </c>
      <c r="AX196" s="12" t="s">
        <v>75</v>
      </c>
      <c r="AY196" s="153" t="s">
        <v>163</v>
      </c>
    </row>
    <row r="197" spans="2:65" s="13" customFormat="1" ht="10">
      <c r="B197" s="159"/>
      <c r="D197" s="152" t="s">
        <v>171</v>
      </c>
      <c r="E197" s="160" t="s">
        <v>1</v>
      </c>
      <c r="F197" s="161" t="s">
        <v>173</v>
      </c>
      <c r="H197" s="162">
        <v>22</v>
      </c>
      <c r="I197" s="163"/>
      <c r="L197" s="159"/>
      <c r="M197" s="164"/>
      <c r="T197" s="165"/>
      <c r="AT197" s="160" t="s">
        <v>171</v>
      </c>
      <c r="AU197" s="160" t="s">
        <v>82</v>
      </c>
      <c r="AV197" s="13" t="s">
        <v>169</v>
      </c>
      <c r="AW197" s="13" t="s">
        <v>32</v>
      </c>
      <c r="AX197" s="13" t="s">
        <v>82</v>
      </c>
      <c r="AY197" s="160" t="s">
        <v>163</v>
      </c>
    </row>
    <row r="198" spans="2:65" s="1" customFormat="1" ht="16.5" customHeight="1">
      <c r="B198" s="136"/>
      <c r="C198" s="137" t="s">
        <v>342</v>
      </c>
      <c r="D198" s="137" t="s">
        <v>165</v>
      </c>
      <c r="E198" s="138" t="s">
        <v>979</v>
      </c>
      <c r="F198" s="139" t="s">
        <v>1097</v>
      </c>
      <c r="G198" s="140" t="s">
        <v>962</v>
      </c>
      <c r="H198" s="141">
        <v>58</v>
      </c>
      <c r="I198" s="142"/>
      <c r="J198" s="143">
        <f>ROUND(I198*H198,2)</f>
        <v>0</v>
      </c>
      <c r="K198" s="144"/>
      <c r="L198" s="31"/>
      <c r="M198" s="145" t="s">
        <v>1</v>
      </c>
      <c r="N198" s="146" t="s">
        <v>40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169</v>
      </c>
      <c r="AT198" s="149" t="s">
        <v>165</v>
      </c>
      <c r="AU198" s="149" t="s">
        <v>82</v>
      </c>
      <c r="AY198" s="16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6" t="s">
        <v>82</v>
      </c>
      <c r="BK198" s="150">
        <f>ROUND(I198*H198,2)</f>
        <v>0</v>
      </c>
      <c r="BL198" s="16" t="s">
        <v>169</v>
      </c>
      <c r="BM198" s="149" t="s">
        <v>1600</v>
      </c>
    </row>
    <row r="199" spans="2:65" s="1" customFormat="1" ht="16.5" customHeight="1">
      <c r="B199" s="136"/>
      <c r="C199" s="175" t="s">
        <v>349</v>
      </c>
      <c r="D199" s="175" t="s">
        <v>378</v>
      </c>
      <c r="E199" s="176" t="s">
        <v>982</v>
      </c>
      <c r="F199" s="177" t="s">
        <v>1100</v>
      </c>
      <c r="G199" s="178" t="s">
        <v>962</v>
      </c>
      <c r="H199" s="179">
        <v>58</v>
      </c>
      <c r="I199" s="180"/>
      <c r="J199" s="181">
        <f>ROUND(I199*H199,2)</f>
        <v>0</v>
      </c>
      <c r="K199" s="182"/>
      <c r="L199" s="183"/>
      <c r="M199" s="184" t="s">
        <v>1</v>
      </c>
      <c r="N199" s="185" t="s">
        <v>40</v>
      </c>
      <c r="P199" s="147">
        <f>O199*H199</f>
        <v>0</v>
      </c>
      <c r="Q199" s="147">
        <v>0</v>
      </c>
      <c r="R199" s="147">
        <f>Q199*H199</f>
        <v>0</v>
      </c>
      <c r="S199" s="147">
        <v>0</v>
      </c>
      <c r="T199" s="148">
        <f>S199*H199</f>
        <v>0</v>
      </c>
      <c r="AR199" s="149" t="s">
        <v>216</v>
      </c>
      <c r="AT199" s="149" t="s">
        <v>378</v>
      </c>
      <c r="AU199" s="149" t="s">
        <v>82</v>
      </c>
      <c r="AY199" s="16" t="s">
        <v>163</v>
      </c>
      <c r="BE199" s="150">
        <f>IF(N199="základní",J199,0)</f>
        <v>0</v>
      </c>
      <c r="BF199" s="150">
        <f>IF(N199="snížená",J199,0)</f>
        <v>0</v>
      </c>
      <c r="BG199" s="150">
        <f>IF(N199="zákl. přenesená",J199,0)</f>
        <v>0</v>
      </c>
      <c r="BH199" s="150">
        <f>IF(N199="sníž. přenesená",J199,0)</f>
        <v>0</v>
      </c>
      <c r="BI199" s="150">
        <f>IF(N199="nulová",J199,0)</f>
        <v>0</v>
      </c>
      <c r="BJ199" s="16" t="s">
        <v>82</v>
      </c>
      <c r="BK199" s="150">
        <f>ROUND(I199*H199,2)</f>
        <v>0</v>
      </c>
      <c r="BL199" s="16" t="s">
        <v>169</v>
      </c>
      <c r="BM199" s="149" t="s">
        <v>1601</v>
      </c>
    </row>
    <row r="200" spans="2:65" s="14" customFormat="1" ht="10">
      <c r="B200" s="166"/>
      <c r="D200" s="152" t="s">
        <v>171</v>
      </c>
      <c r="E200" s="167" t="s">
        <v>1</v>
      </c>
      <c r="F200" s="168" t="s">
        <v>1464</v>
      </c>
      <c r="H200" s="167" t="s">
        <v>1</v>
      </c>
      <c r="I200" s="169"/>
      <c r="L200" s="166"/>
      <c r="M200" s="170"/>
      <c r="T200" s="171"/>
      <c r="AT200" s="167" t="s">
        <v>171</v>
      </c>
      <c r="AU200" s="167" t="s">
        <v>82</v>
      </c>
      <c r="AV200" s="14" t="s">
        <v>82</v>
      </c>
      <c r="AW200" s="14" t="s">
        <v>32</v>
      </c>
      <c r="AX200" s="14" t="s">
        <v>75</v>
      </c>
      <c r="AY200" s="167" t="s">
        <v>163</v>
      </c>
    </row>
    <row r="201" spans="2:65" s="12" customFormat="1" ht="10">
      <c r="B201" s="151"/>
      <c r="D201" s="152" t="s">
        <v>171</v>
      </c>
      <c r="E201" s="153" t="s">
        <v>1</v>
      </c>
      <c r="F201" s="154" t="s">
        <v>1602</v>
      </c>
      <c r="H201" s="155">
        <v>58</v>
      </c>
      <c r="I201" s="156"/>
      <c r="L201" s="151"/>
      <c r="M201" s="157"/>
      <c r="T201" s="158"/>
      <c r="AT201" s="153" t="s">
        <v>171</v>
      </c>
      <c r="AU201" s="153" t="s">
        <v>82</v>
      </c>
      <c r="AV201" s="12" t="s">
        <v>84</v>
      </c>
      <c r="AW201" s="12" t="s">
        <v>32</v>
      </c>
      <c r="AX201" s="12" t="s">
        <v>75</v>
      </c>
      <c r="AY201" s="153" t="s">
        <v>163</v>
      </c>
    </row>
    <row r="202" spans="2:65" s="13" customFormat="1" ht="10">
      <c r="B202" s="159"/>
      <c r="D202" s="152" t="s">
        <v>171</v>
      </c>
      <c r="E202" s="160" t="s">
        <v>1</v>
      </c>
      <c r="F202" s="161" t="s">
        <v>173</v>
      </c>
      <c r="H202" s="162">
        <v>58</v>
      </c>
      <c r="I202" s="163"/>
      <c r="L202" s="159"/>
      <c r="M202" s="164"/>
      <c r="T202" s="165"/>
      <c r="AT202" s="160" t="s">
        <v>171</v>
      </c>
      <c r="AU202" s="160" t="s">
        <v>82</v>
      </c>
      <c r="AV202" s="13" t="s">
        <v>169</v>
      </c>
      <c r="AW202" s="13" t="s">
        <v>32</v>
      </c>
      <c r="AX202" s="13" t="s">
        <v>82</v>
      </c>
      <c r="AY202" s="160" t="s">
        <v>163</v>
      </c>
    </row>
    <row r="203" spans="2:65" s="1" customFormat="1" ht="16.5" customHeight="1">
      <c r="B203" s="136"/>
      <c r="C203" s="137" t="s">
        <v>356</v>
      </c>
      <c r="D203" s="137" t="s">
        <v>165</v>
      </c>
      <c r="E203" s="138" t="s">
        <v>1180</v>
      </c>
      <c r="F203" s="139" t="s">
        <v>1603</v>
      </c>
      <c r="G203" s="140" t="s">
        <v>248</v>
      </c>
      <c r="H203" s="141">
        <v>57</v>
      </c>
      <c r="I203" s="142"/>
      <c r="J203" s="143">
        <f>ROUND(I203*H203,2)</f>
        <v>0</v>
      </c>
      <c r="K203" s="144"/>
      <c r="L203" s="31"/>
      <c r="M203" s="145" t="s">
        <v>1</v>
      </c>
      <c r="N203" s="146" t="s">
        <v>40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169</v>
      </c>
      <c r="AT203" s="149" t="s">
        <v>165</v>
      </c>
      <c r="AU203" s="149" t="s">
        <v>82</v>
      </c>
      <c r="AY203" s="16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6" t="s">
        <v>82</v>
      </c>
      <c r="BK203" s="150">
        <f>ROUND(I203*H203,2)</f>
        <v>0</v>
      </c>
      <c r="BL203" s="16" t="s">
        <v>169</v>
      </c>
      <c r="BM203" s="149" t="s">
        <v>1604</v>
      </c>
    </row>
    <row r="204" spans="2:65" s="1" customFormat="1" ht="16.5" customHeight="1">
      <c r="B204" s="136"/>
      <c r="C204" s="175" t="s">
        <v>361</v>
      </c>
      <c r="D204" s="175" t="s">
        <v>378</v>
      </c>
      <c r="E204" s="176" t="s">
        <v>1183</v>
      </c>
      <c r="F204" s="177" t="s">
        <v>1605</v>
      </c>
      <c r="G204" s="178" t="s">
        <v>248</v>
      </c>
      <c r="H204" s="179">
        <v>57</v>
      </c>
      <c r="I204" s="180"/>
      <c r="J204" s="181">
        <f>ROUND(I204*H204,2)</f>
        <v>0</v>
      </c>
      <c r="K204" s="182"/>
      <c r="L204" s="183"/>
      <c r="M204" s="184" t="s">
        <v>1</v>
      </c>
      <c r="N204" s="185" t="s">
        <v>40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216</v>
      </c>
      <c r="AT204" s="149" t="s">
        <v>378</v>
      </c>
      <c r="AU204" s="149" t="s">
        <v>82</v>
      </c>
      <c r="AY204" s="16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6" t="s">
        <v>82</v>
      </c>
      <c r="BK204" s="150">
        <f>ROUND(I204*H204,2)</f>
        <v>0</v>
      </c>
      <c r="BL204" s="16" t="s">
        <v>169</v>
      </c>
      <c r="BM204" s="149" t="s">
        <v>1606</v>
      </c>
    </row>
    <row r="205" spans="2:65" s="14" customFormat="1" ht="10">
      <c r="B205" s="166"/>
      <c r="D205" s="152" t="s">
        <v>171</v>
      </c>
      <c r="E205" s="167" t="s">
        <v>1</v>
      </c>
      <c r="F205" s="168" t="s">
        <v>1464</v>
      </c>
      <c r="H205" s="167" t="s">
        <v>1</v>
      </c>
      <c r="I205" s="169"/>
      <c r="L205" s="166"/>
      <c r="M205" s="170"/>
      <c r="T205" s="171"/>
      <c r="AT205" s="167" t="s">
        <v>171</v>
      </c>
      <c r="AU205" s="167" t="s">
        <v>82</v>
      </c>
      <c r="AV205" s="14" t="s">
        <v>82</v>
      </c>
      <c r="AW205" s="14" t="s">
        <v>32</v>
      </c>
      <c r="AX205" s="14" t="s">
        <v>75</v>
      </c>
      <c r="AY205" s="167" t="s">
        <v>163</v>
      </c>
    </row>
    <row r="206" spans="2:65" s="12" customFormat="1" ht="10">
      <c r="B206" s="151"/>
      <c r="D206" s="152" t="s">
        <v>171</v>
      </c>
      <c r="E206" s="153" t="s">
        <v>1</v>
      </c>
      <c r="F206" s="154" t="s">
        <v>1607</v>
      </c>
      <c r="H206" s="155">
        <v>57</v>
      </c>
      <c r="I206" s="156"/>
      <c r="L206" s="151"/>
      <c r="M206" s="157"/>
      <c r="T206" s="158"/>
      <c r="AT206" s="153" t="s">
        <v>171</v>
      </c>
      <c r="AU206" s="153" t="s">
        <v>82</v>
      </c>
      <c r="AV206" s="12" t="s">
        <v>84</v>
      </c>
      <c r="AW206" s="12" t="s">
        <v>32</v>
      </c>
      <c r="AX206" s="12" t="s">
        <v>75</v>
      </c>
      <c r="AY206" s="153" t="s">
        <v>163</v>
      </c>
    </row>
    <row r="207" spans="2:65" s="13" customFormat="1" ht="10">
      <c r="B207" s="159"/>
      <c r="D207" s="152" t="s">
        <v>171</v>
      </c>
      <c r="E207" s="160" t="s">
        <v>1</v>
      </c>
      <c r="F207" s="161" t="s">
        <v>173</v>
      </c>
      <c r="H207" s="162">
        <v>57</v>
      </c>
      <c r="I207" s="163"/>
      <c r="L207" s="159"/>
      <c r="M207" s="164"/>
      <c r="T207" s="165"/>
      <c r="AT207" s="160" t="s">
        <v>171</v>
      </c>
      <c r="AU207" s="160" t="s">
        <v>82</v>
      </c>
      <c r="AV207" s="13" t="s">
        <v>169</v>
      </c>
      <c r="AW207" s="13" t="s">
        <v>32</v>
      </c>
      <c r="AX207" s="13" t="s">
        <v>82</v>
      </c>
      <c r="AY207" s="160" t="s">
        <v>163</v>
      </c>
    </row>
    <row r="208" spans="2:65" s="1" customFormat="1" ht="16.5" customHeight="1">
      <c r="B208" s="136"/>
      <c r="C208" s="137" t="s">
        <v>369</v>
      </c>
      <c r="D208" s="137" t="s">
        <v>165</v>
      </c>
      <c r="E208" s="138" t="s">
        <v>1186</v>
      </c>
      <c r="F208" s="139" t="s">
        <v>1416</v>
      </c>
      <c r="G208" s="140" t="s">
        <v>248</v>
      </c>
      <c r="H208" s="141">
        <v>45</v>
      </c>
      <c r="I208" s="142"/>
      <c r="J208" s="143">
        <f>ROUND(I208*H208,2)</f>
        <v>0</v>
      </c>
      <c r="K208" s="144"/>
      <c r="L208" s="31"/>
      <c r="M208" s="145" t="s">
        <v>1</v>
      </c>
      <c r="N208" s="146" t="s">
        <v>40</v>
      </c>
      <c r="P208" s="147">
        <f>O208*H208</f>
        <v>0</v>
      </c>
      <c r="Q208" s="147">
        <v>0</v>
      </c>
      <c r="R208" s="147">
        <f>Q208*H208</f>
        <v>0</v>
      </c>
      <c r="S208" s="147">
        <v>0</v>
      </c>
      <c r="T208" s="148">
        <f>S208*H208</f>
        <v>0</v>
      </c>
      <c r="AR208" s="149" t="s">
        <v>169</v>
      </c>
      <c r="AT208" s="149" t="s">
        <v>165</v>
      </c>
      <c r="AU208" s="149" t="s">
        <v>82</v>
      </c>
      <c r="AY208" s="16" t="s">
        <v>163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6" t="s">
        <v>82</v>
      </c>
      <c r="BK208" s="150">
        <f>ROUND(I208*H208,2)</f>
        <v>0</v>
      </c>
      <c r="BL208" s="16" t="s">
        <v>169</v>
      </c>
      <c r="BM208" s="149" t="s">
        <v>1608</v>
      </c>
    </row>
    <row r="209" spans="2:65" s="14" customFormat="1" ht="10">
      <c r="B209" s="166"/>
      <c r="D209" s="152" t="s">
        <v>171</v>
      </c>
      <c r="E209" s="167" t="s">
        <v>1</v>
      </c>
      <c r="F209" s="168" t="s">
        <v>1464</v>
      </c>
      <c r="H209" s="167" t="s">
        <v>1</v>
      </c>
      <c r="I209" s="169"/>
      <c r="L209" s="166"/>
      <c r="M209" s="170"/>
      <c r="T209" s="171"/>
      <c r="AT209" s="167" t="s">
        <v>171</v>
      </c>
      <c r="AU209" s="167" t="s">
        <v>82</v>
      </c>
      <c r="AV209" s="14" t="s">
        <v>82</v>
      </c>
      <c r="AW209" s="14" t="s">
        <v>32</v>
      </c>
      <c r="AX209" s="14" t="s">
        <v>75</v>
      </c>
      <c r="AY209" s="167" t="s">
        <v>163</v>
      </c>
    </row>
    <row r="210" spans="2:65" s="12" customFormat="1" ht="10">
      <c r="B210" s="151"/>
      <c r="D210" s="152" t="s">
        <v>171</v>
      </c>
      <c r="E210" s="153" t="s">
        <v>1</v>
      </c>
      <c r="F210" s="154" t="s">
        <v>1609</v>
      </c>
      <c r="H210" s="155">
        <v>45</v>
      </c>
      <c r="I210" s="156"/>
      <c r="L210" s="151"/>
      <c r="M210" s="157"/>
      <c r="T210" s="158"/>
      <c r="AT210" s="153" t="s">
        <v>171</v>
      </c>
      <c r="AU210" s="153" t="s">
        <v>82</v>
      </c>
      <c r="AV210" s="12" t="s">
        <v>84</v>
      </c>
      <c r="AW210" s="12" t="s">
        <v>32</v>
      </c>
      <c r="AX210" s="12" t="s">
        <v>75</v>
      </c>
      <c r="AY210" s="153" t="s">
        <v>163</v>
      </c>
    </row>
    <row r="211" spans="2:65" s="13" customFormat="1" ht="10">
      <c r="B211" s="159"/>
      <c r="D211" s="152" t="s">
        <v>171</v>
      </c>
      <c r="E211" s="160" t="s">
        <v>1</v>
      </c>
      <c r="F211" s="161" t="s">
        <v>173</v>
      </c>
      <c r="H211" s="162">
        <v>45</v>
      </c>
      <c r="I211" s="163"/>
      <c r="L211" s="159"/>
      <c r="M211" s="164"/>
      <c r="T211" s="165"/>
      <c r="AT211" s="160" t="s">
        <v>171</v>
      </c>
      <c r="AU211" s="160" t="s">
        <v>82</v>
      </c>
      <c r="AV211" s="13" t="s">
        <v>169</v>
      </c>
      <c r="AW211" s="13" t="s">
        <v>32</v>
      </c>
      <c r="AX211" s="13" t="s">
        <v>82</v>
      </c>
      <c r="AY211" s="160" t="s">
        <v>163</v>
      </c>
    </row>
    <row r="212" spans="2:65" s="1" customFormat="1" ht="16.5" customHeight="1">
      <c r="B212" s="136"/>
      <c r="C212" s="137" t="s">
        <v>382</v>
      </c>
      <c r="D212" s="137" t="s">
        <v>165</v>
      </c>
      <c r="E212" s="138" t="s">
        <v>1193</v>
      </c>
      <c r="F212" s="139" t="s">
        <v>1420</v>
      </c>
      <c r="G212" s="140" t="s">
        <v>248</v>
      </c>
      <c r="H212" s="141">
        <v>45</v>
      </c>
      <c r="I212" s="142"/>
      <c r="J212" s="143">
        <f>ROUND(I212*H212,2)</f>
        <v>0</v>
      </c>
      <c r="K212" s="144"/>
      <c r="L212" s="31"/>
      <c r="M212" s="145" t="s">
        <v>1</v>
      </c>
      <c r="N212" s="146" t="s">
        <v>40</v>
      </c>
      <c r="P212" s="147">
        <f>O212*H212</f>
        <v>0</v>
      </c>
      <c r="Q212" s="147">
        <v>0</v>
      </c>
      <c r="R212" s="147">
        <f>Q212*H212</f>
        <v>0</v>
      </c>
      <c r="S212" s="147">
        <v>0</v>
      </c>
      <c r="T212" s="148">
        <f>S212*H212</f>
        <v>0</v>
      </c>
      <c r="AR212" s="149" t="s">
        <v>169</v>
      </c>
      <c r="AT212" s="149" t="s">
        <v>165</v>
      </c>
      <c r="AU212" s="149" t="s">
        <v>82</v>
      </c>
      <c r="AY212" s="16" t="s">
        <v>163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6" t="s">
        <v>82</v>
      </c>
      <c r="BK212" s="150">
        <f>ROUND(I212*H212,2)</f>
        <v>0</v>
      </c>
      <c r="BL212" s="16" t="s">
        <v>169</v>
      </c>
      <c r="BM212" s="149" t="s">
        <v>1610</v>
      </c>
    </row>
    <row r="213" spans="2:65" s="14" customFormat="1" ht="10">
      <c r="B213" s="166"/>
      <c r="D213" s="152" t="s">
        <v>171</v>
      </c>
      <c r="E213" s="167" t="s">
        <v>1</v>
      </c>
      <c r="F213" s="168" t="s">
        <v>1464</v>
      </c>
      <c r="H213" s="167" t="s">
        <v>1</v>
      </c>
      <c r="I213" s="169"/>
      <c r="L213" s="166"/>
      <c r="M213" s="170"/>
      <c r="T213" s="171"/>
      <c r="AT213" s="167" t="s">
        <v>171</v>
      </c>
      <c r="AU213" s="167" t="s">
        <v>82</v>
      </c>
      <c r="AV213" s="14" t="s">
        <v>82</v>
      </c>
      <c r="AW213" s="14" t="s">
        <v>32</v>
      </c>
      <c r="AX213" s="14" t="s">
        <v>75</v>
      </c>
      <c r="AY213" s="167" t="s">
        <v>163</v>
      </c>
    </row>
    <row r="214" spans="2:65" s="12" customFormat="1" ht="10">
      <c r="B214" s="151"/>
      <c r="D214" s="152" t="s">
        <v>171</v>
      </c>
      <c r="E214" s="153" t="s">
        <v>1</v>
      </c>
      <c r="F214" s="154" t="s">
        <v>1609</v>
      </c>
      <c r="H214" s="155">
        <v>45</v>
      </c>
      <c r="I214" s="156"/>
      <c r="L214" s="151"/>
      <c r="M214" s="157"/>
      <c r="T214" s="158"/>
      <c r="AT214" s="153" t="s">
        <v>171</v>
      </c>
      <c r="AU214" s="153" t="s">
        <v>82</v>
      </c>
      <c r="AV214" s="12" t="s">
        <v>84</v>
      </c>
      <c r="AW214" s="12" t="s">
        <v>32</v>
      </c>
      <c r="AX214" s="12" t="s">
        <v>75</v>
      </c>
      <c r="AY214" s="153" t="s">
        <v>163</v>
      </c>
    </row>
    <row r="215" spans="2:65" s="13" customFormat="1" ht="10">
      <c r="B215" s="159"/>
      <c r="D215" s="152" t="s">
        <v>171</v>
      </c>
      <c r="E215" s="160" t="s">
        <v>1</v>
      </c>
      <c r="F215" s="161" t="s">
        <v>173</v>
      </c>
      <c r="H215" s="162">
        <v>45</v>
      </c>
      <c r="I215" s="163"/>
      <c r="L215" s="159"/>
      <c r="M215" s="164"/>
      <c r="T215" s="165"/>
      <c r="AT215" s="160" t="s">
        <v>171</v>
      </c>
      <c r="AU215" s="160" t="s">
        <v>82</v>
      </c>
      <c r="AV215" s="13" t="s">
        <v>169</v>
      </c>
      <c r="AW215" s="13" t="s">
        <v>32</v>
      </c>
      <c r="AX215" s="13" t="s">
        <v>82</v>
      </c>
      <c r="AY215" s="160" t="s">
        <v>163</v>
      </c>
    </row>
    <row r="216" spans="2:65" s="1" customFormat="1" ht="16.5" customHeight="1">
      <c r="B216" s="136"/>
      <c r="C216" s="137" t="s">
        <v>390</v>
      </c>
      <c r="D216" s="137" t="s">
        <v>165</v>
      </c>
      <c r="E216" s="138" t="s">
        <v>985</v>
      </c>
      <c r="F216" s="139" t="s">
        <v>1132</v>
      </c>
      <c r="G216" s="140" t="s">
        <v>962</v>
      </c>
      <c r="H216" s="141">
        <v>11</v>
      </c>
      <c r="I216" s="142"/>
      <c r="J216" s="143">
        <f>ROUND(I216*H216,2)</f>
        <v>0</v>
      </c>
      <c r="K216" s="144"/>
      <c r="L216" s="31"/>
      <c r="M216" s="145" t="s">
        <v>1</v>
      </c>
      <c r="N216" s="146" t="s">
        <v>40</v>
      </c>
      <c r="P216" s="147">
        <f>O216*H216</f>
        <v>0</v>
      </c>
      <c r="Q216" s="147">
        <v>0</v>
      </c>
      <c r="R216" s="147">
        <f>Q216*H216</f>
        <v>0</v>
      </c>
      <c r="S216" s="147">
        <v>0</v>
      </c>
      <c r="T216" s="148">
        <f>S216*H216</f>
        <v>0</v>
      </c>
      <c r="AR216" s="149" t="s">
        <v>169</v>
      </c>
      <c r="AT216" s="149" t="s">
        <v>165</v>
      </c>
      <c r="AU216" s="149" t="s">
        <v>82</v>
      </c>
      <c r="AY216" s="16" t="s">
        <v>163</v>
      </c>
      <c r="BE216" s="150">
        <f>IF(N216="základní",J216,0)</f>
        <v>0</v>
      </c>
      <c r="BF216" s="150">
        <f>IF(N216="snížená",J216,0)</f>
        <v>0</v>
      </c>
      <c r="BG216" s="150">
        <f>IF(N216="zákl. přenesená",J216,0)</f>
        <v>0</v>
      </c>
      <c r="BH216" s="150">
        <f>IF(N216="sníž. přenesená",J216,0)</f>
        <v>0</v>
      </c>
      <c r="BI216" s="150">
        <f>IF(N216="nulová",J216,0)</f>
        <v>0</v>
      </c>
      <c r="BJ216" s="16" t="s">
        <v>82</v>
      </c>
      <c r="BK216" s="150">
        <f>ROUND(I216*H216,2)</f>
        <v>0</v>
      </c>
      <c r="BL216" s="16" t="s">
        <v>169</v>
      </c>
      <c r="BM216" s="149" t="s">
        <v>1611</v>
      </c>
    </row>
    <row r="217" spans="2:65" s="14" customFormat="1" ht="10">
      <c r="B217" s="166"/>
      <c r="D217" s="152" t="s">
        <v>171</v>
      </c>
      <c r="E217" s="167" t="s">
        <v>1</v>
      </c>
      <c r="F217" s="168" t="s">
        <v>1464</v>
      </c>
      <c r="H217" s="167" t="s">
        <v>1</v>
      </c>
      <c r="I217" s="169"/>
      <c r="L217" s="166"/>
      <c r="M217" s="170"/>
      <c r="T217" s="171"/>
      <c r="AT217" s="167" t="s">
        <v>171</v>
      </c>
      <c r="AU217" s="167" t="s">
        <v>82</v>
      </c>
      <c r="AV217" s="14" t="s">
        <v>82</v>
      </c>
      <c r="AW217" s="14" t="s">
        <v>32</v>
      </c>
      <c r="AX217" s="14" t="s">
        <v>75</v>
      </c>
      <c r="AY217" s="167" t="s">
        <v>163</v>
      </c>
    </row>
    <row r="218" spans="2:65" s="12" customFormat="1" ht="10">
      <c r="B218" s="151"/>
      <c r="D218" s="152" t="s">
        <v>171</v>
      </c>
      <c r="E218" s="153" t="s">
        <v>1</v>
      </c>
      <c r="F218" s="154" t="s">
        <v>1612</v>
      </c>
      <c r="H218" s="155">
        <v>11</v>
      </c>
      <c r="I218" s="156"/>
      <c r="L218" s="151"/>
      <c r="M218" s="157"/>
      <c r="T218" s="158"/>
      <c r="AT218" s="153" t="s">
        <v>171</v>
      </c>
      <c r="AU218" s="153" t="s">
        <v>82</v>
      </c>
      <c r="AV218" s="12" t="s">
        <v>84</v>
      </c>
      <c r="AW218" s="12" t="s">
        <v>32</v>
      </c>
      <c r="AX218" s="12" t="s">
        <v>75</v>
      </c>
      <c r="AY218" s="153" t="s">
        <v>163</v>
      </c>
    </row>
    <row r="219" spans="2:65" s="13" customFormat="1" ht="10">
      <c r="B219" s="159"/>
      <c r="D219" s="152" t="s">
        <v>171</v>
      </c>
      <c r="E219" s="160" t="s">
        <v>1</v>
      </c>
      <c r="F219" s="161" t="s">
        <v>173</v>
      </c>
      <c r="H219" s="162">
        <v>11</v>
      </c>
      <c r="I219" s="163"/>
      <c r="L219" s="159"/>
      <c r="M219" s="164"/>
      <c r="T219" s="165"/>
      <c r="AT219" s="160" t="s">
        <v>171</v>
      </c>
      <c r="AU219" s="160" t="s">
        <v>82</v>
      </c>
      <c r="AV219" s="13" t="s">
        <v>169</v>
      </c>
      <c r="AW219" s="13" t="s">
        <v>32</v>
      </c>
      <c r="AX219" s="13" t="s">
        <v>82</v>
      </c>
      <c r="AY219" s="160" t="s">
        <v>163</v>
      </c>
    </row>
    <row r="220" spans="2:65" s="1" customFormat="1" ht="16.5" customHeight="1">
      <c r="B220" s="136"/>
      <c r="C220" s="137" t="s">
        <v>398</v>
      </c>
      <c r="D220" s="137" t="s">
        <v>165</v>
      </c>
      <c r="E220" s="138" t="s">
        <v>1196</v>
      </c>
      <c r="F220" s="139" t="s">
        <v>1136</v>
      </c>
      <c r="G220" s="140" t="s">
        <v>962</v>
      </c>
      <c r="H220" s="141">
        <v>2</v>
      </c>
      <c r="I220" s="142"/>
      <c r="J220" s="143">
        <f>ROUND(I220*H220,2)</f>
        <v>0</v>
      </c>
      <c r="K220" s="144"/>
      <c r="L220" s="31"/>
      <c r="M220" s="145" t="s">
        <v>1</v>
      </c>
      <c r="N220" s="146" t="s">
        <v>40</v>
      </c>
      <c r="P220" s="147">
        <f>O220*H220</f>
        <v>0</v>
      </c>
      <c r="Q220" s="147">
        <v>0</v>
      </c>
      <c r="R220" s="147">
        <f>Q220*H220</f>
        <v>0</v>
      </c>
      <c r="S220" s="147">
        <v>0</v>
      </c>
      <c r="T220" s="148">
        <f>S220*H220</f>
        <v>0</v>
      </c>
      <c r="AR220" s="149" t="s">
        <v>169</v>
      </c>
      <c r="AT220" s="149" t="s">
        <v>165</v>
      </c>
      <c r="AU220" s="149" t="s">
        <v>82</v>
      </c>
      <c r="AY220" s="16" t="s">
        <v>163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6" t="s">
        <v>82</v>
      </c>
      <c r="BK220" s="150">
        <f>ROUND(I220*H220,2)</f>
        <v>0</v>
      </c>
      <c r="BL220" s="16" t="s">
        <v>169</v>
      </c>
      <c r="BM220" s="149" t="s">
        <v>1613</v>
      </c>
    </row>
    <row r="221" spans="2:65" s="14" customFormat="1" ht="10">
      <c r="B221" s="166"/>
      <c r="D221" s="152" t="s">
        <v>171</v>
      </c>
      <c r="E221" s="167" t="s">
        <v>1</v>
      </c>
      <c r="F221" s="168" t="s">
        <v>1464</v>
      </c>
      <c r="H221" s="167" t="s">
        <v>1</v>
      </c>
      <c r="I221" s="169"/>
      <c r="L221" s="166"/>
      <c r="M221" s="170"/>
      <c r="T221" s="171"/>
      <c r="AT221" s="167" t="s">
        <v>171</v>
      </c>
      <c r="AU221" s="167" t="s">
        <v>82</v>
      </c>
      <c r="AV221" s="14" t="s">
        <v>82</v>
      </c>
      <c r="AW221" s="14" t="s">
        <v>32</v>
      </c>
      <c r="AX221" s="14" t="s">
        <v>75</v>
      </c>
      <c r="AY221" s="167" t="s">
        <v>163</v>
      </c>
    </row>
    <row r="222" spans="2:65" s="12" customFormat="1" ht="10">
      <c r="B222" s="151"/>
      <c r="D222" s="152" t="s">
        <v>171</v>
      </c>
      <c r="E222" s="153" t="s">
        <v>1</v>
      </c>
      <c r="F222" s="154" t="s">
        <v>1065</v>
      </c>
      <c r="H222" s="155">
        <v>2</v>
      </c>
      <c r="I222" s="156"/>
      <c r="L222" s="151"/>
      <c r="M222" s="157"/>
      <c r="T222" s="158"/>
      <c r="AT222" s="153" t="s">
        <v>171</v>
      </c>
      <c r="AU222" s="153" t="s">
        <v>82</v>
      </c>
      <c r="AV222" s="12" t="s">
        <v>84</v>
      </c>
      <c r="AW222" s="12" t="s">
        <v>32</v>
      </c>
      <c r="AX222" s="12" t="s">
        <v>75</v>
      </c>
      <c r="AY222" s="153" t="s">
        <v>163</v>
      </c>
    </row>
    <row r="223" spans="2:65" s="13" customFormat="1" ht="10">
      <c r="B223" s="159"/>
      <c r="D223" s="152" t="s">
        <v>171</v>
      </c>
      <c r="E223" s="160" t="s">
        <v>1</v>
      </c>
      <c r="F223" s="161" t="s">
        <v>173</v>
      </c>
      <c r="H223" s="162">
        <v>2</v>
      </c>
      <c r="I223" s="163"/>
      <c r="L223" s="159"/>
      <c r="M223" s="164"/>
      <c r="T223" s="165"/>
      <c r="AT223" s="160" t="s">
        <v>171</v>
      </c>
      <c r="AU223" s="160" t="s">
        <v>82</v>
      </c>
      <c r="AV223" s="13" t="s">
        <v>169</v>
      </c>
      <c r="AW223" s="13" t="s">
        <v>32</v>
      </c>
      <c r="AX223" s="13" t="s">
        <v>82</v>
      </c>
      <c r="AY223" s="160" t="s">
        <v>163</v>
      </c>
    </row>
    <row r="224" spans="2:65" s="1" customFormat="1" ht="16.5" customHeight="1">
      <c r="B224" s="136"/>
      <c r="C224" s="137" t="s">
        <v>610</v>
      </c>
      <c r="D224" s="137" t="s">
        <v>165</v>
      </c>
      <c r="E224" s="138" t="s">
        <v>1200</v>
      </c>
      <c r="F224" s="139" t="s">
        <v>1144</v>
      </c>
      <c r="G224" s="140" t="s">
        <v>884</v>
      </c>
      <c r="H224" s="141">
        <v>1</v>
      </c>
      <c r="I224" s="142"/>
      <c r="J224" s="143">
        <f>ROUND(I224*H224,2)</f>
        <v>0</v>
      </c>
      <c r="K224" s="144"/>
      <c r="L224" s="31"/>
      <c r="M224" s="145" t="s">
        <v>1</v>
      </c>
      <c r="N224" s="146" t="s">
        <v>40</v>
      </c>
      <c r="P224" s="147">
        <f>O224*H224</f>
        <v>0</v>
      </c>
      <c r="Q224" s="147">
        <v>0</v>
      </c>
      <c r="R224" s="147">
        <f>Q224*H224</f>
        <v>0</v>
      </c>
      <c r="S224" s="147">
        <v>0</v>
      </c>
      <c r="T224" s="148">
        <f>S224*H224</f>
        <v>0</v>
      </c>
      <c r="AR224" s="149" t="s">
        <v>169</v>
      </c>
      <c r="AT224" s="149" t="s">
        <v>165</v>
      </c>
      <c r="AU224" s="149" t="s">
        <v>82</v>
      </c>
      <c r="AY224" s="16" t="s">
        <v>163</v>
      </c>
      <c r="BE224" s="150">
        <f>IF(N224="základní",J224,0)</f>
        <v>0</v>
      </c>
      <c r="BF224" s="150">
        <f>IF(N224="snížená",J224,0)</f>
        <v>0</v>
      </c>
      <c r="BG224" s="150">
        <f>IF(N224="zákl. přenesená",J224,0)</f>
        <v>0</v>
      </c>
      <c r="BH224" s="150">
        <f>IF(N224="sníž. přenesená",J224,0)</f>
        <v>0</v>
      </c>
      <c r="BI224" s="150">
        <f>IF(N224="nulová",J224,0)</f>
        <v>0</v>
      </c>
      <c r="BJ224" s="16" t="s">
        <v>82</v>
      </c>
      <c r="BK224" s="150">
        <f>ROUND(I224*H224,2)</f>
        <v>0</v>
      </c>
      <c r="BL224" s="16" t="s">
        <v>169</v>
      </c>
      <c r="BM224" s="149" t="s">
        <v>1614</v>
      </c>
    </row>
    <row r="225" spans="2:65" s="1" customFormat="1" ht="16.5" customHeight="1">
      <c r="B225" s="136"/>
      <c r="C225" s="175" t="s">
        <v>616</v>
      </c>
      <c r="D225" s="175" t="s">
        <v>378</v>
      </c>
      <c r="E225" s="176" t="s">
        <v>1203</v>
      </c>
      <c r="F225" s="177" t="s">
        <v>1147</v>
      </c>
      <c r="G225" s="178" t="s">
        <v>884</v>
      </c>
      <c r="H225" s="179">
        <v>1</v>
      </c>
      <c r="I225" s="180"/>
      <c r="J225" s="181">
        <f>ROUND(I225*H225,2)</f>
        <v>0</v>
      </c>
      <c r="K225" s="182"/>
      <c r="L225" s="183"/>
      <c r="M225" s="184" t="s">
        <v>1</v>
      </c>
      <c r="N225" s="185" t="s">
        <v>40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216</v>
      </c>
      <c r="AT225" s="149" t="s">
        <v>378</v>
      </c>
      <c r="AU225" s="149" t="s">
        <v>82</v>
      </c>
      <c r="AY225" s="16" t="s">
        <v>163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6" t="s">
        <v>82</v>
      </c>
      <c r="BK225" s="150">
        <f>ROUND(I225*H225,2)</f>
        <v>0</v>
      </c>
      <c r="BL225" s="16" t="s">
        <v>169</v>
      </c>
      <c r="BM225" s="149" t="s">
        <v>1615</v>
      </c>
    </row>
    <row r="226" spans="2:65" s="14" customFormat="1" ht="10">
      <c r="B226" s="166"/>
      <c r="D226" s="152" t="s">
        <v>171</v>
      </c>
      <c r="E226" s="167" t="s">
        <v>1</v>
      </c>
      <c r="F226" s="168" t="s">
        <v>1464</v>
      </c>
      <c r="H226" s="167" t="s">
        <v>1</v>
      </c>
      <c r="I226" s="169"/>
      <c r="L226" s="166"/>
      <c r="M226" s="170"/>
      <c r="T226" s="171"/>
      <c r="AT226" s="167" t="s">
        <v>171</v>
      </c>
      <c r="AU226" s="167" t="s">
        <v>82</v>
      </c>
      <c r="AV226" s="14" t="s">
        <v>82</v>
      </c>
      <c r="AW226" s="14" t="s">
        <v>32</v>
      </c>
      <c r="AX226" s="14" t="s">
        <v>75</v>
      </c>
      <c r="AY226" s="167" t="s">
        <v>163</v>
      </c>
    </row>
    <row r="227" spans="2:65" s="12" customFormat="1" ht="10">
      <c r="B227" s="151"/>
      <c r="D227" s="152" t="s">
        <v>171</v>
      </c>
      <c r="E227" s="153" t="s">
        <v>1</v>
      </c>
      <c r="F227" s="154" t="s">
        <v>82</v>
      </c>
      <c r="H227" s="155">
        <v>1</v>
      </c>
      <c r="I227" s="156"/>
      <c r="L227" s="151"/>
      <c r="M227" s="157"/>
      <c r="T227" s="158"/>
      <c r="AT227" s="153" t="s">
        <v>171</v>
      </c>
      <c r="AU227" s="153" t="s">
        <v>82</v>
      </c>
      <c r="AV227" s="12" t="s">
        <v>84</v>
      </c>
      <c r="AW227" s="12" t="s">
        <v>32</v>
      </c>
      <c r="AX227" s="12" t="s">
        <v>75</v>
      </c>
      <c r="AY227" s="153" t="s">
        <v>163</v>
      </c>
    </row>
    <row r="228" spans="2:65" s="13" customFormat="1" ht="10">
      <c r="B228" s="159"/>
      <c r="D228" s="152" t="s">
        <v>171</v>
      </c>
      <c r="E228" s="160" t="s">
        <v>1</v>
      </c>
      <c r="F228" s="161" t="s">
        <v>173</v>
      </c>
      <c r="H228" s="162">
        <v>1</v>
      </c>
      <c r="I228" s="163"/>
      <c r="L228" s="159"/>
      <c r="M228" s="164"/>
      <c r="T228" s="165"/>
      <c r="AT228" s="160" t="s">
        <v>171</v>
      </c>
      <c r="AU228" s="160" t="s">
        <v>82</v>
      </c>
      <c r="AV228" s="13" t="s">
        <v>169</v>
      </c>
      <c r="AW228" s="13" t="s">
        <v>32</v>
      </c>
      <c r="AX228" s="13" t="s">
        <v>82</v>
      </c>
      <c r="AY228" s="160" t="s">
        <v>163</v>
      </c>
    </row>
    <row r="229" spans="2:65" s="1" customFormat="1" ht="21.75" customHeight="1">
      <c r="B229" s="136"/>
      <c r="C229" s="175" t="s">
        <v>620</v>
      </c>
      <c r="D229" s="175" t="s">
        <v>378</v>
      </c>
      <c r="E229" s="176" t="s">
        <v>1206</v>
      </c>
      <c r="F229" s="177" t="s">
        <v>1150</v>
      </c>
      <c r="G229" s="178" t="s">
        <v>884</v>
      </c>
      <c r="H229" s="179">
        <v>1</v>
      </c>
      <c r="I229" s="180"/>
      <c r="J229" s="181">
        <f>ROUND(I229*H229,2)</f>
        <v>0</v>
      </c>
      <c r="K229" s="182"/>
      <c r="L229" s="183"/>
      <c r="M229" s="184" t="s">
        <v>1</v>
      </c>
      <c r="N229" s="185" t="s">
        <v>40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216</v>
      </c>
      <c r="AT229" s="149" t="s">
        <v>378</v>
      </c>
      <c r="AU229" s="149" t="s">
        <v>82</v>
      </c>
      <c r="AY229" s="16" t="s">
        <v>163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6" t="s">
        <v>82</v>
      </c>
      <c r="BK229" s="150">
        <f>ROUND(I229*H229,2)</f>
        <v>0</v>
      </c>
      <c r="BL229" s="16" t="s">
        <v>169</v>
      </c>
      <c r="BM229" s="149" t="s">
        <v>1616</v>
      </c>
    </row>
    <row r="230" spans="2:65" s="14" customFormat="1" ht="10">
      <c r="B230" s="166"/>
      <c r="D230" s="152" t="s">
        <v>171</v>
      </c>
      <c r="E230" s="167" t="s">
        <v>1</v>
      </c>
      <c r="F230" s="168" t="s">
        <v>1464</v>
      </c>
      <c r="H230" s="167" t="s">
        <v>1</v>
      </c>
      <c r="I230" s="169"/>
      <c r="L230" s="166"/>
      <c r="M230" s="170"/>
      <c r="T230" s="171"/>
      <c r="AT230" s="167" t="s">
        <v>171</v>
      </c>
      <c r="AU230" s="167" t="s">
        <v>82</v>
      </c>
      <c r="AV230" s="14" t="s">
        <v>82</v>
      </c>
      <c r="AW230" s="14" t="s">
        <v>32</v>
      </c>
      <c r="AX230" s="14" t="s">
        <v>75</v>
      </c>
      <c r="AY230" s="167" t="s">
        <v>163</v>
      </c>
    </row>
    <row r="231" spans="2:65" s="12" customFormat="1" ht="10">
      <c r="B231" s="151"/>
      <c r="D231" s="152" t="s">
        <v>171</v>
      </c>
      <c r="E231" s="153" t="s">
        <v>1</v>
      </c>
      <c r="F231" s="154" t="s">
        <v>82</v>
      </c>
      <c r="H231" s="155">
        <v>1</v>
      </c>
      <c r="I231" s="156"/>
      <c r="L231" s="151"/>
      <c r="M231" s="157"/>
      <c r="T231" s="158"/>
      <c r="AT231" s="153" t="s">
        <v>171</v>
      </c>
      <c r="AU231" s="153" t="s">
        <v>82</v>
      </c>
      <c r="AV231" s="12" t="s">
        <v>84</v>
      </c>
      <c r="AW231" s="12" t="s">
        <v>32</v>
      </c>
      <c r="AX231" s="12" t="s">
        <v>75</v>
      </c>
      <c r="AY231" s="153" t="s">
        <v>163</v>
      </c>
    </row>
    <row r="232" spans="2:65" s="13" customFormat="1" ht="10">
      <c r="B232" s="159"/>
      <c r="D232" s="152" t="s">
        <v>171</v>
      </c>
      <c r="E232" s="160" t="s">
        <v>1</v>
      </c>
      <c r="F232" s="161" t="s">
        <v>173</v>
      </c>
      <c r="H232" s="162">
        <v>1</v>
      </c>
      <c r="I232" s="163"/>
      <c r="L232" s="159"/>
      <c r="M232" s="164"/>
      <c r="T232" s="165"/>
      <c r="AT232" s="160" t="s">
        <v>171</v>
      </c>
      <c r="AU232" s="160" t="s">
        <v>82</v>
      </c>
      <c r="AV232" s="13" t="s">
        <v>169</v>
      </c>
      <c r="AW232" s="13" t="s">
        <v>32</v>
      </c>
      <c r="AX232" s="13" t="s">
        <v>82</v>
      </c>
      <c r="AY232" s="160" t="s">
        <v>163</v>
      </c>
    </row>
    <row r="233" spans="2:65" s="1" customFormat="1" ht="16.5" customHeight="1">
      <c r="B233" s="136"/>
      <c r="C233" s="137" t="s">
        <v>624</v>
      </c>
      <c r="D233" s="137" t="s">
        <v>165</v>
      </c>
      <c r="E233" s="138" t="s">
        <v>997</v>
      </c>
      <c r="F233" s="139" t="s">
        <v>1156</v>
      </c>
      <c r="G233" s="140" t="s">
        <v>393</v>
      </c>
      <c r="H233" s="141">
        <v>6</v>
      </c>
      <c r="I233" s="142"/>
      <c r="J233" s="143">
        <f>ROUND(I233*H233,2)</f>
        <v>0</v>
      </c>
      <c r="K233" s="144"/>
      <c r="L233" s="31"/>
      <c r="M233" s="145" t="s">
        <v>1</v>
      </c>
      <c r="N233" s="146" t="s">
        <v>40</v>
      </c>
      <c r="P233" s="147">
        <f>O233*H233</f>
        <v>0</v>
      </c>
      <c r="Q233" s="147">
        <v>0</v>
      </c>
      <c r="R233" s="147">
        <f>Q233*H233</f>
        <v>0</v>
      </c>
      <c r="S233" s="147">
        <v>0</v>
      </c>
      <c r="T233" s="148">
        <f>S233*H233</f>
        <v>0</v>
      </c>
      <c r="AR233" s="149" t="s">
        <v>169</v>
      </c>
      <c r="AT233" s="149" t="s">
        <v>165</v>
      </c>
      <c r="AU233" s="149" t="s">
        <v>82</v>
      </c>
      <c r="AY233" s="16" t="s">
        <v>163</v>
      </c>
      <c r="BE233" s="150">
        <f>IF(N233="základní",J233,0)</f>
        <v>0</v>
      </c>
      <c r="BF233" s="150">
        <f>IF(N233="snížená",J233,0)</f>
        <v>0</v>
      </c>
      <c r="BG233" s="150">
        <f>IF(N233="zákl. přenesená",J233,0)</f>
        <v>0</v>
      </c>
      <c r="BH233" s="150">
        <f>IF(N233="sníž. přenesená",J233,0)</f>
        <v>0</v>
      </c>
      <c r="BI233" s="150">
        <f>IF(N233="nulová",J233,0)</f>
        <v>0</v>
      </c>
      <c r="BJ233" s="16" t="s">
        <v>82</v>
      </c>
      <c r="BK233" s="150">
        <f>ROUND(I233*H233,2)</f>
        <v>0</v>
      </c>
      <c r="BL233" s="16" t="s">
        <v>169</v>
      </c>
      <c r="BM233" s="149" t="s">
        <v>1617</v>
      </c>
    </row>
    <row r="234" spans="2:65" s="14" customFormat="1" ht="10">
      <c r="B234" s="166"/>
      <c r="D234" s="152" t="s">
        <v>171</v>
      </c>
      <c r="E234" s="167" t="s">
        <v>1</v>
      </c>
      <c r="F234" s="168" t="s">
        <v>1464</v>
      </c>
      <c r="H234" s="167" t="s">
        <v>1</v>
      </c>
      <c r="I234" s="169"/>
      <c r="L234" s="166"/>
      <c r="M234" s="170"/>
      <c r="T234" s="171"/>
      <c r="AT234" s="167" t="s">
        <v>171</v>
      </c>
      <c r="AU234" s="167" t="s">
        <v>82</v>
      </c>
      <c r="AV234" s="14" t="s">
        <v>82</v>
      </c>
      <c r="AW234" s="14" t="s">
        <v>32</v>
      </c>
      <c r="AX234" s="14" t="s">
        <v>75</v>
      </c>
      <c r="AY234" s="167" t="s">
        <v>163</v>
      </c>
    </row>
    <row r="235" spans="2:65" s="12" customFormat="1" ht="10">
      <c r="B235" s="151"/>
      <c r="D235" s="152" t="s">
        <v>171</v>
      </c>
      <c r="E235" s="153" t="s">
        <v>1</v>
      </c>
      <c r="F235" s="154" t="s">
        <v>203</v>
      </c>
      <c r="H235" s="155">
        <v>6</v>
      </c>
      <c r="I235" s="156"/>
      <c r="L235" s="151"/>
      <c r="M235" s="157"/>
      <c r="T235" s="158"/>
      <c r="AT235" s="153" t="s">
        <v>171</v>
      </c>
      <c r="AU235" s="153" t="s">
        <v>82</v>
      </c>
      <c r="AV235" s="12" t="s">
        <v>84</v>
      </c>
      <c r="AW235" s="12" t="s">
        <v>32</v>
      </c>
      <c r="AX235" s="12" t="s">
        <v>75</v>
      </c>
      <c r="AY235" s="153" t="s">
        <v>163</v>
      </c>
    </row>
    <row r="236" spans="2:65" s="13" customFormat="1" ht="10">
      <c r="B236" s="159"/>
      <c r="D236" s="152" t="s">
        <v>171</v>
      </c>
      <c r="E236" s="160" t="s">
        <v>1</v>
      </c>
      <c r="F236" s="161" t="s">
        <v>173</v>
      </c>
      <c r="H236" s="162">
        <v>6</v>
      </c>
      <c r="I236" s="163"/>
      <c r="L236" s="159"/>
      <c r="M236" s="164"/>
      <c r="T236" s="165"/>
      <c r="AT236" s="160" t="s">
        <v>171</v>
      </c>
      <c r="AU236" s="160" t="s">
        <v>82</v>
      </c>
      <c r="AV236" s="13" t="s">
        <v>169</v>
      </c>
      <c r="AW236" s="13" t="s">
        <v>32</v>
      </c>
      <c r="AX236" s="13" t="s">
        <v>82</v>
      </c>
      <c r="AY236" s="160" t="s">
        <v>163</v>
      </c>
    </row>
    <row r="237" spans="2:65" s="1" customFormat="1" ht="16.5" customHeight="1">
      <c r="B237" s="136"/>
      <c r="C237" s="137" t="s">
        <v>628</v>
      </c>
      <c r="D237" s="137" t="s">
        <v>165</v>
      </c>
      <c r="E237" s="138" t="s">
        <v>1209</v>
      </c>
      <c r="F237" s="139" t="s">
        <v>1618</v>
      </c>
      <c r="G237" s="140" t="s">
        <v>393</v>
      </c>
      <c r="H237" s="141">
        <v>24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40</v>
      </c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8">
        <f>S237*H237</f>
        <v>0</v>
      </c>
      <c r="AR237" s="149" t="s">
        <v>169</v>
      </c>
      <c r="AT237" s="149" t="s">
        <v>165</v>
      </c>
      <c r="AU237" s="149" t="s">
        <v>82</v>
      </c>
      <c r="AY237" s="16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6" t="s">
        <v>82</v>
      </c>
      <c r="BK237" s="150">
        <f>ROUND(I237*H237,2)</f>
        <v>0</v>
      </c>
      <c r="BL237" s="16" t="s">
        <v>169</v>
      </c>
      <c r="BM237" s="149" t="s">
        <v>1619</v>
      </c>
    </row>
    <row r="238" spans="2:65" s="14" customFormat="1" ht="10">
      <c r="B238" s="166"/>
      <c r="D238" s="152" t="s">
        <v>171</v>
      </c>
      <c r="E238" s="167" t="s">
        <v>1</v>
      </c>
      <c r="F238" s="168" t="s">
        <v>1464</v>
      </c>
      <c r="H238" s="167" t="s">
        <v>1</v>
      </c>
      <c r="I238" s="169"/>
      <c r="L238" s="166"/>
      <c r="M238" s="170"/>
      <c r="T238" s="171"/>
      <c r="AT238" s="167" t="s">
        <v>171</v>
      </c>
      <c r="AU238" s="167" t="s">
        <v>82</v>
      </c>
      <c r="AV238" s="14" t="s">
        <v>82</v>
      </c>
      <c r="AW238" s="14" t="s">
        <v>32</v>
      </c>
      <c r="AX238" s="14" t="s">
        <v>75</v>
      </c>
      <c r="AY238" s="167" t="s">
        <v>163</v>
      </c>
    </row>
    <row r="239" spans="2:65" s="12" customFormat="1" ht="10">
      <c r="B239" s="151"/>
      <c r="D239" s="152" t="s">
        <v>171</v>
      </c>
      <c r="E239" s="153" t="s">
        <v>1</v>
      </c>
      <c r="F239" s="154" t="s">
        <v>298</v>
      </c>
      <c r="H239" s="155">
        <v>24</v>
      </c>
      <c r="I239" s="156"/>
      <c r="L239" s="151"/>
      <c r="M239" s="157"/>
      <c r="T239" s="158"/>
      <c r="AT239" s="153" t="s">
        <v>171</v>
      </c>
      <c r="AU239" s="153" t="s">
        <v>82</v>
      </c>
      <c r="AV239" s="12" t="s">
        <v>84</v>
      </c>
      <c r="AW239" s="12" t="s">
        <v>32</v>
      </c>
      <c r="AX239" s="12" t="s">
        <v>75</v>
      </c>
      <c r="AY239" s="153" t="s">
        <v>163</v>
      </c>
    </row>
    <row r="240" spans="2:65" s="13" customFormat="1" ht="10">
      <c r="B240" s="159"/>
      <c r="D240" s="152" t="s">
        <v>171</v>
      </c>
      <c r="E240" s="160" t="s">
        <v>1</v>
      </c>
      <c r="F240" s="161" t="s">
        <v>173</v>
      </c>
      <c r="H240" s="162">
        <v>24</v>
      </c>
      <c r="I240" s="163"/>
      <c r="L240" s="159"/>
      <c r="M240" s="164"/>
      <c r="T240" s="165"/>
      <c r="AT240" s="160" t="s">
        <v>171</v>
      </c>
      <c r="AU240" s="160" t="s">
        <v>82</v>
      </c>
      <c r="AV240" s="13" t="s">
        <v>169</v>
      </c>
      <c r="AW240" s="13" t="s">
        <v>32</v>
      </c>
      <c r="AX240" s="13" t="s">
        <v>82</v>
      </c>
      <c r="AY240" s="160" t="s">
        <v>163</v>
      </c>
    </row>
    <row r="241" spans="2:65" s="1" customFormat="1" ht="16.5" customHeight="1">
      <c r="B241" s="136"/>
      <c r="C241" s="137" t="s">
        <v>632</v>
      </c>
      <c r="D241" s="137" t="s">
        <v>165</v>
      </c>
      <c r="E241" s="138" t="s">
        <v>1212</v>
      </c>
      <c r="F241" s="139" t="s">
        <v>1620</v>
      </c>
      <c r="G241" s="140" t="s">
        <v>393</v>
      </c>
      <c r="H241" s="141">
        <v>14</v>
      </c>
      <c r="I241" s="142"/>
      <c r="J241" s="143">
        <f>ROUND(I241*H241,2)</f>
        <v>0</v>
      </c>
      <c r="K241" s="144"/>
      <c r="L241" s="31"/>
      <c r="M241" s="145" t="s">
        <v>1</v>
      </c>
      <c r="N241" s="146" t="s">
        <v>40</v>
      </c>
      <c r="P241" s="147">
        <f>O241*H241</f>
        <v>0</v>
      </c>
      <c r="Q241" s="147">
        <v>0</v>
      </c>
      <c r="R241" s="147">
        <f>Q241*H241</f>
        <v>0</v>
      </c>
      <c r="S241" s="147">
        <v>0</v>
      </c>
      <c r="T241" s="148">
        <f>S241*H241</f>
        <v>0</v>
      </c>
      <c r="AR241" s="149" t="s">
        <v>169</v>
      </c>
      <c r="AT241" s="149" t="s">
        <v>165</v>
      </c>
      <c r="AU241" s="149" t="s">
        <v>82</v>
      </c>
      <c r="AY241" s="16" t="s">
        <v>163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6" t="s">
        <v>82</v>
      </c>
      <c r="BK241" s="150">
        <f>ROUND(I241*H241,2)</f>
        <v>0</v>
      </c>
      <c r="BL241" s="16" t="s">
        <v>169</v>
      </c>
      <c r="BM241" s="149" t="s">
        <v>1621</v>
      </c>
    </row>
    <row r="242" spans="2:65" s="14" customFormat="1" ht="10">
      <c r="B242" s="166"/>
      <c r="D242" s="152" t="s">
        <v>171</v>
      </c>
      <c r="E242" s="167" t="s">
        <v>1</v>
      </c>
      <c r="F242" s="168" t="s">
        <v>1464</v>
      </c>
      <c r="H242" s="167" t="s">
        <v>1</v>
      </c>
      <c r="I242" s="169"/>
      <c r="L242" s="166"/>
      <c r="M242" s="170"/>
      <c r="T242" s="171"/>
      <c r="AT242" s="167" t="s">
        <v>171</v>
      </c>
      <c r="AU242" s="167" t="s">
        <v>82</v>
      </c>
      <c r="AV242" s="14" t="s">
        <v>82</v>
      </c>
      <c r="AW242" s="14" t="s">
        <v>32</v>
      </c>
      <c r="AX242" s="14" t="s">
        <v>75</v>
      </c>
      <c r="AY242" s="167" t="s">
        <v>163</v>
      </c>
    </row>
    <row r="243" spans="2:65" s="12" customFormat="1" ht="10">
      <c r="B243" s="151"/>
      <c r="D243" s="152" t="s">
        <v>171</v>
      </c>
      <c r="E243" s="153" t="s">
        <v>1</v>
      </c>
      <c r="F243" s="154" t="s">
        <v>245</v>
      </c>
      <c r="H243" s="155">
        <v>14</v>
      </c>
      <c r="I243" s="156"/>
      <c r="L243" s="151"/>
      <c r="M243" s="157"/>
      <c r="T243" s="158"/>
      <c r="AT243" s="153" t="s">
        <v>171</v>
      </c>
      <c r="AU243" s="153" t="s">
        <v>82</v>
      </c>
      <c r="AV243" s="12" t="s">
        <v>84</v>
      </c>
      <c r="AW243" s="12" t="s">
        <v>32</v>
      </c>
      <c r="AX243" s="12" t="s">
        <v>75</v>
      </c>
      <c r="AY243" s="153" t="s">
        <v>163</v>
      </c>
    </row>
    <row r="244" spans="2:65" s="13" customFormat="1" ht="10">
      <c r="B244" s="159"/>
      <c r="D244" s="152" t="s">
        <v>171</v>
      </c>
      <c r="E244" s="160" t="s">
        <v>1</v>
      </c>
      <c r="F244" s="161" t="s">
        <v>173</v>
      </c>
      <c r="H244" s="162">
        <v>14</v>
      </c>
      <c r="I244" s="163"/>
      <c r="L244" s="159"/>
      <c r="M244" s="164"/>
      <c r="T244" s="165"/>
      <c r="AT244" s="160" t="s">
        <v>171</v>
      </c>
      <c r="AU244" s="160" t="s">
        <v>82</v>
      </c>
      <c r="AV244" s="13" t="s">
        <v>169</v>
      </c>
      <c r="AW244" s="13" t="s">
        <v>32</v>
      </c>
      <c r="AX244" s="13" t="s">
        <v>82</v>
      </c>
      <c r="AY244" s="160" t="s">
        <v>163</v>
      </c>
    </row>
    <row r="245" spans="2:65" s="1" customFormat="1" ht="16.5" customHeight="1">
      <c r="B245" s="136"/>
      <c r="C245" s="137" t="s">
        <v>636</v>
      </c>
      <c r="D245" s="137" t="s">
        <v>165</v>
      </c>
      <c r="E245" s="138" t="s">
        <v>1215</v>
      </c>
      <c r="F245" s="139" t="s">
        <v>1169</v>
      </c>
      <c r="G245" s="140" t="s">
        <v>884</v>
      </c>
      <c r="H245" s="141">
        <v>1</v>
      </c>
      <c r="I245" s="142"/>
      <c r="J245" s="143">
        <f>ROUND(I245*H245,2)</f>
        <v>0</v>
      </c>
      <c r="K245" s="144"/>
      <c r="L245" s="31"/>
      <c r="M245" s="145" t="s">
        <v>1</v>
      </c>
      <c r="N245" s="146" t="s">
        <v>40</v>
      </c>
      <c r="P245" s="147">
        <f>O245*H245</f>
        <v>0</v>
      </c>
      <c r="Q245" s="147">
        <v>0</v>
      </c>
      <c r="R245" s="147">
        <f>Q245*H245</f>
        <v>0</v>
      </c>
      <c r="S245" s="147">
        <v>0</v>
      </c>
      <c r="T245" s="148">
        <f>S245*H245</f>
        <v>0</v>
      </c>
      <c r="AR245" s="149" t="s">
        <v>169</v>
      </c>
      <c r="AT245" s="149" t="s">
        <v>165</v>
      </c>
      <c r="AU245" s="149" t="s">
        <v>82</v>
      </c>
      <c r="AY245" s="16" t="s">
        <v>163</v>
      </c>
      <c r="BE245" s="150">
        <f>IF(N245="základní",J245,0)</f>
        <v>0</v>
      </c>
      <c r="BF245" s="150">
        <f>IF(N245="snížená",J245,0)</f>
        <v>0</v>
      </c>
      <c r="BG245" s="150">
        <f>IF(N245="zákl. přenesená",J245,0)</f>
        <v>0</v>
      </c>
      <c r="BH245" s="150">
        <f>IF(N245="sníž. přenesená",J245,0)</f>
        <v>0</v>
      </c>
      <c r="BI245" s="150">
        <f>IF(N245="nulová",J245,0)</f>
        <v>0</v>
      </c>
      <c r="BJ245" s="16" t="s">
        <v>82</v>
      </c>
      <c r="BK245" s="150">
        <f>ROUND(I245*H245,2)</f>
        <v>0</v>
      </c>
      <c r="BL245" s="16" t="s">
        <v>169</v>
      </c>
      <c r="BM245" s="149" t="s">
        <v>1622</v>
      </c>
    </row>
    <row r="246" spans="2:65" s="14" customFormat="1" ht="10">
      <c r="B246" s="166"/>
      <c r="D246" s="152" t="s">
        <v>171</v>
      </c>
      <c r="E246" s="167" t="s">
        <v>1</v>
      </c>
      <c r="F246" s="168" t="s">
        <v>1464</v>
      </c>
      <c r="H246" s="167" t="s">
        <v>1</v>
      </c>
      <c r="I246" s="169"/>
      <c r="L246" s="166"/>
      <c r="M246" s="170"/>
      <c r="T246" s="171"/>
      <c r="AT246" s="167" t="s">
        <v>171</v>
      </c>
      <c r="AU246" s="167" t="s">
        <v>82</v>
      </c>
      <c r="AV246" s="14" t="s">
        <v>82</v>
      </c>
      <c r="AW246" s="14" t="s">
        <v>32</v>
      </c>
      <c r="AX246" s="14" t="s">
        <v>75</v>
      </c>
      <c r="AY246" s="167" t="s">
        <v>163</v>
      </c>
    </row>
    <row r="247" spans="2:65" s="12" customFormat="1" ht="10">
      <c r="B247" s="151"/>
      <c r="D247" s="152" t="s">
        <v>171</v>
      </c>
      <c r="E247" s="153" t="s">
        <v>1</v>
      </c>
      <c r="F247" s="154" t="s">
        <v>82</v>
      </c>
      <c r="H247" s="155">
        <v>1</v>
      </c>
      <c r="I247" s="156"/>
      <c r="L247" s="151"/>
      <c r="M247" s="157"/>
      <c r="T247" s="158"/>
      <c r="AT247" s="153" t="s">
        <v>171</v>
      </c>
      <c r="AU247" s="153" t="s">
        <v>82</v>
      </c>
      <c r="AV247" s="12" t="s">
        <v>84</v>
      </c>
      <c r="AW247" s="12" t="s">
        <v>32</v>
      </c>
      <c r="AX247" s="12" t="s">
        <v>75</v>
      </c>
      <c r="AY247" s="153" t="s">
        <v>163</v>
      </c>
    </row>
    <row r="248" spans="2:65" s="13" customFormat="1" ht="10">
      <c r="B248" s="159"/>
      <c r="D248" s="152" t="s">
        <v>171</v>
      </c>
      <c r="E248" s="160" t="s">
        <v>1</v>
      </c>
      <c r="F248" s="161" t="s">
        <v>173</v>
      </c>
      <c r="H248" s="162">
        <v>1</v>
      </c>
      <c r="I248" s="163"/>
      <c r="L248" s="159"/>
      <c r="M248" s="164"/>
      <c r="T248" s="165"/>
      <c r="AT248" s="160" t="s">
        <v>171</v>
      </c>
      <c r="AU248" s="160" t="s">
        <v>82</v>
      </c>
      <c r="AV248" s="13" t="s">
        <v>169</v>
      </c>
      <c r="AW248" s="13" t="s">
        <v>32</v>
      </c>
      <c r="AX248" s="13" t="s">
        <v>82</v>
      </c>
      <c r="AY248" s="160" t="s">
        <v>163</v>
      </c>
    </row>
    <row r="249" spans="2:65" s="1" customFormat="1" ht="16.5" customHeight="1">
      <c r="B249" s="136"/>
      <c r="C249" s="137" t="s">
        <v>640</v>
      </c>
      <c r="D249" s="137" t="s">
        <v>165</v>
      </c>
      <c r="E249" s="138" t="s">
        <v>1003</v>
      </c>
      <c r="F249" s="139" t="s">
        <v>1172</v>
      </c>
      <c r="G249" s="140" t="s">
        <v>393</v>
      </c>
      <c r="H249" s="141">
        <v>6</v>
      </c>
      <c r="I249" s="142"/>
      <c r="J249" s="143">
        <f>ROUND(I249*H249,2)</f>
        <v>0</v>
      </c>
      <c r="K249" s="144"/>
      <c r="L249" s="31"/>
      <c r="M249" s="145" t="s">
        <v>1</v>
      </c>
      <c r="N249" s="146" t="s">
        <v>40</v>
      </c>
      <c r="P249" s="147">
        <f>O249*H249</f>
        <v>0</v>
      </c>
      <c r="Q249" s="147">
        <v>0</v>
      </c>
      <c r="R249" s="147">
        <f>Q249*H249</f>
        <v>0</v>
      </c>
      <c r="S249" s="147">
        <v>0</v>
      </c>
      <c r="T249" s="148">
        <f>S249*H249</f>
        <v>0</v>
      </c>
      <c r="AR249" s="149" t="s">
        <v>169</v>
      </c>
      <c r="AT249" s="149" t="s">
        <v>165</v>
      </c>
      <c r="AU249" s="149" t="s">
        <v>82</v>
      </c>
      <c r="AY249" s="16" t="s">
        <v>163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6" t="s">
        <v>82</v>
      </c>
      <c r="BK249" s="150">
        <f>ROUND(I249*H249,2)</f>
        <v>0</v>
      </c>
      <c r="BL249" s="16" t="s">
        <v>169</v>
      </c>
      <c r="BM249" s="149" t="s">
        <v>1623</v>
      </c>
    </row>
    <row r="250" spans="2:65" s="14" customFormat="1" ht="10">
      <c r="B250" s="166"/>
      <c r="D250" s="152" t="s">
        <v>171</v>
      </c>
      <c r="E250" s="167" t="s">
        <v>1</v>
      </c>
      <c r="F250" s="168" t="s">
        <v>1464</v>
      </c>
      <c r="H250" s="167" t="s">
        <v>1</v>
      </c>
      <c r="I250" s="169"/>
      <c r="L250" s="166"/>
      <c r="M250" s="170"/>
      <c r="T250" s="171"/>
      <c r="AT250" s="167" t="s">
        <v>171</v>
      </c>
      <c r="AU250" s="167" t="s">
        <v>82</v>
      </c>
      <c r="AV250" s="14" t="s">
        <v>82</v>
      </c>
      <c r="AW250" s="14" t="s">
        <v>32</v>
      </c>
      <c r="AX250" s="14" t="s">
        <v>75</v>
      </c>
      <c r="AY250" s="167" t="s">
        <v>163</v>
      </c>
    </row>
    <row r="251" spans="2:65" s="12" customFormat="1" ht="10">
      <c r="B251" s="151"/>
      <c r="D251" s="152" t="s">
        <v>171</v>
      </c>
      <c r="E251" s="153" t="s">
        <v>1</v>
      </c>
      <c r="F251" s="154" t="s">
        <v>203</v>
      </c>
      <c r="H251" s="155">
        <v>6</v>
      </c>
      <c r="I251" s="156"/>
      <c r="L251" s="151"/>
      <c r="M251" s="157"/>
      <c r="T251" s="158"/>
      <c r="AT251" s="153" t="s">
        <v>171</v>
      </c>
      <c r="AU251" s="153" t="s">
        <v>82</v>
      </c>
      <c r="AV251" s="12" t="s">
        <v>84</v>
      </c>
      <c r="AW251" s="12" t="s">
        <v>32</v>
      </c>
      <c r="AX251" s="12" t="s">
        <v>75</v>
      </c>
      <c r="AY251" s="153" t="s">
        <v>163</v>
      </c>
    </row>
    <row r="252" spans="2:65" s="13" customFormat="1" ht="10">
      <c r="B252" s="159"/>
      <c r="D252" s="152" t="s">
        <v>171</v>
      </c>
      <c r="E252" s="160" t="s">
        <v>1</v>
      </c>
      <c r="F252" s="161" t="s">
        <v>173</v>
      </c>
      <c r="H252" s="162">
        <v>6</v>
      </c>
      <c r="I252" s="163"/>
      <c r="L252" s="159"/>
      <c r="M252" s="164"/>
      <c r="T252" s="165"/>
      <c r="AT252" s="160" t="s">
        <v>171</v>
      </c>
      <c r="AU252" s="160" t="s">
        <v>82</v>
      </c>
      <c r="AV252" s="13" t="s">
        <v>169</v>
      </c>
      <c r="AW252" s="13" t="s">
        <v>32</v>
      </c>
      <c r="AX252" s="13" t="s">
        <v>82</v>
      </c>
      <c r="AY252" s="160" t="s">
        <v>163</v>
      </c>
    </row>
    <row r="253" spans="2:65" s="1" customFormat="1" ht="16.5" customHeight="1">
      <c r="B253" s="136"/>
      <c r="C253" s="137" t="s">
        <v>646</v>
      </c>
      <c r="D253" s="137" t="s">
        <v>165</v>
      </c>
      <c r="E253" s="138" t="s">
        <v>1219</v>
      </c>
      <c r="F253" s="139" t="s">
        <v>1175</v>
      </c>
      <c r="G253" s="140" t="s">
        <v>884</v>
      </c>
      <c r="H253" s="141">
        <v>1</v>
      </c>
      <c r="I253" s="142"/>
      <c r="J253" s="143">
        <f>ROUND(I253*H253,2)</f>
        <v>0</v>
      </c>
      <c r="K253" s="144"/>
      <c r="L253" s="31"/>
      <c r="M253" s="145" t="s">
        <v>1</v>
      </c>
      <c r="N253" s="146" t="s">
        <v>40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9" t="s">
        <v>169</v>
      </c>
      <c r="AT253" s="149" t="s">
        <v>165</v>
      </c>
      <c r="AU253" s="149" t="s">
        <v>82</v>
      </c>
      <c r="AY253" s="16" t="s">
        <v>163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6" t="s">
        <v>82</v>
      </c>
      <c r="BK253" s="150">
        <f>ROUND(I253*H253,2)</f>
        <v>0</v>
      </c>
      <c r="BL253" s="16" t="s">
        <v>169</v>
      </c>
      <c r="BM253" s="149" t="s">
        <v>1624</v>
      </c>
    </row>
    <row r="254" spans="2:65" s="14" customFormat="1" ht="10">
      <c r="B254" s="166"/>
      <c r="D254" s="152" t="s">
        <v>171</v>
      </c>
      <c r="E254" s="167" t="s">
        <v>1</v>
      </c>
      <c r="F254" s="168" t="s">
        <v>1464</v>
      </c>
      <c r="H254" s="167" t="s">
        <v>1</v>
      </c>
      <c r="I254" s="169"/>
      <c r="L254" s="166"/>
      <c r="M254" s="170"/>
      <c r="T254" s="171"/>
      <c r="AT254" s="167" t="s">
        <v>171</v>
      </c>
      <c r="AU254" s="167" t="s">
        <v>82</v>
      </c>
      <c r="AV254" s="14" t="s">
        <v>82</v>
      </c>
      <c r="AW254" s="14" t="s">
        <v>32</v>
      </c>
      <c r="AX254" s="14" t="s">
        <v>75</v>
      </c>
      <c r="AY254" s="167" t="s">
        <v>163</v>
      </c>
    </row>
    <row r="255" spans="2:65" s="12" customFormat="1" ht="10">
      <c r="B255" s="151"/>
      <c r="D255" s="152" t="s">
        <v>171</v>
      </c>
      <c r="E255" s="153" t="s">
        <v>1</v>
      </c>
      <c r="F255" s="154" t="s">
        <v>82</v>
      </c>
      <c r="H255" s="155">
        <v>1</v>
      </c>
      <c r="I255" s="156"/>
      <c r="L255" s="151"/>
      <c r="M255" s="157"/>
      <c r="T255" s="158"/>
      <c r="AT255" s="153" t="s">
        <v>171</v>
      </c>
      <c r="AU255" s="153" t="s">
        <v>82</v>
      </c>
      <c r="AV255" s="12" t="s">
        <v>84</v>
      </c>
      <c r="AW255" s="12" t="s">
        <v>32</v>
      </c>
      <c r="AX255" s="12" t="s">
        <v>75</v>
      </c>
      <c r="AY255" s="153" t="s">
        <v>163</v>
      </c>
    </row>
    <row r="256" spans="2:65" s="13" customFormat="1" ht="10">
      <c r="B256" s="159"/>
      <c r="D256" s="152" t="s">
        <v>171</v>
      </c>
      <c r="E256" s="160" t="s">
        <v>1</v>
      </c>
      <c r="F256" s="161" t="s">
        <v>173</v>
      </c>
      <c r="H256" s="162">
        <v>1</v>
      </c>
      <c r="I256" s="163"/>
      <c r="L256" s="159"/>
      <c r="M256" s="164"/>
      <c r="T256" s="165"/>
      <c r="AT256" s="160" t="s">
        <v>171</v>
      </c>
      <c r="AU256" s="160" t="s">
        <v>82</v>
      </c>
      <c r="AV256" s="13" t="s">
        <v>169</v>
      </c>
      <c r="AW256" s="13" t="s">
        <v>32</v>
      </c>
      <c r="AX256" s="13" t="s">
        <v>82</v>
      </c>
      <c r="AY256" s="160" t="s">
        <v>163</v>
      </c>
    </row>
    <row r="257" spans="2:65" s="1" customFormat="1" ht="16.5" customHeight="1">
      <c r="B257" s="136"/>
      <c r="C257" s="137" t="s">
        <v>652</v>
      </c>
      <c r="D257" s="137" t="s">
        <v>165</v>
      </c>
      <c r="E257" s="138" t="s">
        <v>1222</v>
      </c>
      <c r="F257" s="139" t="s">
        <v>1181</v>
      </c>
      <c r="G257" s="140" t="s">
        <v>884</v>
      </c>
      <c r="H257" s="141">
        <v>1</v>
      </c>
      <c r="I257" s="142"/>
      <c r="J257" s="143">
        <f>ROUND(I257*H257,2)</f>
        <v>0</v>
      </c>
      <c r="K257" s="144"/>
      <c r="L257" s="31"/>
      <c r="M257" s="145" t="s">
        <v>1</v>
      </c>
      <c r="N257" s="146" t="s">
        <v>40</v>
      </c>
      <c r="P257" s="147">
        <f>O257*H257</f>
        <v>0</v>
      </c>
      <c r="Q257" s="147">
        <v>0</v>
      </c>
      <c r="R257" s="147">
        <f>Q257*H257</f>
        <v>0</v>
      </c>
      <c r="S257" s="147">
        <v>0</v>
      </c>
      <c r="T257" s="148">
        <f>S257*H257</f>
        <v>0</v>
      </c>
      <c r="AR257" s="149" t="s">
        <v>169</v>
      </c>
      <c r="AT257" s="149" t="s">
        <v>165</v>
      </c>
      <c r="AU257" s="149" t="s">
        <v>82</v>
      </c>
      <c r="AY257" s="16" t="s">
        <v>163</v>
      </c>
      <c r="BE257" s="150">
        <f>IF(N257="základní",J257,0)</f>
        <v>0</v>
      </c>
      <c r="BF257" s="150">
        <f>IF(N257="snížená",J257,0)</f>
        <v>0</v>
      </c>
      <c r="BG257" s="150">
        <f>IF(N257="zákl. přenesená",J257,0)</f>
        <v>0</v>
      </c>
      <c r="BH257" s="150">
        <f>IF(N257="sníž. přenesená",J257,0)</f>
        <v>0</v>
      </c>
      <c r="BI257" s="150">
        <f>IF(N257="nulová",J257,0)</f>
        <v>0</v>
      </c>
      <c r="BJ257" s="16" t="s">
        <v>82</v>
      </c>
      <c r="BK257" s="150">
        <f>ROUND(I257*H257,2)</f>
        <v>0</v>
      </c>
      <c r="BL257" s="16" t="s">
        <v>169</v>
      </c>
      <c r="BM257" s="149" t="s">
        <v>1625</v>
      </c>
    </row>
    <row r="258" spans="2:65" s="14" customFormat="1" ht="10">
      <c r="B258" s="166"/>
      <c r="D258" s="152" t="s">
        <v>171</v>
      </c>
      <c r="E258" s="167" t="s">
        <v>1</v>
      </c>
      <c r="F258" s="168" t="s">
        <v>1464</v>
      </c>
      <c r="H258" s="167" t="s">
        <v>1</v>
      </c>
      <c r="I258" s="169"/>
      <c r="L258" s="166"/>
      <c r="M258" s="170"/>
      <c r="T258" s="171"/>
      <c r="AT258" s="167" t="s">
        <v>171</v>
      </c>
      <c r="AU258" s="167" t="s">
        <v>82</v>
      </c>
      <c r="AV258" s="14" t="s">
        <v>82</v>
      </c>
      <c r="AW258" s="14" t="s">
        <v>32</v>
      </c>
      <c r="AX258" s="14" t="s">
        <v>75</v>
      </c>
      <c r="AY258" s="167" t="s">
        <v>163</v>
      </c>
    </row>
    <row r="259" spans="2:65" s="12" customFormat="1" ht="10">
      <c r="B259" s="151"/>
      <c r="D259" s="152" t="s">
        <v>171</v>
      </c>
      <c r="E259" s="153" t="s">
        <v>1</v>
      </c>
      <c r="F259" s="154" t="s">
        <v>82</v>
      </c>
      <c r="H259" s="155">
        <v>1</v>
      </c>
      <c r="I259" s="156"/>
      <c r="L259" s="151"/>
      <c r="M259" s="157"/>
      <c r="T259" s="158"/>
      <c r="AT259" s="153" t="s">
        <v>171</v>
      </c>
      <c r="AU259" s="153" t="s">
        <v>82</v>
      </c>
      <c r="AV259" s="12" t="s">
        <v>84</v>
      </c>
      <c r="AW259" s="12" t="s">
        <v>32</v>
      </c>
      <c r="AX259" s="12" t="s">
        <v>75</v>
      </c>
      <c r="AY259" s="153" t="s">
        <v>163</v>
      </c>
    </row>
    <row r="260" spans="2:65" s="13" customFormat="1" ht="10">
      <c r="B260" s="159"/>
      <c r="D260" s="152" t="s">
        <v>171</v>
      </c>
      <c r="E260" s="160" t="s">
        <v>1</v>
      </c>
      <c r="F260" s="161" t="s">
        <v>173</v>
      </c>
      <c r="H260" s="162">
        <v>1</v>
      </c>
      <c r="I260" s="163"/>
      <c r="L260" s="159"/>
      <c r="M260" s="172"/>
      <c r="N260" s="173"/>
      <c r="O260" s="173"/>
      <c r="P260" s="173"/>
      <c r="Q260" s="173"/>
      <c r="R260" s="173"/>
      <c r="S260" s="173"/>
      <c r="T260" s="174"/>
      <c r="AT260" s="160" t="s">
        <v>171</v>
      </c>
      <c r="AU260" s="160" t="s">
        <v>82</v>
      </c>
      <c r="AV260" s="13" t="s">
        <v>169</v>
      </c>
      <c r="AW260" s="13" t="s">
        <v>32</v>
      </c>
      <c r="AX260" s="13" t="s">
        <v>82</v>
      </c>
      <c r="AY260" s="160" t="s">
        <v>163</v>
      </c>
    </row>
    <row r="261" spans="2:65" s="1" customFormat="1" ht="7" customHeight="1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31"/>
    </row>
  </sheetData>
  <sheetProtection algorithmName="SHA-512" hashValue="Eyuw++wps2ry0Xlg+G8Rnr47SMU4LrdPTLTxAh+DTKpYLYa5KajlHJ6MNU/WBrP7MR46UouwR5or7wTnrhwplQ==" saltValue="beaW37UjbkSzq/depk8uKw==" spinCount="100000" sheet="1" objects="1" scenarios="1"/>
  <autoFilter ref="C120:K260" xr:uid="{00000000-0009-0000-0000-000008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D.1.1.1 - Bourací práce</vt:lpstr>
      <vt:lpstr>D.1.1.2 - Stavební úpravy</vt:lpstr>
      <vt:lpstr>D.1.4.3 - Vytápění</vt:lpstr>
      <vt:lpstr>D.1.4.4.1 - Elektrická po...</vt:lpstr>
      <vt:lpstr>D.1.4.4.2 - Strukturovaná...</vt:lpstr>
      <vt:lpstr>D.1.4.4.3 - Poplachový za...</vt:lpstr>
      <vt:lpstr>D.1.4.4.4 - Kamerový systém</vt:lpstr>
      <vt:lpstr>D.1.4.4.5 - Elektronická ...</vt:lpstr>
      <vt:lpstr>D.1.4.4.6 - Audio-Video t...</vt:lpstr>
      <vt:lpstr>D.1.4.5 - Silnoproudá ele...</vt:lpstr>
      <vt:lpstr>VRN - Vedlejší rozpočtové...</vt:lpstr>
      <vt:lpstr>'D.1.1.1 - Bourací práce'!Názvy_tisku</vt:lpstr>
      <vt:lpstr>'D.1.1.2 - Stavební úpravy'!Názvy_tisku</vt:lpstr>
      <vt:lpstr>'D.1.4.3 - Vytápění'!Názvy_tisku</vt:lpstr>
      <vt:lpstr>'D.1.4.4.1 - Elektrická po...'!Názvy_tisku</vt:lpstr>
      <vt:lpstr>'D.1.4.4.2 - Strukturovaná...'!Názvy_tisku</vt:lpstr>
      <vt:lpstr>'D.1.4.4.3 - Poplachový za...'!Názvy_tisku</vt:lpstr>
      <vt:lpstr>'D.1.4.4.4 - Kamerový systém'!Názvy_tisku</vt:lpstr>
      <vt:lpstr>'D.1.4.4.5 - Elektronická ...'!Názvy_tisku</vt:lpstr>
      <vt:lpstr>'D.1.4.4.6 - Audio-Video t...'!Názvy_tisku</vt:lpstr>
      <vt:lpstr>'D.1.4.5 - Silnoproudá ele...'!Názvy_tisku</vt:lpstr>
      <vt:lpstr>'Rekapitulace stavby'!Názvy_tisku</vt:lpstr>
      <vt:lpstr>'VRN - Vedlejší rozpočtové...'!Názvy_tisku</vt:lpstr>
      <vt:lpstr>'D.1.1.1 - Bourací práce'!Oblast_tisku</vt:lpstr>
      <vt:lpstr>'D.1.1.2 - Stavební úpravy'!Oblast_tisku</vt:lpstr>
      <vt:lpstr>'D.1.4.3 - Vytápění'!Oblast_tisku</vt:lpstr>
      <vt:lpstr>'D.1.4.4.1 - Elektrická po...'!Oblast_tisku</vt:lpstr>
      <vt:lpstr>'D.1.4.4.2 - Strukturovaná...'!Oblast_tisku</vt:lpstr>
      <vt:lpstr>'D.1.4.4.3 - Poplachový za...'!Oblast_tisku</vt:lpstr>
      <vt:lpstr>'D.1.4.4.4 - Kamerový systém'!Oblast_tisku</vt:lpstr>
      <vt:lpstr>'D.1.4.4.5 - Elektronická ...'!Oblast_tisku</vt:lpstr>
      <vt:lpstr>'D.1.4.4.6 - Audio-Video t...'!Oblast_tisku</vt:lpstr>
      <vt:lpstr>'D.1.4.5 - Silnoproudá ele...'!Oblast_tisku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Jakub, Ing.</dc:creator>
  <cp:lastModifiedBy>Petr Ramík</cp:lastModifiedBy>
  <dcterms:created xsi:type="dcterms:W3CDTF">2026-04-16T19:17:32Z</dcterms:created>
  <dcterms:modified xsi:type="dcterms:W3CDTF">2026-04-16T19:28:08Z</dcterms:modified>
</cp:coreProperties>
</file>