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540" windowWidth="22728" windowHeight="10536" activeTab="0"/>
  </bookViews>
  <sheets>
    <sheet name="Rekapitulace stavby" sheetId="1" r:id="rId1"/>
    <sheet name="01 - Vybudování 4 kancelá..." sheetId="2" r:id="rId2"/>
    <sheet name="02 - Slaboproud" sheetId="3" r:id="rId3"/>
    <sheet name="03 - Silnoproudá elektrot..." sheetId="4" r:id="rId4"/>
    <sheet name="VON - Vedlejší a ostatní ..." sheetId="5" r:id="rId5"/>
    <sheet name="Pokyny pro vyplnění" sheetId="6" r:id="rId6"/>
  </sheets>
  <definedNames>
    <definedName name="_xlnm._FilterDatabase" localSheetId="1" hidden="1">'01 - Vybudování 4 kancelá...'!$C$102:$K$521</definedName>
    <definedName name="_xlnm._FilterDatabase" localSheetId="2" hidden="1">'02 - Slaboproud'!$C$86:$K$145</definedName>
    <definedName name="_xlnm._FilterDatabase" localSheetId="3" hidden="1">'03 - Silnoproudá elektrot...'!$C$85:$K$203</definedName>
    <definedName name="_xlnm._FilterDatabase" localSheetId="4" hidden="1">'VON - Vedlejší a ostatní ...'!$C$84:$K$100</definedName>
    <definedName name="_xlnm.Print_Titles" localSheetId="1">'01 - Vybudování 4 kancelá...'!$102:$102</definedName>
    <definedName name="_xlnm.Print_Titles" localSheetId="2">'02 - Slaboproud'!$86:$86</definedName>
    <definedName name="_xlnm.Print_Titles" localSheetId="3">'03 - Silnoproudá elektrot...'!$85:$85</definedName>
    <definedName name="_xlnm.Print_Titles" localSheetId="0">'Rekapitulace stavby'!$49:$49</definedName>
    <definedName name="_xlnm.Print_Titles" localSheetId="4">'VON - Vedlejší a ostatní ...'!$84:$84</definedName>
    <definedName name="_xlnm.Print_Area" localSheetId="1">'01 - Vybudování 4 kancelá...'!$C$4:$J$38,'01 - Vybudování 4 kancelá...'!$C$44:$J$82,'01 - Vybudování 4 kancelá...'!$C$88:$K$521</definedName>
    <definedName name="_xlnm.Print_Area" localSheetId="2">'02 - Slaboproud'!$C$4:$J$38,'02 - Slaboproud'!$C$44:$J$66,'02 - Slaboproud'!$C$72:$K$145</definedName>
    <definedName name="_xlnm.Print_Area" localSheetId="3">'03 - Silnoproudá elektrot...'!$C$4:$J$38,'03 - Silnoproudá elektrot...'!$C$44:$J$65,'03 - Silnoproudá elektrot...'!$C$71:$K$203</definedName>
    <definedName name="_xlnm.Print_Area" localSheetId="5">'Pokyny pro vyplnění'!$B$2:$K$69,'Pokyny pro vyplnění'!$B$72:$K$116,'Pokyny pro vyplnění'!$B$119:$K$188,'Pokyny pro vyplnění'!$B$196:$K$216</definedName>
    <definedName name="_xlnm.Print_Area" localSheetId="0">'Rekapitulace stavby'!$D$4:$AO$33,'Rekapitulace stavby'!$C$39:$AQ$58</definedName>
    <definedName name="_xlnm.Print_Area" localSheetId="4">'VON - Vedlejší a ostatní ...'!$C$4:$J$38,'VON - Vedlejší a ostatní ...'!$C$44:$J$64,'VON - Vedlejší a ostatní ...'!$C$70:$K$100</definedName>
  </definedNames>
  <calcPr fullCalcOnLoad="1"/>
</workbook>
</file>

<file path=xl/sharedStrings.xml><?xml version="1.0" encoding="utf-8"?>
<sst xmlns="http://schemas.openxmlformats.org/spreadsheetml/2006/main" count="7408" uniqueCount="1157">
  <si>
    <t>Export VZ</t>
  </si>
  <si>
    <t>List obsahuje:</t>
  </si>
  <si>
    <t>1) Rekapitulace stavby</t>
  </si>
  <si>
    <t>2) Rekapitulace objektů stavby a soupisů prací</t>
  </si>
  <si>
    <t>3.0</t>
  </si>
  <si>
    <t>ZAMOK</t>
  </si>
  <si>
    <t>False</t>
  </si>
  <si>
    <t>{ec51563b-a2fc-43c1-a42f-663f5e49fa66}</t>
  </si>
  <si>
    <t>0,01</t>
  </si>
  <si>
    <t>21</t>
  </si>
  <si>
    <t>15</t>
  </si>
  <si>
    <t>REKAPITULACE STAVBY</t>
  </si>
  <si>
    <t>v ---  níže se nacházejí doplnkové a pomocné údaje k sestavám  --- v</t>
  </si>
  <si>
    <t>Návod na vyplnění</t>
  </si>
  <si>
    <t>0,001</t>
  </si>
  <si>
    <t>Kód:</t>
  </si>
  <si>
    <t>180829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</si>
  <si>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</si>
  <si>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</si>
  <si>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Křížkovského 511/8, Vybudován čtyř kanceláří v 2.np</t>
  </si>
  <si>
    <t>KSO:</t>
  </si>
  <si>
    <t>801 35 19</t>
  </si>
  <si>
    <t>CC-CZ:</t>
  </si>
  <si>
    <t>1263</t>
  </si>
  <si>
    <t>Místo:</t>
  </si>
  <si>
    <t>Olomouc</t>
  </si>
  <si>
    <t>Datum:</t>
  </si>
  <si>
    <t>29. 8. 2018</t>
  </si>
  <si>
    <t>CZ-CPV:</t>
  </si>
  <si>
    <t>45000000-7</t>
  </si>
  <si>
    <t>CZ-CPA:</t>
  </si>
  <si>
    <t>41.00.28</t>
  </si>
  <si>
    <t>Zadavatel:</t>
  </si>
  <si>
    <t>IČ:</t>
  </si>
  <si>
    <t/>
  </si>
  <si>
    <t>ÚP Olomouc, Křížkovského 511/8, Olomouc</t>
  </si>
  <si>
    <t>DIČ:</t>
  </si>
  <si>
    <t>Uchazeč:</t>
  </si>
  <si>
    <t>Vyplň údaj</t>
  </si>
  <si>
    <t>Projektant:</t>
  </si>
  <si>
    <t>Atelier A, Olomouc</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</si>
  <si>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</si>
  <si>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</si>
  <si>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</si>
  <si>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</si>
  <si>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</si>
  <si>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</si>
  <si>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</si>
  <si>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</si>
  <si>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</si>
  <si>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</si>
  <si>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</si>
  <si>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</si>
  <si>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</si>
  <si>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</si>
  <si>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</si>
  <si>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</si>
  <si>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</si>
  <si>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</si>
  <si>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</si>
  <si>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</si>
  <si>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</si>
  <si>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</si>
  <si>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</si>
  <si>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</si>
  <si>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</si>
  <si>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</si>
  <si>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</si>
  <si>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</si>
  <si>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</si>
  <si>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</si>
  <si>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</si>
  <si>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</si>
  <si>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</si>
  <si>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</si>
  <si>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</si>
  <si>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</si>
  <si>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</si>
  <si>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</si>
  <si>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</si>
  <si>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</si>
  <si>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</si>
  <si>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</si>
  <si>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Vybudování 4 kanceláří</t>
  </si>
  <si>
    <t>STA</t>
  </si>
  <si>
    <t>1</t>
  </si>
  <si>
    <t>{257193ea-f618-4080-b319-e6d2b3d7bd48}</t>
  </si>
  <si>
    <t>2</t>
  </si>
  <si>
    <t>/</t>
  </si>
  <si>
    <t xml:space="preserve">Vybudování 4 kanceláří - stavební práce </t>
  </si>
  <si>
    <t>Soupis</t>
  </si>
  <si>
    <t>{93155c5d-7722-41b1-bcee-778a342e9d34}</t>
  </si>
  <si>
    <t>02</t>
  </si>
  <si>
    <t>Slaboproud</t>
  </si>
  <si>
    <t>{61ccf4a5-1b05-46e1-9fa0-0b34b1d590df}</t>
  </si>
  <si>
    <t>03</t>
  </si>
  <si>
    <t>Silnoproudá elektrotechnika</t>
  </si>
  <si>
    <t>{03cf642a-d8ba-425e-93aa-91ae1693fb3d}</t>
  </si>
  <si>
    <t>VON</t>
  </si>
  <si>
    <t xml:space="preserve">Vedlejší a ostatní náklady </t>
  </si>
  <si>
    <t>{54f499a2-8523-4945-844b-511d1ddc9413}</t>
  </si>
  <si>
    <t>{ec7a0542-b21d-473a-8ae6-069442fcbcd7}</t>
  </si>
  <si>
    <t>1) Krycí list soupisu</t>
  </si>
  <si>
    <t>2) Rekapitulace</t>
  </si>
  <si>
    <t>3) Soupis prací</t>
  </si>
  <si>
    <t>Zpět na list:</t>
  </si>
  <si>
    <t>Rekapitulace stavby</t>
  </si>
  <si>
    <t>KRYCÍ LIST SOUPISU</t>
  </si>
  <si>
    <t>Objekt:</t>
  </si>
  <si>
    <t>01 - Vybudování 4 kanceláří</t>
  </si>
  <si>
    <t>Soupis:</t>
  </si>
  <si>
    <t xml:space="preserve">01 - Vybudování 4 kanceláří - stavební práce </t>
  </si>
  <si>
    <t>REKAPITULACE ČLENĚNÍ SOUPISU PRACÍ</t>
  </si>
  <si>
    <t>Kód dílu - Popis</t>
  </si>
  <si>
    <t>Cena celkem [CZK]</t>
  </si>
  <si>
    <t>Náklady soupisu celkem</t>
  </si>
  <si>
    <t>-1</t>
  </si>
  <si>
    <t>HSV - Práce a dodávky HSV</t>
  </si>
  <si>
    <t xml:space="preserve">    2 - Zakládání</t>
  </si>
  <si>
    <t xml:space="preserve">    31 - Zdi podpěrné a volné</t>
  </si>
  <si>
    <t xml:space="preserve">    61 - Úprava povrchů vnitřní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</si>
  <si>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</si>
  <si>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</si>
  <si>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</si>
  <si>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</si>
  <si>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</si>
  <si>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</si>
  <si>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</si>
  <si>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735 - Ústřední vytápění - otopná tělesa</t>
  </si>
  <si>
    <t xml:space="preserve">    741 - Elektroinstalace - silnoproud</t>
  </si>
  <si>
    <t xml:space="preserve">    762 - Konstrukce tesařské</t>
  </si>
  <si>
    <t xml:space="preserve">    763 - Konstrukce suché výstavby</t>
  </si>
  <si>
    <t xml:space="preserve">    766 - Konstrukce truhlářské</t>
  </si>
  <si>
    <t xml:space="preserve">    775 - Podlahy skládané</t>
  </si>
  <si>
    <t xml:space="preserve">    776 - Podlahy povlakové</t>
  </si>
  <si>
    <t xml:space="preserve">    783 - Dokončovací práce - nátěry</t>
  </si>
  <si>
    <t xml:space="preserve">    784 - Dokončovací práce - malby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</si>
  <si>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</si>
  <si>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</si>
  <si>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</si>
  <si>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</si>
  <si>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</si>
  <si>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</si>
  <si>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</si>
  <si>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</si>
  <si>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</si>
  <si>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</si>
  <si>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</si>
  <si>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</si>
  <si>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</si>
  <si>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</si>
  <si>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</si>
  <si>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</si>
  <si>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</si>
  <si>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</si>
  <si>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Zakládání</t>
  </si>
  <si>
    <t>K</t>
  </si>
  <si>
    <t>213141111</t>
  </si>
  <si>
    <t>Zřízení vrstvy z geotextilie filtrační, separační, odvodňovací, ochranné, výztužné nebo protierozní v rovině nebo ve sklonu do 1:5, šířky do 3 m</t>
  </si>
  <si>
    <t>m2</t>
  </si>
  <si>
    <t>CS ÚRS 2018 02</t>
  </si>
  <si>
    <t>4</t>
  </si>
  <si>
    <t>-1809585050</t>
  </si>
  <si>
    <t>PSC</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</si>
  <si>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</si>
  <si>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VV</t>
  </si>
  <si>
    <t>"viz tabulka skladba podlah</t>
  </si>
  <si>
    <t>"A1</t>
  </si>
  <si>
    <t>90</t>
  </si>
  <si>
    <t>M</t>
  </si>
  <si>
    <t>69311068</t>
  </si>
  <si>
    <t>geotextilie netkaná PP 300g/m2</t>
  </si>
  <si>
    <t>8</t>
  </si>
  <si>
    <t>90412361</t>
  </si>
  <si>
    <t>"viz zřízení</t>
  </si>
  <si>
    <t>90*1,15 'Přepočtené koeficientem množství</t>
  </si>
  <si>
    <t>31</t>
  </si>
  <si>
    <t>Zdi podpěrné a volné</t>
  </si>
  <si>
    <t>3</t>
  </si>
  <si>
    <t>310236241</t>
  </si>
  <si>
    <t>Zazdívka otvorů ve zdivu nadzákladovém cihlami pálenými plochy přes 0,0225 m2 do 0,09 m2, ve zdi tl. do 300 mm</t>
  </si>
  <si>
    <t>kus</t>
  </si>
  <si>
    <t>1403581694</t>
  </si>
  <si>
    <t>"v.č.01</t>
  </si>
  <si>
    <t>48*2</t>
  </si>
  <si>
    <t>Součet</t>
  </si>
  <si>
    <t>61</t>
  </si>
  <si>
    <t>Úprava povrchů vnitřní</t>
  </si>
  <si>
    <t>612131121</t>
  </si>
  <si>
    <t>Podkladní a spojovací vrstva vnitřních omítaných ploch penetrace akrylát-silikonová nanášená ručně stěn</t>
  </si>
  <si>
    <t>1717099647</t>
  </si>
  <si>
    <t>"viz oprava omítek</t>
  </si>
  <si>
    <t>183,54</t>
  </si>
  <si>
    <t>5</t>
  </si>
  <si>
    <t>611311131</t>
  </si>
  <si>
    <t>Potažení vnitřních ploch štukem tloušťky do 3 mm vodorovných konstrukcí stropů rovných</t>
  </si>
  <si>
    <t>591070081</t>
  </si>
  <si>
    <t>"viz podhledy</t>
  </si>
  <si>
    <t>85,87</t>
  </si>
  <si>
    <t>6</t>
  </si>
  <si>
    <t>612311131</t>
  </si>
  <si>
    <t>Potažení vnitřních ploch štukem tloušťky do 3 mm svislých konstrukcí stěn</t>
  </si>
  <si>
    <t>-2030077484</t>
  </si>
  <si>
    <t>"ozn. Z - 2</t>
  </si>
  <si>
    <t>"v.č.02</t>
  </si>
  <si>
    <t>"m.č.13.a.-e.</t>
  </si>
  <si>
    <t>((1,25+0,7+3,965+4,17+4,365+10,465)*4,7-0,9*1,97*4)*2</t>
  </si>
  <si>
    <t>7</t>
  </si>
  <si>
    <t>612325422</t>
  </si>
  <si>
    <t>Oprava vápenocementové omítky vnitřních ploch štukové dvouvrstvé, tloušťky do 20 mm a tloušťky štuku do 3 mm stěn, v rozsahu opravované plochy přes 10 do 30%</t>
  </si>
  <si>
    <t>161927976</t>
  </si>
  <si>
    <t xml:space="preserve">Poznámka k souboru cen:
1. Pro ocenění opravy omítek plochy do 1 m2 se použijí ceny souboru cen 61. 32-52.. Vápenocementová omítka jednotlivých malých ploch.
</t>
  </si>
  <si>
    <t>"m.č.2.13a</t>
  </si>
  <si>
    <t>10,37*4,7-1,25*2,40*3+(1,60+3,64+3,64)*0,4*3+(1,34+2,28+2,28)*0,4</t>
  </si>
  <si>
    <t>"m.č.2.13b</t>
  </si>
  <si>
    <t>(4,54+3,44)*4,7-1,25*2,35+(1,63+3,64+3,64)*0,4</t>
  </si>
  <si>
    <t>"m.č.2.13c</t>
  </si>
  <si>
    <t>3,6*4,7-1,25*2,35+(1,63+3,64+3,64)*0,4</t>
  </si>
  <si>
    <t>"m.č.2.13d</t>
  </si>
  <si>
    <t>"m.č.2.13e</t>
  </si>
  <si>
    <t>(3,48+5,75+3,1)*4,7-1,25*2,35-1,25*2,4+(1,63+3,64+3,64)*0,4+(1,61+3,64+3,64)*0,4-0,8*1,97</t>
  </si>
  <si>
    <t>619991011</t>
  </si>
  <si>
    <t>Zakrytí vnitřních ploch před znečištěním včetně pozdějšího odkrytí konstrukcí a prvků obalením fólií a přelepením páskou</t>
  </si>
  <si>
    <t>-2121220448</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</si>
  <si>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</si>
  <si>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1,5*2,55*4+1,5*2,62*4</t>
  </si>
  <si>
    <t>1,34*2,34</t>
  </si>
  <si>
    <t>9</t>
  </si>
  <si>
    <t>612135101</t>
  </si>
  <si>
    <t>Hrubá výplň rýh maltou jakékoli šířky rýhy ve stěnách</t>
  </si>
  <si>
    <t>-327854978</t>
  </si>
  <si>
    <t xml:space="preserve">Poznámka k souboru cen:
1. V cenách nejsou započteny náklady na omítku rýh, tyto se ocení příšlušnými cenami tohoto katalogu.
</t>
  </si>
  <si>
    <t>"v.č.01 - pro osazení chráničky SLP - Pv/12</t>
  </si>
  <si>
    <t>4,7*0,15</t>
  </si>
  <si>
    <t>10</t>
  </si>
  <si>
    <t>612325121</t>
  </si>
  <si>
    <t>Vápenocementová omítka rýh štuková ve stěnách, šířky rýhy do 150 mm</t>
  </si>
  <si>
    <t>1451346957</t>
  </si>
  <si>
    <t>94</t>
  </si>
  <si>
    <t>Lešení a stavební výtahy</t>
  </si>
  <si>
    <t>11</t>
  </si>
  <si>
    <t>949101112</t>
  </si>
  <si>
    <t>Lešení pomocné pracovní pro objekty pozemních staveb pro zatížení do 150 kg/m2, o výšce lešeňové podlahy přes 1,9 do 3,5 m</t>
  </si>
  <si>
    <t>447919060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</si>
  <si>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</si>
  <si>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"v.č.014</t>
  </si>
  <si>
    <t>85,87+1,5*1,0+1,34*1</t>
  </si>
  <si>
    <t>95</t>
  </si>
  <si>
    <t>Různé dokončovací konstrukce a práce pozemních staveb</t>
  </si>
  <si>
    <t>12</t>
  </si>
  <si>
    <t>952901111</t>
  </si>
  <si>
    <t>Vyčištění budov nebo objektů před předáním do užívání budov bytové nebo občanské výstavby, světlé výšky podlaží do 4 m</t>
  </si>
  <si>
    <t>1734268505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</si>
  <si>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</si>
  <si>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85,87+3*3+3*4+6*6</t>
  </si>
  <si>
    <t>13</t>
  </si>
  <si>
    <t>951R10011</t>
  </si>
  <si>
    <t>D+M práškový hasící přístroj ( has. schopnost 21A)</t>
  </si>
  <si>
    <t>ks</t>
  </si>
  <si>
    <t>-937607316</t>
  </si>
  <si>
    <t>"viz požární zpráva</t>
  </si>
  <si>
    <t>14</t>
  </si>
  <si>
    <t>953R39008</t>
  </si>
  <si>
    <t>Stávající vybavení místností ozn. Pv/08 , (vyklizení vybavení) - specifikace viz tabulka ostatní práce</t>
  </si>
  <si>
    <t>soub</t>
  </si>
  <si>
    <t>494521412</t>
  </si>
  <si>
    <t>"viz Pv/08 - soubor obsahuje vyklizení - 27ks stolů, 54 ks židlí, 2 ks regálů ,1ks TV,8ks krytů radiátorů</t>
  </si>
  <si>
    <t>96</t>
  </si>
  <si>
    <t>Bourání konstrukcí</t>
  </si>
  <si>
    <t>964073331</t>
  </si>
  <si>
    <t>Vybourání válcovaných nosníků uložených ve zdivu cihelném délky do 6 m, hmotnosti do 35 kg/m</t>
  </si>
  <si>
    <t>t</t>
  </si>
  <si>
    <t>1084233343</t>
  </si>
  <si>
    <t>"stáv nosníky</t>
  </si>
  <si>
    <t>48*6,525*26,2*0,001</t>
  </si>
  <si>
    <t>97</t>
  </si>
  <si>
    <t>Prorážení otvorů a ostatní bourací práce</t>
  </si>
  <si>
    <t>16</t>
  </si>
  <si>
    <t>973031151</t>
  </si>
  <si>
    <t>Vysekání výklenků nebo kapes ve zdivu z cihel na maltu vápennou nebo vápenocementovou výklenků, pohledové plochy přes 0,25 m2</t>
  </si>
  <si>
    <t>m3</t>
  </si>
  <si>
    <t>-1877699921</t>
  </si>
  <si>
    <t>"v.č.01 - nika pro rozvaděč</t>
  </si>
  <si>
    <t>0,6*1,2*0,15</t>
  </si>
  <si>
    <t>17</t>
  </si>
  <si>
    <t>974031164</t>
  </si>
  <si>
    <t>Vysekání rýh ve zdivu cihelném na maltu vápennou nebo vápenocementovou do hl. 150 mm a šířky do 150 mm</t>
  </si>
  <si>
    <t>m</t>
  </si>
  <si>
    <t>-1599659395</t>
  </si>
  <si>
    <t>4,7</t>
  </si>
  <si>
    <t>997</t>
  </si>
  <si>
    <t>Přesun sutě</t>
  </si>
  <si>
    <t>18</t>
  </si>
  <si>
    <t>997013114</t>
  </si>
  <si>
    <t>Vnitrostaveništní doprava suti a vybouraných hmot vodorovně do 50 m svisle s použitím mechanizace pro budovy a haly výšky přes 12 do 15 m</t>
  </si>
  <si>
    <t>-1343481010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</si>
  <si>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</si>
  <si>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t>
  </si>
  <si>
    <t>997013501</t>
  </si>
  <si>
    <t>Odvoz suti a vybouraných hmot na skládku nebo meziskládku se složením, na vzdálenost do 1 km</t>
  </si>
  <si>
    <t>345668100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</si>
  <si>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</si>
  <si>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20</t>
  </si>
  <si>
    <t>997013509</t>
  </si>
  <si>
    <t>Odvoz suti a vybouraných hmot na skládku nebo meziskládku se složením, na vzdálenost Příplatek k ceně za každý další i započatý 1 km přes 1 km</t>
  </si>
  <si>
    <t>-18741695</t>
  </si>
  <si>
    <t>15,077*19 'Přepočtené koeficientem množství</t>
  </si>
  <si>
    <t>997013831</t>
  </si>
  <si>
    <t>Poplatek za uložení stavebního odpadu na skládce (skládkovné) směsného stavebního a demoličního zatříděného do Katalogu odpadů pod kódem 170 904</t>
  </si>
  <si>
    <t>-1907494467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</si>
  <si>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</si>
  <si>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</si>
  <si>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</si>
  <si>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22</t>
  </si>
  <si>
    <t>998011003</t>
  </si>
  <si>
    <t>Přesun hmot pro budovy občanské výstavby, bydlení, výrobu a služby s nosnou svislou konstrukcí zděnou z cihel, tvárnic nebo kamene vodorovná dopravní vzdálenost do 100 m pro budovy výšky přes 12 do 24 m</t>
  </si>
  <si>
    <t>-1121818635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</si>
  <si>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</si>
  <si>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</si>
  <si>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</si>
  <si>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735</t>
  </si>
  <si>
    <t>Ústřední vytápění - otopná tělesa</t>
  </si>
  <si>
    <t>23</t>
  </si>
  <si>
    <t>735R59011</t>
  </si>
  <si>
    <t>Přesunutí stávajícího otopného tělesa ozn. Pv/11 - specifikace viz tabulka ostatní práce</t>
  </si>
  <si>
    <t>-815941357</t>
  </si>
  <si>
    <t>"v.č.01 - Pv/11</t>
  </si>
  <si>
    <t>24</t>
  </si>
  <si>
    <t>998735103</t>
  </si>
  <si>
    <t>Přesun hmot pro otopná tělesa stanovený z hmotnosti přesunovaného materiálu vodorovná dopravní vzdálenost do 50 m v objektech výšky přes 12 do 24 m</t>
  </si>
  <si>
    <t>-288551641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</si>
  <si>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</si>
  <si>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0,033</t>
  </si>
  <si>
    <t>741</t>
  </si>
  <si>
    <t>Elektroinstalace - silnoproud</t>
  </si>
  <si>
    <t>25</t>
  </si>
  <si>
    <t>741110313</t>
  </si>
  <si>
    <t>Montáž trubek ochranných s nasunutím nebo našroubováním do krabic plastových tuhých, uložených volně, vnitřního Ø přes 90 do 133 mm</t>
  </si>
  <si>
    <t>1624106641</t>
  </si>
  <si>
    <t>26</t>
  </si>
  <si>
    <t>34571356</t>
  </si>
  <si>
    <t>trubka elektroinstalační ohebná dvouplášťová korugovaná D 100/120 mm, HDPE+LDPE</t>
  </si>
  <si>
    <t>32</t>
  </si>
  <si>
    <t>-1792590208</t>
  </si>
  <si>
    <t>"viz montáž</t>
  </si>
  <si>
    <t>27</t>
  </si>
  <si>
    <t>741R71907</t>
  </si>
  <si>
    <t>Demontáž stávajícího osvětlení s nosnou konstrukcí ozn.Pv/07 - specifikace viz tabulka ostatní práce</t>
  </si>
  <si>
    <t>-686826563</t>
  </si>
  <si>
    <t xml:space="preserve">"viz.  Pv/07 - </t>
  </si>
  <si>
    <t>28</t>
  </si>
  <si>
    <t>998741103</t>
  </si>
  <si>
    <t>Přesun hmot pro silnoproud stanovený z hmotnosti přesunovaného materiálu vodorovná dopravní vzdálenost do 50 m v objektech výšky přes 12 do 24 m</t>
  </si>
  <si>
    <t>1810407008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</si>
  <si>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</si>
  <si>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</si>
  <si>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</si>
  <si>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29</t>
  </si>
  <si>
    <t>762421828</t>
  </si>
  <si>
    <t>Demontáž obložení stropů nebo střešních podhledů z dřevoštěpkových desek šroubovaných na pero a drážku, tloušťka desky přes 15 mm</t>
  </si>
  <si>
    <t>1322042166</t>
  </si>
  <si>
    <t xml:space="preserve">Poznámka k souboru cen:
1. V cenách nejsou započteny náklady na odstranění tepelné izolace ze stropů; tyto se oceňují cenami části B01 katalogu 800–713 Izolace tepelné.
</t>
  </si>
  <si>
    <t>"v.č.01 - viz tabulka ostatní práce - Pv/06</t>
  </si>
  <si>
    <t>1,4*(1,4+6,5+1,42+5,75)</t>
  </si>
  <si>
    <t>30</t>
  </si>
  <si>
    <t>762512245</t>
  </si>
  <si>
    <t>Podlahové konstrukce podkladové montáž z desek dřevotřískových, dřevoštěpkových nebo cementotřískových na podklad dřevěný šroubováním</t>
  </si>
  <si>
    <t>35685310</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</si>
  <si>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</si>
  <si>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607R6286</t>
  </si>
  <si>
    <t>deska mikroštěpková pero-drážka tl 25mm</t>
  </si>
  <si>
    <t>-306107884</t>
  </si>
  <si>
    <t>90*1,08 'Přepočtené koeficientem množství</t>
  </si>
  <si>
    <t>762521108</t>
  </si>
  <si>
    <t>Položení podlah nehoblovaných na sraz z fošen hrubých</t>
  </si>
  <si>
    <t>-1082718987</t>
  </si>
  <si>
    <t xml:space="preserve">Poznámka k souboru cen:
1. Cenu 762 52-1104, 762 52-1108 lze použít na provizorní zakrytí výkopu uvnitř budov.
</t>
  </si>
  <si>
    <t>"stávající podlaha</t>
  </si>
  <si>
    <t>33</t>
  </si>
  <si>
    <t>605R6104</t>
  </si>
  <si>
    <t>řezivo dubové sušené tl 40mm</t>
  </si>
  <si>
    <t>-672447290</t>
  </si>
  <si>
    <t>15*0,04</t>
  </si>
  <si>
    <t>0,6*1,08 'Přepočtené koeficientem množství</t>
  </si>
  <si>
    <t>34</t>
  </si>
  <si>
    <t>762521812</t>
  </si>
  <si>
    <t>Demontáž podlah bez polštářů z prken nebo fošen tl. přes 32 mm</t>
  </si>
  <si>
    <t>-211485698</t>
  </si>
  <si>
    <t>35</t>
  </si>
  <si>
    <t>762595001</t>
  </si>
  <si>
    <t>Spojovací prostředky podlah a podkladových konstrukcí hřebíky, vruty</t>
  </si>
  <si>
    <t>1239808553</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</si>
  <si>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</si>
  <si>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36</t>
  </si>
  <si>
    <t>762R92202</t>
  </si>
  <si>
    <t xml:space="preserve">Vyspravení stávající dřevěné podlahové konstrukce </t>
  </si>
  <si>
    <t>-1762434074</t>
  </si>
  <si>
    <t>37</t>
  </si>
  <si>
    <t>762R92203</t>
  </si>
  <si>
    <t>Přetmelení spojů mikroštěpových desek jemnou vyhlazovací cementovou tixotropní maltou</t>
  </si>
  <si>
    <t>-1425093082</t>
  </si>
  <si>
    <t>38</t>
  </si>
  <si>
    <t>998762103</t>
  </si>
  <si>
    <t>Přesun hmot pro konstrukce tesařské stanovený z hmotnosti přesunovaného materiálu vodorovná dopravní vzdálenost do 50 m v objektech výšky přes 12 do 24 m</t>
  </si>
  <si>
    <t>-1398703395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</si>
  <si>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</si>
  <si>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</si>
  <si>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</si>
  <si>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39</t>
  </si>
  <si>
    <t>763111417</t>
  </si>
  <si>
    <t>Příčka ze sádrokartonových desek s nosnou konstrukcí z jednoduchých ocelových profilů UW, CW dvojitě opláštěná deskami standardními A tl. 2 x 12,5 mm, EI 60, příčka tl. 150 mm, profil 100 TI tl. 100 mm, Rw 55 dB</t>
  </si>
  <si>
    <t>-2131970193</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</si>
  <si>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</si>
  <si>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(1,25+0,7+3,965+4,17+4,365+10,465)*4,7-0,9*1,97*4</t>
  </si>
  <si>
    <t>40</t>
  </si>
  <si>
    <t>763172313</t>
  </si>
  <si>
    <t>Instalační technika pro konstrukce ze sádrokartonových desek montáž revizních dvířek velikost 400 x 400 mm</t>
  </si>
  <si>
    <t>-1562415205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</si>
  <si>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</si>
  <si>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"viz tabulka ostatní práce - Pv/05</t>
  </si>
  <si>
    <t>41</t>
  </si>
  <si>
    <t>59030712</t>
  </si>
  <si>
    <t>dvířka revizní s automatickým zámkem 400x400mm</t>
  </si>
  <si>
    <t>-679398561</t>
  </si>
  <si>
    <t>"viz montáž - Pv/05</t>
  </si>
  <si>
    <t>42</t>
  </si>
  <si>
    <t>763131451</t>
  </si>
  <si>
    <t>Podhled ze sádrokartonových desek dvouvrstvá zavěšená spodní konstrukce z ocelových profilů CD, UD jednoduše opláštěná deskou impregnovanou H2, tl. 12,5 mm, bez TI</t>
  </si>
  <si>
    <t>-1526441164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</si>
  <si>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</si>
  <si>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"v.č.01 - m.č. 2.13.a-e</t>
  </si>
  <si>
    <t>19,37+15+16,1+15,4+20</t>
  </si>
  <si>
    <t>43</t>
  </si>
  <si>
    <t>763131751</t>
  </si>
  <si>
    <t>Podhled ze sádrokartonových desek ostatní práce a konstrukce na podhledech ze sádrokartonových desek montáž parotěsné zábrany</t>
  </si>
  <si>
    <t>-1674884995</t>
  </si>
  <si>
    <t>"viz podhled</t>
  </si>
  <si>
    <t>44</t>
  </si>
  <si>
    <t>283R92760</t>
  </si>
  <si>
    <t>folie nehořlavá parotěsná - specifikace viz projekt</t>
  </si>
  <si>
    <t>-979124617</t>
  </si>
  <si>
    <t>85,87*1,1 'Přepočtené koeficientem množství</t>
  </si>
  <si>
    <t>45</t>
  </si>
  <si>
    <t>763131714</t>
  </si>
  <si>
    <t>Podhled ze sádrokartonových desek ostatní práce a konstrukce na podhledech ze sádrokartonových desek základní penetrační nátěr</t>
  </si>
  <si>
    <t>1346073790</t>
  </si>
  <si>
    <t>46</t>
  </si>
  <si>
    <t>763131765</t>
  </si>
  <si>
    <t>Podhled ze sádrokartonových desek Příplatek k cenám za výšku zavěšení přes 0,5 do 1,0 m</t>
  </si>
  <si>
    <t>-15391008</t>
  </si>
  <si>
    <t>47</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</si>
  <si>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</si>
  <si>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</si>
  <si>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1173921750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</si>
  <si>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</si>
  <si>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</si>
  <si>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</si>
  <si>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48</t>
  </si>
  <si>
    <t>766411811</t>
  </si>
  <si>
    <t>Demontáž obložení stěn panely, plochy do 1,5 m2</t>
  </si>
  <si>
    <t>353062992</t>
  </si>
  <si>
    <t xml:space="preserve">Poznámka k souboru cen:
1. Cenami nelze oceňovat demontáž obložení stěn výšky přes 2,5 m; tyto práce se oceňují cenami souboru cen 766 42-18 Demontáž obložení podhledů.
</t>
  </si>
  <si>
    <t>"v.č.01 - viz tabulka ostatní práce - Pv/02</t>
  </si>
  <si>
    <t>0,22*3,2*4+1,25*3,2*2+1,83*3,2+1,75*3,2*2+1,65*3,2</t>
  </si>
  <si>
    <t>"stávající parapety - Pv/03</t>
  </si>
  <si>
    <t>9,0</t>
  </si>
  <si>
    <t>49</t>
  </si>
  <si>
    <t>766411822</t>
  </si>
  <si>
    <t>Demontáž obložení stěn podkladových roštů</t>
  </si>
  <si>
    <t>-604833276</t>
  </si>
  <si>
    <t>50</t>
  </si>
  <si>
    <t>766660192</t>
  </si>
  <si>
    <t>Montáž dveřních křídel dřevěných nebo plastových otevíravých do obložkové zárubně z masivního dřeva s polodrážkou jednokřídlových, šířky přes 800 mm</t>
  </si>
  <si>
    <t>-857409261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</si>
  <si>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</si>
  <si>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"viz tabulka dveří</t>
  </si>
  <si>
    <t>"Td/02</t>
  </si>
  <si>
    <t>51</t>
  </si>
  <si>
    <t>61164087</t>
  </si>
  <si>
    <t>dveře vnitřní profilované plné 1křídlé 90x197 dub</t>
  </si>
  <si>
    <t>1595181602</t>
  </si>
  <si>
    <t>"viz montáž - Td/02</t>
  </si>
  <si>
    <t>52</t>
  </si>
  <si>
    <t>766695212</t>
  </si>
  <si>
    <t>Montáž ostatních truhlářských konstrukcí prahů dveří jednokřídlových, šířky do 100 mm</t>
  </si>
  <si>
    <t>-1737257225</t>
  </si>
  <si>
    <t xml:space="preserve">Poznámka k souboru cen:
1. Cenami -8111 a -8112 se oceňuje montáž vrat oboru JKPOV 611.
2. Cenami -97 . . nelze oceňovat venkovní krycí lišty balkónových dveří; tato montáž se oceňuje cenou -1610.
</t>
  </si>
  <si>
    <t>"Td/03</t>
  </si>
  <si>
    <t>53</t>
  </si>
  <si>
    <t>61187156</t>
  </si>
  <si>
    <t>práh dveřní dřevěný dubový tl 2cm dl 82cm š 10cm</t>
  </si>
  <si>
    <t>302735844</t>
  </si>
  <si>
    <t>54</t>
  </si>
  <si>
    <t>766695213</t>
  </si>
  <si>
    <t>Montáž ostatních truhlářských konstrukcí prahů dveří jednokřídlových, šířky přes 100 mm</t>
  </si>
  <si>
    <t>-342122873</t>
  </si>
  <si>
    <t>55</t>
  </si>
  <si>
    <t>611R7201</t>
  </si>
  <si>
    <t>práh dveřní dřevěný dubový tl 2cm dl 92cm š 15cm</t>
  </si>
  <si>
    <t>639093909</t>
  </si>
  <si>
    <t>56</t>
  </si>
  <si>
    <t>766660191</t>
  </si>
  <si>
    <t>Montáž dveřních křídel dřevěných nebo plastových otevíravých do obložkové zárubně z masivního dřeva s polodrážkou jednokřídlových, šířky do 800 mm</t>
  </si>
  <si>
    <t>-1588554734</t>
  </si>
  <si>
    <t>57</t>
  </si>
  <si>
    <t>61164085</t>
  </si>
  <si>
    <t>dveře vnitřní profilované plné 1křídlé 80x197 dub</t>
  </si>
  <si>
    <t>363708093</t>
  </si>
  <si>
    <t>58</t>
  </si>
  <si>
    <t>766682111</t>
  </si>
  <si>
    <t>Montáž zárubní dřevěných, plastových nebo z lamina obložkových, pro dveře jednokřídlové, tloušťky stěny do 170 mm</t>
  </si>
  <si>
    <t>-1350957087</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</si>
  <si>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</si>
  <si>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"Td/02-03</t>
  </si>
  <si>
    <t>4+2</t>
  </si>
  <si>
    <t>59</t>
  </si>
  <si>
    <t>611R2203</t>
  </si>
  <si>
    <t>zárubeň obložková pro dveře 1křídlové 60,70,80,90x197cm tl 6-17cm, - specifikace viz tabulka dveří</t>
  </si>
  <si>
    <t>2139930309</t>
  </si>
  <si>
    <t>60</t>
  </si>
  <si>
    <t>611R2259</t>
  </si>
  <si>
    <t>zárubeň obložková pro dveře 1křídlové 60,70,80,90x197+65 cm tl 6-17cm,dub,buk  - specifikace viz tabulka dveří</t>
  </si>
  <si>
    <t>320999563</t>
  </si>
  <si>
    <t>766R50001</t>
  </si>
  <si>
    <t>Stávající vnitřní dveře s bočním světlíkem - rozm. 1340/2340 mm, ozn Td/01 - specifikace viz tabulka dveří</t>
  </si>
  <si>
    <t>-1610319866</t>
  </si>
  <si>
    <t>"viz tabulka dveří - Td/01</t>
  </si>
  <si>
    <t>62</t>
  </si>
  <si>
    <t>766R55001</t>
  </si>
  <si>
    <t>Odborná repase - stávající dřevěné dvojité okno rozm. 1500/2550 mm ozn. To/01 - specifikace viz tabulka oken</t>
  </si>
  <si>
    <t>221725193</t>
  </si>
  <si>
    <t>"viz tabulka oken - To/01 - včetně doplnění parapetní desky</t>
  </si>
  <si>
    <t>63</t>
  </si>
  <si>
    <t>766R55002</t>
  </si>
  <si>
    <t>Stávající dřevěné dvojité okno rozm. 1500/2620 mm ozn. To/02 - specifikace viz tabulka oken</t>
  </si>
  <si>
    <t>1339271985</t>
  </si>
  <si>
    <t>"viz tabulka oken - To/02 - včetně doplnění parapetní desky</t>
  </si>
  <si>
    <t>64</t>
  </si>
  <si>
    <t>998766103</t>
  </si>
  <si>
    <t>Přesun hmot pro konstrukce truhlářské stanovený z hmotnosti přesunovaného materiálu vodorovná dopravní vzdálenost do 50 m v objektech výšky přes 12 do 24 m</t>
  </si>
  <si>
    <t>-1725096797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</si>
  <si>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</si>
  <si>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775</t>
  </si>
  <si>
    <t>Podlahy skládané</t>
  </si>
  <si>
    <t>65</t>
  </si>
  <si>
    <t>775511800</t>
  </si>
  <si>
    <t>Demontáž podlah vlysových s lištami lepených</t>
  </si>
  <si>
    <t>1289745809</t>
  </si>
  <si>
    <t>776</t>
  </si>
  <si>
    <t>Podlahy povlakové</t>
  </si>
  <si>
    <t>66</t>
  </si>
  <si>
    <t>776111116</t>
  </si>
  <si>
    <t>Příprava podkladu broušení podlah stávajícího podkladu pro odstranění lepidla (po starých krytinách)</t>
  </si>
  <si>
    <t>873474093</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</si>
  <si>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</si>
  <si>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67</t>
  </si>
  <si>
    <t>776R0221</t>
  </si>
  <si>
    <t>Penetrace k zvýšení přídržnosti k podkladu - specifikace viz tabulka podlah</t>
  </si>
  <si>
    <t>884674599</t>
  </si>
  <si>
    <t>68</t>
  </si>
  <si>
    <t>776111311</t>
  </si>
  <si>
    <t>Příprava podkladu vysátí podlah</t>
  </si>
  <si>
    <t>-732987765</t>
  </si>
  <si>
    <t>69</t>
  </si>
  <si>
    <t>776231111</t>
  </si>
  <si>
    <t>Montáž podlahovin z vinylu lepením lamel nebo čtverců standardním lepidlem</t>
  </si>
  <si>
    <t>158143897</t>
  </si>
  <si>
    <t>70</t>
  </si>
  <si>
    <t>284R22871</t>
  </si>
  <si>
    <t>zátěžový heterogenní  vinyl tl. 2,6 mm - specifikace viz tabulka skladba podlah</t>
  </si>
  <si>
    <t>1097237598</t>
  </si>
  <si>
    <t>"viz lepení</t>
  </si>
  <si>
    <t>90*1,1 'Přepočtené koeficientem množství</t>
  </si>
  <si>
    <t>71</t>
  </si>
  <si>
    <t>776991121</t>
  </si>
  <si>
    <t>Ostatní práce údržba nových podlahovin po pokládce čištění základní</t>
  </si>
  <si>
    <t>-817960008</t>
  </si>
  <si>
    <t xml:space="preserve">Poznámka k souboru cen:
1. V ceně 776 99-1121 jsou započteny náklady na vysátí podlahy a setření vlhkým mopem.
2. V ceně 776 99-1141 jsou započteny i náklady na dodání pasty.
</t>
  </si>
  <si>
    <t>72</t>
  </si>
  <si>
    <t>776411111</t>
  </si>
  <si>
    <t>Montáž soklíků lepením obvodových, výšky do 80 mm</t>
  </si>
  <si>
    <t>362815383</t>
  </si>
  <si>
    <t xml:space="preserve">"v.č. 01 </t>
  </si>
  <si>
    <t>"m.č. 2.13a</t>
  </si>
  <si>
    <t>(10,465+0,46+1,34+0,46)*2-0,9*4-1,34</t>
  </si>
  <si>
    <t>"m.č. 2.13.b</t>
  </si>
  <si>
    <t>2,965+3,44+4,365+4,545-0,9</t>
  </si>
  <si>
    <t>"m.č. 2.13.c</t>
  </si>
  <si>
    <t>3,605+3,6+4,36+4,17-0,9</t>
  </si>
  <si>
    <t>"m.č. 2.13.d</t>
  </si>
  <si>
    <t>3,6+3,605+4,16+3,97-0,9</t>
  </si>
  <si>
    <t>"m.č. 2.13.e</t>
  </si>
  <si>
    <t>3,1+3,965+0,7+1,25+3,48+5,75-0,8-0,9</t>
  </si>
  <si>
    <t>73</t>
  </si>
  <si>
    <t>283R1005</t>
  </si>
  <si>
    <t>Podlahová lemovka z přířezu z podlahoviny,zátěžový heterogenní  vinyl tl. 2,6 mm -  specifikace viz tabulka skladba podlah</t>
  </si>
  <si>
    <t>80047445</t>
  </si>
  <si>
    <t>80,74</t>
  </si>
  <si>
    <t>80,74*1,02 'Přepočtené koeficientem množství</t>
  </si>
  <si>
    <t>74</t>
  </si>
  <si>
    <t>776421312</t>
  </si>
  <si>
    <t>Montáž lišt přechodových šroubovaných</t>
  </si>
  <si>
    <t>-902402322</t>
  </si>
  <si>
    <t>"Pv/04</t>
  </si>
  <si>
    <t>1,3</t>
  </si>
  <si>
    <t>75</t>
  </si>
  <si>
    <t>553R3104</t>
  </si>
  <si>
    <t>přechodová lišta Al š. 40 mm stříbro, ozn. Pv/04 - specifikace viz tabulka ostatní práce</t>
  </si>
  <si>
    <t>1562116743</t>
  </si>
  <si>
    <t>1,3*1,02 'Přepočtené koeficientem množství</t>
  </si>
  <si>
    <t>76</t>
  </si>
  <si>
    <t>998776103</t>
  </si>
  <si>
    <t>Přesun hmot pro podlahy povlakové stanovený z hmotnosti přesunovaného materiálu vodorovná dopravní vzdálenost do 50 m v objektech výšky přes 12 do 24 m</t>
  </si>
  <si>
    <t>-1256237917</t>
  </si>
  <si>
    <t>783</t>
  </si>
  <si>
    <t>Dokončovací práce - nátěry</t>
  </si>
  <si>
    <t>77</t>
  </si>
  <si>
    <t>783601441</t>
  </si>
  <si>
    <t>Příprava podkladu otopných těles před provedením nátěrů litinových očištění ometením</t>
  </si>
  <si>
    <t>-1725484680</t>
  </si>
  <si>
    <t>"v.č.01 - Pv/10</t>
  </si>
  <si>
    <t>0,6*0,2*2*20*7</t>
  </si>
  <si>
    <t>"potrubí</t>
  </si>
  <si>
    <t>3,14*0,05*23</t>
  </si>
  <si>
    <t>78</t>
  </si>
  <si>
    <t>783601341</t>
  </si>
  <si>
    <t>Příprava podkladu otopných těles před provedením nátěrů litinových odrezivěním bezoplachovým</t>
  </si>
  <si>
    <t>255927598</t>
  </si>
  <si>
    <t>"viz ometení</t>
  </si>
  <si>
    <t>33,6</t>
  </si>
  <si>
    <t>79</t>
  </si>
  <si>
    <t>783601345</t>
  </si>
  <si>
    <t>Příprava podkladu otopných těles před provedením nátěrů litinových odmaštěním vodou ředitelným</t>
  </si>
  <si>
    <t>1233943105</t>
  </si>
  <si>
    <t>80</t>
  </si>
  <si>
    <t>783617147</t>
  </si>
  <si>
    <t>Krycí nátěr (email) otopných těles litinových dvojnásobný syntetický</t>
  </si>
  <si>
    <t>-680467335</t>
  </si>
  <si>
    <t>81</t>
  </si>
  <si>
    <t>783601711</t>
  </si>
  <si>
    <t>Příprava podkladu armatur a kovových potrubí před provedením nátěru potrubí do DN 50 mm odrezivěním, odrezovačem bezoplachovým</t>
  </si>
  <si>
    <t>1056515409</t>
  </si>
  <si>
    <t>82</t>
  </si>
  <si>
    <t>783601713</t>
  </si>
  <si>
    <t>Příprava podkladu armatur a kovových potrubí před provedením nátěru potrubí do DN 50 mm odmaštěním, odmašťovačem vodou ředitelným</t>
  </si>
  <si>
    <t>1386154369</t>
  </si>
  <si>
    <t>83</t>
  </si>
  <si>
    <t>783617611</t>
  </si>
  <si>
    <t>Krycí nátěr (email) armatur a kovových potrubí potrubí do DN 50 mm dvojnásobný syntetický standardní</t>
  </si>
  <si>
    <t>1879864967</t>
  </si>
  <si>
    <t>84</t>
  </si>
  <si>
    <t>783R01210</t>
  </si>
  <si>
    <t>Příprava podkladu otopných těles před provedením nátěru broušení smirkovým papírem nebo plátnem jemné</t>
  </si>
  <si>
    <t>330730799</t>
  </si>
  <si>
    <t>784</t>
  </si>
  <si>
    <t>Dokončovací práce - malby</t>
  </si>
  <si>
    <t>85</t>
  </si>
  <si>
    <t>784121003</t>
  </si>
  <si>
    <t>Oškrabání malby v místnostech výšky přes 3,80 do 5,00 m</t>
  </si>
  <si>
    <t>-44406334</t>
  </si>
  <si>
    <t xml:space="preserve">Poznámka k souboru cen:
1. Cenami souboru cen se oceňuje jakýkoli počet současně škrabaných vrstev barvy.
</t>
  </si>
  <si>
    <t>86</t>
  </si>
  <si>
    <t>784121033</t>
  </si>
  <si>
    <t>Mydlení podkladu v místnostech výšky přes 3,80 do 5,00 m</t>
  </si>
  <si>
    <t>597975398</t>
  </si>
  <si>
    <t>"viz oškrábání</t>
  </si>
  <si>
    <t>87</t>
  </si>
  <si>
    <t>784221103</t>
  </si>
  <si>
    <t>Malby z malířských směsí otěruvzdorných za sucha dvojnásobné, bílé za sucha otěruvzdorné dobře v místnostech výšky přes 3,80 do 5,00 m</t>
  </si>
  <si>
    <t>1400861697</t>
  </si>
  <si>
    <t>"viz mydlení</t>
  </si>
  <si>
    <t>(1,25+0,7+3,965+4,17+4,365+10,465)*4,7*2</t>
  </si>
  <si>
    <t>786</t>
  </si>
  <si>
    <t>Dokončovací práce - čalounické úpravy</t>
  </si>
  <si>
    <t>88</t>
  </si>
  <si>
    <t>786671131</t>
  </si>
  <si>
    <t>Montáž čalounění dveří jednokřídlových</t>
  </si>
  <si>
    <t>-2004337286</t>
  </si>
  <si>
    <t xml:space="preserve">Poznámka k souboru cen:
1. V cenách -1131 a -2131 nejsou započteny náklady na čalounění; tento materiál se oceňuje ve specifikaci.
2. V ceně -9101 nejsou započteny náklady na čalounické hřebíky; tento materiál se oceňuje ve specifikaci.
</t>
  </si>
  <si>
    <t>"viz Td/03</t>
  </si>
  <si>
    <t>0,8*1,97*2</t>
  </si>
  <si>
    <t>89</t>
  </si>
  <si>
    <t>61174245</t>
  </si>
  <si>
    <t>čalounění dveří kompletní pro dveře 80 cm x 212 cm, barva ořech, světlý dub</t>
  </si>
  <si>
    <t>99833095</t>
  </si>
  <si>
    <t>786679101</t>
  </si>
  <si>
    <t>Montáž čalounění dveří Příplatek k cenám za obití okrajů čalounickými hřebíky</t>
  </si>
  <si>
    <t>-1268922351</t>
  </si>
  <si>
    <t>(0,8+1,97)*2*2</t>
  </si>
  <si>
    <t>91</t>
  </si>
  <si>
    <t>786R93109</t>
  </si>
  <si>
    <t>Demontáž stávajících svislých látkových žaluzií ozn. Pv/09 - specifikace viz. tabulka ostatní práce</t>
  </si>
  <si>
    <t>-138039601</t>
  </si>
  <si>
    <t>"viz tabulka ostatní práce - Pv/09</t>
  </si>
  <si>
    <t>92</t>
  </si>
  <si>
    <t>998786103</t>
  </si>
  <si>
    <t>Přesun hmot pro čalounické úpravy stanovený z hmotnosti přesunovaného materiálu vodorovná dopravní vzdálenost do 50 m v objektech výšky (hloubky) přes 12 do 24 m</t>
  </si>
  <si>
    <t>1295915803</t>
  </si>
  <si>
    <t>02 - Slaboproud</t>
  </si>
  <si>
    <t xml:space="preserve">    742 - Elektroinstalace - slaboproud</t>
  </si>
  <si>
    <t xml:space="preserve">      D1 - Strukturovaný kabelový rozvod</t>
  </si>
  <si>
    <t xml:space="preserve">        D2 - Materiál</t>
  </si>
  <si>
    <t xml:space="preserve">        D3 - MONTÁŽ SKR</t>
  </si>
  <si>
    <t>742</t>
  </si>
  <si>
    <t>Elektroinstalace - slaboproud</t>
  </si>
  <si>
    <t>D1</t>
  </si>
  <si>
    <t>Strukturovaný kabelový rozvod</t>
  </si>
  <si>
    <t>D2</t>
  </si>
  <si>
    <t>Materiál</t>
  </si>
  <si>
    <t>Příbal montážní 19" M6 - sada 4 ks</t>
  </si>
  <si>
    <t>P</t>
  </si>
  <si>
    <t>Poznámka k položce:
M6 - sada</t>
  </si>
  <si>
    <t>Patch panel pro 24xRJ45  CAT.6 - neosazený, kompatibilní se stávající pasivní technologií univerzity</t>
  </si>
  <si>
    <t>Poznámka k položce:
PANDUIT CP 24WSBLY</t>
  </si>
  <si>
    <t>Modulová zásuvka CAT 6- KEYSTONE 1 x RJ 45, kompatibilní se stávající pasivní technologií univerzity</t>
  </si>
  <si>
    <t>Poznámka k položce:
PANDUIT CJ 688TGWH</t>
  </si>
  <si>
    <t>Kabel CAT 6 4x2xAWG24 U/UTP LSZH</t>
  </si>
  <si>
    <t>Poznámka k položce:
PANDUIT NVL 6C04 BV-CE</t>
  </si>
  <si>
    <t>Dat.zásuvka Cat 6 2x RJ 45 - do přístrojové krabice, kompletní, design shodná se silno</t>
  </si>
  <si>
    <t>Poznámka k položce:
Cat 6 2x RJ 45, ABB LEVIT- kompl.</t>
  </si>
  <si>
    <t>Dat.port- modul keystone - ( umístit do přístrojové krabice se zasl. víčkem) 1x RJ 45 CAT 6 UTP</t>
  </si>
  <si>
    <t>Poznámka k položce:
Cat 6 1x RJ 45, Keystone</t>
  </si>
  <si>
    <t>Patchcord Cat 6 UTP, 0,5m  zelený</t>
  </si>
  <si>
    <t>Patchcord Cat 6 UTP, 1,0 m  žlutý</t>
  </si>
  <si>
    <t>Patchcord Cat 6 UTP, 1,0m  modrý</t>
  </si>
  <si>
    <t>Krabice přístrojová 68</t>
  </si>
  <si>
    <t>Poznámka k položce:
KPR 68</t>
  </si>
  <si>
    <t>Krabice přístrojová 68  do dutých stěn</t>
  </si>
  <si>
    <t>Stahovací pásek 200/4,5</t>
  </si>
  <si>
    <t>El inst krabice 250 X 250 mm pod omítku</t>
  </si>
  <si>
    <t>Poznámka k položce:
KT 250</t>
  </si>
  <si>
    <t>El inst krabice 125 X 125 mm pod omítku</t>
  </si>
  <si>
    <t>Poznámka k položce:
KT125 E</t>
  </si>
  <si>
    <t>Trubka elektro 25 mm ohebná samozháš. 750N/5cm</t>
  </si>
  <si>
    <t>Poznámka k položce:
1225</t>
  </si>
  <si>
    <t>Trubka elektro 32 mm ohebná samozháš. 750N/5cm</t>
  </si>
  <si>
    <t>Poznámka k položce:
1232</t>
  </si>
  <si>
    <t>Trubka elektro 50 mm ohebná samozháš. 750N/5cm</t>
  </si>
  <si>
    <t>Poznámka k položce:
1250</t>
  </si>
  <si>
    <t>Montážní pěna na utěsnění podlahových krabic a vstupních otv.750ml</t>
  </si>
  <si>
    <t>Poznámka k položce:
HAUSER 750 ml</t>
  </si>
  <si>
    <t>Protipožární pěna na prostupy 90 min. - 700 ml</t>
  </si>
  <si>
    <t>Poznámka k položce:
DBS 9802 - 700ml</t>
  </si>
  <si>
    <t>Protipožární tmel 90 min. - 310 ml</t>
  </si>
  <si>
    <t>Poznámka k položce:
PYROCRYL - 310ml</t>
  </si>
  <si>
    <t>Podružný materiál</t>
  </si>
  <si>
    <t>D3</t>
  </si>
  <si>
    <t>MONTÁŽ SKR</t>
  </si>
  <si>
    <t>Montáž + osazení panelu do datové skříně</t>
  </si>
  <si>
    <t>Zatažení/uložení kabelů metalikých/optických do 10mm</t>
  </si>
  <si>
    <t>Měření UTP port</t>
  </si>
  <si>
    <t>Montáž - zásuvka F/UTP - 2 x RJ 45 - komplet</t>
  </si>
  <si>
    <t>Montáž - zásuvka F/UTP - 1 x RJ 45 - komplet</t>
  </si>
  <si>
    <t>Ukončení kabelu UTP v rozvaděči</t>
  </si>
  <si>
    <t>Krabice přístrojová pod omítku vč. vysekání a zapravení</t>
  </si>
  <si>
    <t>Montáž trubky 16 - 48 mm pod omítku vč. vyfrézování drážky a zapravení</t>
  </si>
  <si>
    <t>Montáž trubky 16 - 48 mm na povrch vč. příchytek trubek</t>
  </si>
  <si>
    <t>Průraz otvoru ve zdivu cihelném, 0,09 m2, tl 45 cm</t>
  </si>
  <si>
    <t>Průraz otvoru ve zdivu cihelném,0,09 m2, tl15 -25 cm vč. zapravení</t>
  </si>
  <si>
    <t>Krabice 250 pod omítku vč. vysekání a zapravení</t>
  </si>
  <si>
    <t>Krabice 125 pod omítku vč. vysekání a zapravení</t>
  </si>
  <si>
    <t>Aplikace mont/požární pěny do otvorů</t>
  </si>
  <si>
    <t>Pozn.: Aktivní prvky nejsou součástí této PD</t>
  </si>
  <si>
    <t>03 - Silnoproudá elektrotechnika</t>
  </si>
  <si>
    <t>M - Práce a dodávky M</t>
  </si>
  <si>
    <t xml:space="preserve">    46-M - Zemní práce při extr.mont.pracích</t>
  </si>
  <si>
    <t xml:space="preserve">    M74 - Elektromontáže</t>
  </si>
  <si>
    <t xml:space="preserve">    M74R13 - Rozvaděč R4b</t>
  </si>
  <si>
    <t>Práce a dodávky M</t>
  </si>
  <si>
    <t>46-M</t>
  </si>
  <si>
    <t>Zemní práce při extr.mont.pracích</t>
  </si>
  <si>
    <t>460680162</t>
  </si>
  <si>
    <t>Vybourání otvorů ve zdivu cihelném plochy do 0,0225 m2, tloušťky do 30 cm</t>
  </si>
  <si>
    <t>-744252951</t>
  </si>
  <si>
    <t xml:space="preserve">2 </t>
  </si>
  <si>
    <t xml:space="preserve"> </t>
  </si>
  <si>
    <t>460680451</t>
  </si>
  <si>
    <t>Vysekání kapes a výklenků ve zdivu cihelném pro krabice 7x7x5 cm</t>
  </si>
  <si>
    <t>2087882470</t>
  </si>
  <si>
    <t>4606804R1</t>
  </si>
  <si>
    <t>zhotovení otvorů v sádrokarton. konstrukci -pr.68</t>
  </si>
  <si>
    <t>666382287</t>
  </si>
  <si>
    <t>460680481</t>
  </si>
  <si>
    <t>Prorážení otvorů a ostatní bourací práce vysekání kapes nebo výklenků ve zdivu pro osazení špalíků, kotevních prvků nebo elektroinstalačního zařízení plochy přes 0,16 do 0,25 m2 a hloubky do 15 cm</t>
  </si>
  <si>
    <t>1709093739</t>
  </si>
  <si>
    <t>460680581</t>
  </si>
  <si>
    <t>Vysekání rýh pro montáž trubek a kabelů v cihelných zdech hloubky do 3 cm a šířky do 3 cm</t>
  </si>
  <si>
    <t>275566647</t>
  </si>
  <si>
    <t>460680592</t>
  </si>
  <si>
    <t>Vysekání rýh pro montáž trubek a kabelů v cihelných zdech hloubky do 5 cm a šířky do 5 cm</t>
  </si>
  <si>
    <t>-851763411</t>
  </si>
  <si>
    <t>M74</t>
  </si>
  <si>
    <t>Elektromontáže</t>
  </si>
  <si>
    <t>741112061</t>
  </si>
  <si>
    <t>Montáž krabic elektroinstalačních bez napojení na trubky a lišty, demontáže a montáže víčka a přístroje přístrojových zapuštěných plastových kruhových</t>
  </si>
  <si>
    <t>-1480764290</t>
  </si>
  <si>
    <t>34571511</t>
  </si>
  <si>
    <t>krabice přístrojová instalační 500 V, D 69 mm x 30mm</t>
  </si>
  <si>
    <t>256</t>
  </si>
  <si>
    <t>898405489</t>
  </si>
  <si>
    <t>741112101</t>
  </si>
  <si>
    <t>Montáž krabic elektroinstalačních bez napojení na trubky a lišty, demontáže a montáže víčka a přístroje rozvodek se zapojením vodičů na svorkovnici zapuštěných plastových kruhových</t>
  </si>
  <si>
    <t>-1695614535</t>
  </si>
  <si>
    <t>34571521</t>
  </si>
  <si>
    <t>krabice univerzální rozvodná z PH s víčkem a svorkovnicí krabicovou šroubovací s vodiči 12x4mm2 D 73,5mm x 43mm</t>
  </si>
  <si>
    <t>320877166</t>
  </si>
  <si>
    <t>741122015</t>
  </si>
  <si>
    <t>Montáž kabelů měděných bez ukončení uložených pod omítku plných kulatých (CYKY), počtu a průřezu žil 3x1,5 mm2</t>
  </si>
  <si>
    <t>48678792</t>
  </si>
  <si>
    <t>114</t>
  </si>
  <si>
    <t>34111030.PKB</t>
  </si>
  <si>
    <t>CYKY-J 3x1,5</t>
  </si>
  <si>
    <t>101242153</t>
  </si>
  <si>
    <t>341110300P1</t>
  </si>
  <si>
    <t>kabely silové s měděným jádrem pro jmenovité napětí 750 V CYKY   TP-KK-134/01 průřez   Cu číslo  bázová cena mm2       kg/m      Kč/m kabel silový s Cu jádrem CYKY 3O x1,5 mm2</t>
  </si>
  <si>
    <t>1792733866</t>
  </si>
  <si>
    <t>741122016</t>
  </si>
  <si>
    <t>Montáž kabelů měděných bez ukončení uložených pod omítku plných kulatých (CYKY), počtu a průřezu žil 3x2,5 až 6 mm2</t>
  </si>
  <si>
    <t>-1222919852</t>
  </si>
  <si>
    <t>200</t>
  </si>
  <si>
    <t>34111036</t>
  </si>
  <si>
    <t>kabel silový s Cu jádrem 1 kV 3x2,5mm2</t>
  </si>
  <si>
    <t>-2003614765</t>
  </si>
  <si>
    <t>741122031</t>
  </si>
  <si>
    <t>Montáž kabelů měděných bez ukončení uložených pod omítku plných kulatých (CYKY), počtu a průřezu žil 5x1,5 až 2,5 mm2</t>
  </si>
  <si>
    <t>1147608976</t>
  </si>
  <si>
    <t>34111090</t>
  </si>
  <si>
    <t>kabel silový s Cu jádrem 1 kV 5x1,5mm2</t>
  </si>
  <si>
    <t>955042110</t>
  </si>
  <si>
    <t>741122024</t>
  </si>
  <si>
    <t>Montáž kabelů měděných bez ukončení uložených pod omítku plných kulatých (CYKY), počtu a průřezu žil 4x10 mm2</t>
  </si>
  <si>
    <t>2117885366</t>
  </si>
  <si>
    <t>34110298</t>
  </si>
  <si>
    <t>kabel silový s Cu jádrem pancéřované 1 kV 4x10mm2</t>
  </si>
  <si>
    <t>-1290992085</t>
  </si>
  <si>
    <t>741130001</t>
  </si>
  <si>
    <t>Ukončení vodičů izolovaných s označením a zapojením v rozváděči nebo na přístroji, průřezu žíly do 2,5 mm2</t>
  </si>
  <si>
    <t>-1870828598</t>
  </si>
  <si>
    <t>741130005</t>
  </si>
  <si>
    <t>Ukončení vodičů izolovaných s označením a zapojením v rozváděči nebo na přístroji, průřezu žíly do 10 mm2</t>
  </si>
  <si>
    <t>-2051551117</t>
  </si>
  <si>
    <t>741210002</t>
  </si>
  <si>
    <t>Montáž rozvodnic oceloplechových nebo plastových bez zapojení vodičů běžných, hmotnosti do 50 kg</t>
  </si>
  <si>
    <t>1484210010</t>
  </si>
  <si>
    <t>741310121</t>
  </si>
  <si>
    <t>Montáž spínačů jedno nebo dvoupólových polozapuštěných nebo zapuštěných se zapojením vodičů bezšroubové připojení přepínačů, řazení 5-sériových</t>
  </si>
  <si>
    <t>958379044</t>
  </si>
  <si>
    <t>34535576</t>
  </si>
  <si>
    <t>spínač řazení 5 10A ostatní barvy</t>
  </si>
  <si>
    <t>-1968702624</t>
  </si>
  <si>
    <t>741313042</t>
  </si>
  <si>
    <t>Montáž zásuvek domovních se zapojením vodičů šroubové připojení polozapuštěných nebo zapuštěných 10/16 A, provedení 2P + PE dvojí zapojení pro průběžnou montáž</t>
  </si>
  <si>
    <t>-325611575</t>
  </si>
  <si>
    <t>34555104</t>
  </si>
  <si>
    <t>zásuvka 1násobná 16A ostatní barvy</t>
  </si>
  <si>
    <t>-2126791555</t>
  </si>
  <si>
    <t>741313044</t>
  </si>
  <si>
    <t>Montáž zásuvek domovních se zapojením vodičů šroubové připojení polozapuštěných nebo zapuštěných 10/16 A, provedení 2x (2P + PE) dvojnásobná šikmá</t>
  </si>
  <si>
    <t>-2127892906</t>
  </si>
  <si>
    <t>34555124R3</t>
  </si>
  <si>
    <t>zásuvka 2násobná s natočenoiu dutinou16A , kompletní</t>
  </si>
  <si>
    <t>-40901787</t>
  </si>
  <si>
    <t>741320161</t>
  </si>
  <si>
    <t>Montáž jističů se zapojením vodičů třípólových nn do 25 A bez krytu</t>
  </si>
  <si>
    <t>370395806</t>
  </si>
  <si>
    <t>35822402</t>
  </si>
  <si>
    <t>jistič 3pólový-charakteristika B 20A</t>
  </si>
  <si>
    <t>1222391981</t>
  </si>
  <si>
    <t>741371002</t>
  </si>
  <si>
    <t>Montáž svítidel zářivkových se zapojením vodičů bytových nebo společenských místností stropních přisazených 1 zdroj s krytem</t>
  </si>
  <si>
    <t>-615794446</t>
  </si>
  <si>
    <t>347742R18</t>
  </si>
  <si>
    <t>UP- svítidlo přisazené- LED LMD RI-F154 NDWS, 400LP 840</t>
  </si>
  <si>
    <t>784765149</t>
  </si>
  <si>
    <t>348230R7</t>
  </si>
  <si>
    <t>N - svítidlo  nouzové 1x8W, LED, LMD-NSON-LED, kompletní</t>
  </si>
  <si>
    <t>-915608291</t>
  </si>
  <si>
    <t>741371011</t>
  </si>
  <si>
    <t>Montáž svítidel zářivkových se zapojením vodičů bytových nebo společenských místností stropních závěsných na trubkách 1 zdroj</t>
  </si>
  <si>
    <t>-1316288615</t>
  </si>
  <si>
    <t>347742R19</t>
  </si>
  <si>
    <t>UP- svítidlo stropní- LED LMD RI-L/PDI-B 1000/ND 840 PM</t>
  </si>
  <si>
    <t>-1331769024</t>
  </si>
  <si>
    <t>741810002</t>
  </si>
  <si>
    <t>Zkoušky a prohlídky elektrických rozvodů a zařízení celková prohlídka a vyhotovení revizní zprávy pro objem montážních prací přes 100 do 500 tis. Kč</t>
  </si>
  <si>
    <t>1197243378</t>
  </si>
  <si>
    <t xml:space="preserve">Poznámka k souboru cen:
1. Ceny -0001 až -0011 jsou určeny pro objem montážních prací včetně všech nákladů.
</t>
  </si>
  <si>
    <t>741810R1</t>
  </si>
  <si>
    <t>Zkoušky a prohlídky elektrických rozvodů a zařízení celková prohlídka a vyhotovení revizní zprávy pro objem montážních prací HZS - montáže a demontáže</t>
  </si>
  <si>
    <t>h</t>
  </si>
  <si>
    <t>42723426</t>
  </si>
  <si>
    <t>741810R2</t>
  </si>
  <si>
    <t>Zkoušky a prohlídky elektrických rozvodů a zařízení celková prohlídka a vyhotovení revizní zprávy pro objem montážních prací HZS - nepředvídatelné práce</t>
  </si>
  <si>
    <t>-718424933</t>
  </si>
  <si>
    <t>741810R3</t>
  </si>
  <si>
    <t>Zkoušky a prohlídky elektrických rozvodů a zařízení celková prohlídka a vyhotovení revizní zprávy pro objem montážních prací HZS -kordinace s ostatními profesemi</t>
  </si>
  <si>
    <t>-1783208008</t>
  </si>
  <si>
    <t>747131200P1</t>
  </si>
  <si>
    <t>Montáž pohybových detektorů</t>
  </si>
  <si>
    <t>-2065871755</t>
  </si>
  <si>
    <t>35835202R11</t>
  </si>
  <si>
    <t>spínač automatický se snímačem pohybu, relé,,180°,nástěnný</t>
  </si>
  <si>
    <t>-2145533776</t>
  </si>
  <si>
    <t>M74R13</t>
  </si>
  <si>
    <t>Rozvaděč R4b</t>
  </si>
  <si>
    <t>35713133</t>
  </si>
  <si>
    <t>rozvodnice zapuštěná, neprůhledné dveře, 2 řady, šířka 14 modulárních jednotek</t>
  </si>
  <si>
    <t>-459531204</t>
  </si>
  <si>
    <t>7412310R1</t>
  </si>
  <si>
    <t>Montáž svorkovnic do rozváděčů s popisnými štítky se zapojením vodičů na jedné straně ostatních, typ Montáž proudové propojovací lišty do 100A</t>
  </si>
  <si>
    <t>-1192628858</t>
  </si>
  <si>
    <t>0,4</t>
  </si>
  <si>
    <t>357131350P5</t>
  </si>
  <si>
    <t>proudová lišta Ijm. 63A do rozvaděče</t>
  </si>
  <si>
    <t>128</t>
  </si>
  <si>
    <t>1471552673</t>
  </si>
  <si>
    <t>0.4</t>
  </si>
  <si>
    <t>741320101</t>
  </si>
  <si>
    <t>Montáž jističů se zapojením vodičů jednopólových nn do 25 A bez krytu</t>
  </si>
  <si>
    <t>2011247724</t>
  </si>
  <si>
    <t>35822109</t>
  </si>
  <si>
    <t>jistič 1pólový-charakteristika B 10A</t>
  </si>
  <si>
    <t>905848910</t>
  </si>
  <si>
    <t>35822111</t>
  </si>
  <si>
    <t>jistič 1pólový-charakteristika B 16A</t>
  </si>
  <si>
    <t>1509927694</t>
  </si>
  <si>
    <t>741320171</t>
  </si>
  <si>
    <t>Montáž jističů se zapojením vodičů třípólových nn do 63 A bez krytu</t>
  </si>
  <si>
    <t>1489894924</t>
  </si>
  <si>
    <t>35812100R5</t>
  </si>
  <si>
    <t>hlavní vypínač ZP-A40/3</t>
  </si>
  <si>
    <t>-1387721640</t>
  </si>
  <si>
    <t>358895200P6</t>
  </si>
  <si>
    <t>svodič přepětí SPD typ1a2, 400 V, FLP-12,5V/3</t>
  </si>
  <si>
    <t>473790125</t>
  </si>
  <si>
    <t>741321041</t>
  </si>
  <si>
    <t>Montáž proudových chráničů se zapojením vodičů čtyřpólových nn do 63 A bez krytu</t>
  </si>
  <si>
    <t>1284727040</t>
  </si>
  <si>
    <t>35889206</t>
  </si>
  <si>
    <t>chránič proudový 4pólový 25A pracovního proudu 0.03 A</t>
  </si>
  <si>
    <t>-1193669811</t>
  </si>
  <si>
    <t xml:space="preserve">VON - Vedlejší a ostatní náklady </t>
  </si>
  <si>
    <t>960 -   Kompletační činnost</t>
  </si>
  <si>
    <t xml:space="preserve">    OST -  Ostatní náklady</t>
  </si>
  <si>
    <t>VRN - Vedlejší rozpočtové náklady</t>
  </si>
  <si>
    <t>960</t>
  </si>
  <si>
    <t xml:space="preserve">  Kompletační činnost</t>
  </si>
  <si>
    <t>045203001</t>
  </si>
  <si>
    <t>Kompletační a koordinační činnost na řízení subdodavatelů</t>
  </si>
  <si>
    <t>Kč</t>
  </si>
  <si>
    <t>1024</t>
  </si>
  <si>
    <t>-1427097106</t>
  </si>
  <si>
    <t>Poznámka k položce:
Náklad zhotovitele na řízení a koordinaci subdodavatelů
V případě, že všechny práce budou prováděny vlastními pracovníky, lze tuto položku ocenit nulovou za podmínky, že tato skutečnost bude zapsána do poznámky položky.</t>
  </si>
  <si>
    <t>OST</t>
  </si>
  <si>
    <t xml:space="preserve"> Ostatní náklady</t>
  </si>
  <si>
    <t>013254101</t>
  </si>
  <si>
    <t>Monitoring průběhu výstavby</t>
  </si>
  <si>
    <t>-243443975</t>
  </si>
  <si>
    <t>Poznámka k položce:
Fotografie nebo videozáznamy zakrývaných konstrukcí a jiných skutečností rozhodných např. pro vícepráce a méněpráce</t>
  </si>
  <si>
    <t>043103001</t>
  </si>
  <si>
    <t xml:space="preserve">Náklady na provedení zkoušek, revizí a měření </t>
  </si>
  <si>
    <t>-348471642</t>
  </si>
  <si>
    <t>Poznámka k položce:
Náklady na provedení zkoušek, revizí a měření, které jsou vyžadovány v  technických normách a dalších předpisech ve vztahu k prováděným pracím, dodávkám a službám a jejichž počet a druh by měl být specifikovaný v dokumentu KZP vyhotoveným zhotovitelem.</t>
  </si>
  <si>
    <t>VRN</t>
  </si>
  <si>
    <t>Vedlejší rozpočtové náklady</t>
  </si>
  <si>
    <t>030001001</t>
  </si>
  <si>
    <t>Základní rozdělení průvodních činností a nákladůna zřízení zařízení staveniště</t>
  </si>
  <si>
    <t>-1136962513</t>
  </si>
  <si>
    <t>Poznámka k položce:
Náklady na dokumentaci ZS, příprava území pro ZS včetně odstranění materiálu a konstrukcí, vybudování odběrný míst, zřízení přípojek energií, vlastní vybudování objektů ZS a provizornich komunikací.</t>
  </si>
  <si>
    <t>030001002</t>
  </si>
  <si>
    <t>Základní rozdělení průvodních činností a nákladů na provoz zařízení staveniště</t>
  </si>
  <si>
    <t>502736324</t>
  </si>
  <si>
    <t>Poznámka k položce:
Náklady na vybavení objektů, náklady na energie, úklid, údržba, osvětlení, oplocení, opravy na objektech ZS, čištění ploch, zabezpečení staveniště</t>
  </si>
  <si>
    <t>039001003</t>
  </si>
  <si>
    <t>Hlavní tituly průvodních činností a nákladů zařízení staveniště zrušení zařízení staveniště</t>
  </si>
  <si>
    <t>1623751367</t>
  </si>
  <si>
    <t>Poznámka k položce:
odstranění objektu ZS včetně přípojek a jejich odvozu, uvedení pozemku do původního stavu včetně nákladů s tím spojených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</si>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</sst>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106">
    <font>
      <sz val="8"/>
      <name val="Trebuchet MS"/>
      <family val="2"/>
    </font>
    <font>
      <sz val="11"/>
      <color indexed="8"/>
      <name val="Calibri"/>
      <family val="2"/>
    </font>
    <font>
      <sz val="8"/>
      <color indexed="55"/>
      <name val="Trebuchet MS"/>
      <family val="0"/>
    </font>
    <font>
      <sz val="9"/>
      <name val="Trebuchet MS"/>
      <family val="0"/>
    </font>
    <font>
      <b/>
      <sz val="12"/>
      <name val="Trebuchet MS"/>
      <family val="0"/>
    </font>
    <font>
      <sz val="11"/>
      <name val="Trebuchet MS"/>
      <family val="0"/>
    </font>
    <font>
      <sz val="10"/>
      <name val="Trebuchet MS"/>
      <family val="0"/>
    </font>
    <font>
      <sz val="12"/>
      <color indexed="56"/>
      <name val="Trebuchet MS"/>
      <family val="0"/>
    </font>
    <font>
      <sz val="10"/>
      <color indexed="56"/>
      <name val="Trebuchet MS"/>
      <family val="0"/>
    </font>
    <font>
      <sz val="8"/>
      <color indexed="56"/>
      <name val="Trebuchet MS"/>
      <family val="0"/>
    </font>
    <font>
      <sz val="8"/>
      <color indexed="20"/>
      <name val="Trebuchet MS"/>
      <family val="0"/>
    </font>
    <font>
      <sz val="8"/>
      <color indexed="63"/>
      <name val="Trebuchet MS"/>
      <family val="0"/>
    </font>
    <font>
      <sz val="8"/>
      <color indexed="10"/>
      <name val="Trebuchet MS"/>
      <family val="0"/>
    </font>
    <font>
      <i/>
      <sz val="8"/>
      <color indexed="56"/>
      <name val="Trebuchet MS"/>
      <family val="0"/>
    </font>
    <font>
      <sz val="8"/>
      <color indexed="43"/>
      <name val="Trebuchet MS"/>
      <family val="0"/>
    </font>
    <font>
      <sz val="10"/>
      <color indexed="16"/>
      <name val="Trebuchet MS"/>
      <family val="0"/>
    </font>
    <font>
      <u val="single"/>
      <sz val="10"/>
      <color indexed="12"/>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b/>
      <sz val="8"/>
      <color indexed="55"/>
      <name val="Trebuchet MS"/>
      <family val="0"/>
    </font>
    <font>
      <b/>
      <sz val="10"/>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8"/>
      <color indexed="12"/>
      <name val="Wingdings 2"/>
      <family val="0"/>
    </font>
    <font>
      <b/>
      <sz val="10"/>
      <color indexed="56"/>
      <name val="Trebuchet MS"/>
      <family val="0"/>
    </font>
    <font>
      <sz val="10"/>
      <color indexed="55"/>
      <name val="Trebuchet MS"/>
      <family val="0"/>
    </font>
    <font>
      <sz val="10"/>
      <color indexed="12"/>
      <name val="Trebuchet MS"/>
      <family val="0"/>
    </font>
    <font>
      <sz val="8"/>
      <color indexed="16"/>
      <name val="Trebuchet MS"/>
      <family val="0"/>
    </font>
    <font>
      <b/>
      <sz val="8"/>
      <name val="Trebuchet MS"/>
      <family val="0"/>
    </font>
    <font>
      <sz val="7"/>
      <color indexed="55"/>
      <name val="Trebuchet MS"/>
      <family val="0"/>
    </font>
    <font>
      <i/>
      <sz val="7"/>
      <color indexed="55"/>
      <name val="Trebuchet MS"/>
      <family val="0"/>
    </font>
    <font>
      <i/>
      <sz val="8"/>
      <color indexed="12"/>
      <name val="Trebuchet MS"/>
      <family val="0"/>
    </font>
    <font>
      <u val="single"/>
      <sz val="11"/>
      <color indexed="12"/>
      <name val="Calibri"/>
      <family val="0"/>
    </font>
    <font>
      <i/>
      <sz val="9"/>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0"/>
    </font>
    <font>
      <sz val="12"/>
      <color rgb="FF003366"/>
      <name val="Trebuchet MS"/>
      <family val="0"/>
    </font>
    <font>
      <sz val="10"/>
      <color rgb="FF003366"/>
      <name val="Trebuchet MS"/>
      <family val="0"/>
    </font>
    <font>
      <sz val="8"/>
      <color rgb="FF003366"/>
      <name val="Trebuchet MS"/>
      <family val="0"/>
    </font>
    <font>
      <sz val="8"/>
      <color rgb="FF800080"/>
      <name val="Trebuchet MS"/>
      <family val="0"/>
    </font>
    <font>
      <sz val="8"/>
      <color rgb="FF505050"/>
      <name val="Trebuchet MS"/>
      <family val="0"/>
    </font>
    <font>
      <sz val="8"/>
      <color rgb="FFFF0000"/>
      <name val="Trebuchet MS"/>
      <family val="0"/>
    </font>
    <font>
      <i/>
      <sz val="8"/>
      <color rgb="FF003366"/>
      <name val="Trebuchet MS"/>
      <family val="0"/>
    </font>
    <font>
      <sz val="8"/>
      <color rgb="FFFAE682"/>
      <name val="Trebuchet MS"/>
      <family val="0"/>
    </font>
    <font>
      <sz val="10"/>
      <color rgb="FF960000"/>
      <name val="Trebuchet MS"/>
      <family val="0"/>
    </font>
    <font>
      <u val="single"/>
      <sz val="10"/>
      <color theme="10"/>
      <name val="Trebuchet MS"/>
      <family val="0"/>
    </font>
    <font>
      <sz val="8"/>
      <color rgb="FF3366FF"/>
      <name val="Trebuchet MS"/>
      <family val="0"/>
    </font>
    <font>
      <b/>
      <sz val="12"/>
      <color rgb="FF969696"/>
      <name val="Trebuchet MS"/>
      <family val="0"/>
    </font>
    <font>
      <sz val="9"/>
      <color rgb="FF969696"/>
      <name val="Trebuchet MS"/>
      <family val="0"/>
    </font>
    <font>
      <b/>
      <sz val="12"/>
      <color rgb="FF960000"/>
      <name val="Trebuchet MS"/>
      <family val="0"/>
    </font>
    <font>
      <sz val="12"/>
      <color rgb="FF969696"/>
      <name val="Trebuchet MS"/>
      <family val="0"/>
    </font>
    <font>
      <b/>
      <sz val="11"/>
      <color rgb="FF003366"/>
      <name val="Trebuchet MS"/>
      <family val="0"/>
    </font>
    <font>
      <sz val="11"/>
      <color rgb="FF003366"/>
      <name val="Trebuchet MS"/>
      <family val="0"/>
    </font>
    <font>
      <sz val="11"/>
      <color rgb="FF969696"/>
      <name val="Trebuchet MS"/>
      <family val="0"/>
    </font>
    <font>
      <sz val="18"/>
      <color theme="10"/>
      <name val="Wingdings 2"/>
      <family val="0"/>
    </font>
    <font>
      <sz val="10"/>
      <color rgb="FF969696"/>
      <name val="Trebuchet MS"/>
      <family val="0"/>
    </font>
    <font>
      <sz val="10"/>
      <color theme="10"/>
      <name val="Trebuchet MS"/>
      <family val="0"/>
    </font>
    <font>
      <b/>
      <sz val="12"/>
      <color rgb="FF800000"/>
      <name val="Trebuchet MS"/>
      <family val="0"/>
    </font>
    <font>
      <sz val="8"/>
      <color rgb="FF960000"/>
      <name val="Trebuchet MS"/>
      <family val="0"/>
    </font>
    <font>
      <sz val="7"/>
      <color rgb="FF969696"/>
      <name val="Trebuchet MS"/>
      <family val="0"/>
    </font>
    <font>
      <i/>
      <sz val="7"/>
      <color rgb="FF969696"/>
      <name val="Trebuchet MS"/>
      <family val="0"/>
    </font>
    <font>
      <i/>
      <sz val="8"/>
      <color rgb="FF0000FF"/>
      <name val="Trebuchet MS"/>
      <family val="0"/>
    </font>
    <font>
      <b/>
      <sz val="8"/>
      <color rgb="FF969696"/>
      <name val="Trebuchet MS"/>
      <family val="0"/>
    </font>
    <font>
      <b/>
      <sz val="10"/>
      <color rgb="FF003366"/>
      <name val="Trebuchet M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color indexed="63"/>
      </right>
      <top style="hair">
        <color rgb="FF000000"/>
      </top>
      <bottom>
        <color indexed="63"/>
      </bottom>
    </border>
    <border>
      <left>
        <color indexed="63"/>
      </left>
      <right>
        <color indexed="63"/>
      </right>
      <top>
        <color indexed="63"/>
      </top>
      <bottom style="hair">
        <color rgb="FF000000"/>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hair">
        <color rgb="FF969696"/>
      </top>
      <bottom>
        <color indexed="63"/>
      </bottom>
    </border>
    <border>
      <left>
        <color indexed="63"/>
      </left>
      <right style="hair">
        <color rgb="FF969696"/>
      </right>
      <top style="hair">
        <color rgb="FF969696"/>
      </top>
      <bottom>
        <color indexed="63"/>
      </bottom>
    </border>
    <border>
      <left>
        <color indexed="63"/>
      </left>
      <right style="hair">
        <color rgb="FF969696"/>
      </right>
      <top>
        <color indexed="63"/>
      </top>
      <bottom>
        <color indexed="63"/>
      </bottom>
    </border>
    <border>
      <left>
        <color indexed="63"/>
      </left>
      <right style="hair">
        <color rgb="FF000000"/>
      </right>
      <top style="hair">
        <color rgb="FF000000"/>
      </top>
      <bottom style="hair">
        <color rgb="FF000000"/>
      </bottom>
    </border>
    <border>
      <left style="hair">
        <color rgb="FF969696"/>
      </left>
      <right>
        <color indexed="63"/>
      </right>
      <top style="hair">
        <color rgb="FF969696"/>
      </top>
      <bottom style="hair">
        <color rgb="FF969696"/>
      </bottom>
    </border>
    <border>
      <left>
        <color indexed="63"/>
      </left>
      <right>
        <color indexed="63"/>
      </right>
      <top style="hair">
        <color rgb="FF969696"/>
      </top>
      <bottom style="hair">
        <color rgb="FF969696"/>
      </bottom>
    </border>
    <border>
      <left>
        <color indexed="63"/>
      </left>
      <right style="hair">
        <color rgb="FF969696"/>
      </right>
      <top style="hair">
        <color rgb="FF969696"/>
      </top>
      <bottom style="hair">
        <color rgb="FF969696"/>
      </bottom>
    </border>
    <border>
      <left style="hair">
        <color rgb="FF969696"/>
      </left>
      <right>
        <color indexed="63"/>
      </right>
      <top style="hair">
        <color rgb="FF969696"/>
      </top>
      <bottom>
        <color indexed="63"/>
      </bottom>
    </border>
    <border>
      <left style="hair">
        <color rgb="FF969696"/>
      </left>
      <right>
        <color indexed="63"/>
      </right>
      <top>
        <color indexed="63"/>
      </top>
      <bottom>
        <color indexed="63"/>
      </bottom>
    </border>
    <border>
      <left style="hair">
        <color rgb="FF969696"/>
      </left>
      <right>
        <color indexed="63"/>
      </right>
      <top>
        <color indexed="63"/>
      </top>
      <bottom style="hair">
        <color rgb="FF969696"/>
      </bottom>
    </border>
    <border>
      <left>
        <color indexed="63"/>
      </left>
      <right>
        <color indexed="63"/>
      </right>
      <top>
        <color indexed="63"/>
      </top>
      <bottom style="hair">
        <color rgb="FF969696"/>
      </bottom>
    </border>
    <border>
      <left>
        <color indexed="63"/>
      </left>
      <right style="hair">
        <color rgb="FF969696"/>
      </right>
      <top>
        <color indexed="63"/>
      </top>
      <bottom style="hair">
        <color rgb="FF969696"/>
      </bottom>
    </border>
    <border>
      <left>
        <color indexed="63"/>
      </left>
      <right style="thin">
        <color rgb="FF000000"/>
      </right>
      <top style="hair">
        <color rgb="FF969696"/>
      </top>
      <bottom>
        <color indexed="63"/>
      </bottom>
    </border>
    <border>
      <left>
        <color indexed="63"/>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421">
    <xf numFmtId="0" fontId="0" fillId="0" borderId="0" xfId="0" applyAlignment="1">
      <alignment/>
    </xf>
    <xf numFmtId="0" fontId="0" fillId="0" borderId="0" xfId="0" applyFont="1" applyAlignment="1">
      <alignment vertical="center"/>
    </xf>
    <xf numFmtId="0" fontId="77"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8" fillId="0" borderId="0" xfId="0" applyFont="1" applyAlignment="1">
      <alignment vertical="center"/>
    </xf>
    <xf numFmtId="0" fontId="79" fillId="0" borderId="0" xfId="0" applyFont="1" applyAlignment="1">
      <alignment vertical="center"/>
    </xf>
    <xf numFmtId="0" fontId="0" fillId="0" borderId="0" xfId="0" applyFont="1" applyAlignment="1">
      <alignment horizontal="center" vertical="center" wrapText="1"/>
    </xf>
    <xf numFmtId="0" fontId="80" fillId="0" borderId="0" xfId="0" applyFont="1" applyAlignment="1">
      <alignment/>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xf>
    <xf numFmtId="0" fontId="0" fillId="0" borderId="0" xfId="0" applyAlignment="1" applyProtection="1">
      <alignment horizontal="center" vertical="center"/>
      <protection locked="0"/>
    </xf>
    <xf numFmtId="0" fontId="85" fillId="33" borderId="0" xfId="0" applyFont="1" applyFill="1" applyAlignment="1" applyProtection="1">
      <alignment horizontal="left" vertical="center"/>
      <protection/>
    </xf>
    <xf numFmtId="0" fontId="6" fillId="33" borderId="0" xfId="0" applyFont="1" applyFill="1" applyAlignment="1" applyProtection="1">
      <alignment vertical="center"/>
      <protection/>
    </xf>
    <xf numFmtId="0" fontId="86" fillId="33" borderId="0" xfId="0" applyFont="1" applyFill="1" applyAlignment="1" applyProtection="1">
      <alignment horizontal="left" vertical="center"/>
      <protection/>
    </xf>
    <xf numFmtId="0" fontId="87" fillId="33" borderId="0" xfId="36" applyFont="1" applyFill="1" applyAlignment="1" applyProtection="1">
      <alignment vertical="center"/>
      <protection/>
    </xf>
    <xf numFmtId="0" fontId="62" fillId="33" borderId="0" xfId="36" applyFill="1" applyAlignment="1">
      <alignment/>
    </xf>
    <xf numFmtId="0" fontId="0" fillId="33" borderId="0" xfId="0" applyFill="1" applyAlignment="1">
      <alignment/>
    </xf>
    <xf numFmtId="0" fontId="85" fillId="33" borderId="0" xfId="0" applyFont="1" applyFill="1" applyAlignment="1">
      <alignment horizontal="left" vertical="center"/>
    </xf>
    <xf numFmtId="0" fontId="85"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17" fillId="0" borderId="0" xfId="0" applyFont="1" applyBorder="1" applyAlignment="1" applyProtection="1">
      <alignment horizontal="left" vertical="center"/>
      <protection/>
    </xf>
    <xf numFmtId="0" fontId="0" fillId="0" borderId="14" xfId="0" applyBorder="1" applyAlignment="1" applyProtection="1">
      <alignment/>
      <protection/>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90" fillId="0" borderId="0" xfId="0" applyFont="1" applyBorder="1" applyAlignment="1" applyProtection="1">
      <alignment horizontal="left" vertical="center"/>
      <protection/>
    </xf>
    <xf numFmtId="0" fontId="3" fillId="2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23" borderId="0" xfId="0" applyNumberFormat="1"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77" fillId="0" borderId="0" xfId="0" applyFont="1" applyBorder="1" applyAlignment="1" applyProtection="1">
      <alignment horizontal="right" vertical="center"/>
      <protection/>
    </xf>
    <xf numFmtId="0" fontId="77" fillId="0" borderId="13" xfId="0" applyFont="1" applyBorder="1" applyAlignment="1" applyProtection="1">
      <alignment vertical="center"/>
      <protection/>
    </xf>
    <xf numFmtId="0" fontId="77" fillId="0" borderId="0" xfId="0" applyFont="1" applyBorder="1" applyAlignment="1" applyProtection="1">
      <alignment vertical="center"/>
      <protection/>
    </xf>
    <xf numFmtId="0" fontId="77" fillId="0" borderId="0" xfId="0" applyFont="1" applyBorder="1" applyAlignment="1" applyProtection="1">
      <alignment horizontal="left" vertical="center"/>
      <protection/>
    </xf>
    <xf numFmtId="0" fontId="77" fillId="0" borderId="14" xfId="0" applyFont="1" applyBorder="1" applyAlignment="1" applyProtection="1">
      <alignment vertical="center"/>
      <protection/>
    </xf>
    <xf numFmtId="0" fontId="0" fillId="34" borderId="0" xfId="0" applyFont="1" applyFill="1" applyBorder="1" applyAlignment="1" applyProtection="1">
      <alignment vertical="center"/>
      <protection/>
    </xf>
    <xf numFmtId="0" fontId="4" fillId="34" borderId="17"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0" fontId="4" fillId="34" borderId="18"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13" xfId="0" applyFont="1" applyBorder="1" applyAlignment="1" applyProtection="1">
      <alignment vertical="center"/>
      <protection/>
    </xf>
    <xf numFmtId="0" fontId="9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3"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0" fillId="35" borderId="18" xfId="0" applyFont="1" applyFill="1" applyBorder="1" applyAlignment="1" applyProtection="1">
      <alignment vertical="center"/>
      <protection/>
    </xf>
    <xf numFmtId="0" fontId="3" fillId="35" borderId="25" xfId="0" applyFont="1" applyFill="1" applyBorder="1" applyAlignment="1" applyProtection="1">
      <alignment horizontal="center" vertical="center"/>
      <protection/>
    </xf>
    <xf numFmtId="0" fontId="90" fillId="0" borderId="26" xfId="0" applyFont="1" applyBorder="1" applyAlignment="1" applyProtection="1">
      <alignment horizontal="center" vertical="center" wrapText="1"/>
      <protection/>
    </xf>
    <xf numFmtId="0" fontId="90" fillId="0" borderId="27" xfId="0" applyFont="1" applyBorder="1" applyAlignment="1" applyProtection="1">
      <alignment horizontal="center" vertical="center" wrapText="1"/>
      <protection/>
    </xf>
    <xf numFmtId="0" fontId="90"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91" fillId="0" borderId="0" xfId="0" applyFont="1" applyAlignment="1" applyProtection="1">
      <alignment horizontal="left" vertical="center"/>
      <protection/>
    </xf>
    <xf numFmtId="0" fontId="91" fillId="0" borderId="0" xfId="0" applyFont="1" applyAlignment="1" applyProtection="1">
      <alignment vertical="center"/>
      <protection/>
    </xf>
    <xf numFmtId="0" fontId="4" fillId="0" borderId="0" xfId="0" applyFont="1" applyAlignment="1" applyProtection="1">
      <alignment horizontal="center" vertical="center"/>
      <protection/>
    </xf>
    <xf numFmtId="4" fontId="92" fillId="0" borderId="30" xfId="0" applyNumberFormat="1" applyFont="1" applyBorder="1" applyAlignment="1" applyProtection="1">
      <alignment vertical="center"/>
      <protection/>
    </xf>
    <xf numFmtId="4" fontId="92" fillId="0" borderId="0" xfId="0" applyNumberFormat="1" applyFont="1" applyBorder="1" applyAlignment="1" applyProtection="1">
      <alignment vertical="center"/>
      <protection/>
    </xf>
    <xf numFmtId="166" fontId="92" fillId="0" borderId="0" xfId="0" applyNumberFormat="1" applyFont="1" applyBorder="1" applyAlignment="1" applyProtection="1">
      <alignment vertical="center"/>
      <protection/>
    </xf>
    <xf numFmtId="4" fontId="92" fillId="0" borderId="24"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13" xfId="0" applyFont="1" applyBorder="1" applyAlignment="1" applyProtection="1">
      <alignment vertical="center"/>
      <protection/>
    </xf>
    <xf numFmtId="0" fontId="93" fillId="0" borderId="0" xfId="0" applyFont="1" applyAlignment="1" applyProtection="1">
      <alignment vertical="center"/>
      <protection/>
    </xf>
    <xf numFmtId="0" fontId="94"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13" xfId="0" applyFont="1" applyBorder="1" applyAlignment="1">
      <alignment vertical="center"/>
    </xf>
    <xf numFmtId="4" fontId="95" fillId="0" borderId="30" xfId="0" applyNumberFormat="1" applyFont="1" applyBorder="1" applyAlignment="1" applyProtection="1">
      <alignment vertical="center"/>
      <protection/>
    </xf>
    <xf numFmtId="4" fontId="95" fillId="0" borderId="0" xfId="0" applyNumberFormat="1" applyFont="1" applyBorder="1" applyAlignment="1" applyProtection="1">
      <alignment vertical="center"/>
      <protection/>
    </xf>
    <xf numFmtId="166" fontId="95" fillId="0" borderId="0" xfId="0" applyNumberFormat="1" applyFont="1" applyBorder="1" applyAlignment="1" applyProtection="1">
      <alignment vertical="center"/>
      <protection/>
    </xf>
    <xf numFmtId="4" fontId="95" fillId="0" borderId="24" xfId="0" applyNumberFormat="1" applyFont="1" applyBorder="1" applyAlignment="1" applyProtection="1">
      <alignment vertical="center"/>
      <protection/>
    </xf>
    <xf numFmtId="0" fontId="5" fillId="0" borderId="0" xfId="0" applyFont="1" applyAlignment="1">
      <alignment horizontal="left" vertical="center"/>
    </xf>
    <xf numFmtId="0" fontId="96" fillId="0" borderId="0" xfId="36" applyFont="1" applyAlignment="1">
      <alignment horizontal="center" vertical="center"/>
    </xf>
    <xf numFmtId="0" fontId="6" fillId="0" borderId="13" xfId="0" applyFont="1" applyBorder="1" applyAlignment="1" applyProtection="1">
      <alignment vertical="center"/>
      <protection/>
    </xf>
    <xf numFmtId="0" fontId="79"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13" xfId="0" applyFont="1" applyBorder="1" applyAlignment="1">
      <alignment vertical="center"/>
    </xf>
    <xf numFmtId="4" fontId="97" fillId="0" borderId="30" xfId="0" applyNumberFormat="1" applyFont="1" applyBorder="1" applyAlignment="1" applyProtection="1">
      <alignment vertical="center"/>
      <protection/>
    </xf>
    <xf numFmtId="4" fontId="97" fillId="0" borderId="0" xfId="0" applyNumberFormat="1" applyFont="1" applyBorder="1" applyAlignment="1" applyProtection="1">
      <alignment vertical="center"/>
      <protection/>
    </xf>
    <xf numFmtId="166" fontId="97" fillId="0" borderId="0" xfId="0" applyNumberFormat="1" applyFont="1" applyBorder="1" applyAlignment="1" applyProtection="1">
      <alignment vertical="center"/>
      <protection/>
    </xf>
    <xf numFmtId="4" fontId="97" fillId="0" borderId="24" xfId="0" applyNumberFormat="1" applyFont="1" applyBorder="1" applyAlignment="1" applyProtection="1">
      <alignment vertical="center"/>
      <protection/>
    </xf>
    <xf numFmtId="0" fontId="6" fillId="0" borderId="0" xfId="0" applyFont="1" applyAlignment="1">
      <alignment horizontal="left" vertical="center"/>
    </xf>
    <xf numFmtId="4" fontId="97" fillId="0" borderId="31" xfId="0" applyNumberFormat="1" applyFont="1" applyBorder="1" applyAlignment="1" applyProtection="1">
      <alignment vertical="center"/>
      <protection/>
    </xf>
    <xf numFmtId="4" fontId="97" fillId="0" borderId="32" xfId="0" applyNumberFormat="1" applyFont="1" applyBorder="1" applyAlignment="1" applyProtection="1">
      <alignment vertical="center"/>
      <protection/>
    </xf>
    <xf numFmtId="166" fontId="97" fillId="0" borderId="32" xfId="0" applyNumberFormat="1" applyFont="1" applyBorder="1" applyAlignment="1" applyProtection="1">
      <alignment vertical="center"/>
      <protection/>
    </xf>
    <xf numFmtId="4" fontId="97" fillId="0" borderId="33" xfId="0" applyNumberFormat="1" applyFont="1" applyBorder="1" applyAlignment="1" applyProtection="1">
      <alignment vertical="center"/>
      <protection/>
    </xf>
    <xf numFmtId="0" fontId="0" fillId="0" borderId="0" xfId="0" applyAlignment="1" applyProtection="1">
      <alignment/>
      <protection locked="0"/>
    </xf>
    <xf numFmtId="0" fontId="6" fillId="33" borderId="0" xfId="0" applyFont="1" applyFill="1" applyAlignment="1">
      <alignment vertical="center"/>
    </xf>
    <xf numFmtId="0" fontId="86" fillId="33" borderId="0" xfId="0" applyFont="1" applyFill="1" applyAlignment="1">
      <alignment horizontal="left" vertical="center"/>
    </xf>
    <xf numFmtId="0" fontId="98" fillId="33" borderId="0" xfId="36" applyFont="1" applyFill="1" applyAlignment="1">
      <alignment vertical="center"/>
    </xf>
    <xf numFmtId="0" fontId="6" fillId="33" borderId="0" xfId="0" applyFont="1" applyFill="1" applyAlignment="1" applyProtection="1">
      <alignment vertic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9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22" fillId="0" borderId="0" xfId="0" applyFont="1" applyBorder="1" applyAlignment="1" applyProtection="1">
      <alignment horizontal="left" vertical="center"/>
      <protection/>
    </xf>
    <xf numFmtId="4" fontId="91" fillId="0" borderId="0" xfId="0" applyNumberFormat="1" applyFont="1" applyBorder="1" applyAlignment="1" applyProtection="1">
      <alignment vertical="center"/>
      <protection/>
    </xf>
    <xf numFmtId="0" fontId="77" fillId="0" borderId="0" xfId="0" applyFont="1" applyBorder="1" applyAlignment="1" applyProtection="1">
      <alignment horizontal="right" vertical="center"/>
      <protection locked="0"/>
    </xf>
    <xf numFmtId="4" fontId="77" fillId="0" borderId="0" xfId="0" applyNumberFormat="1" applyFont="1" applyBorder="1" applyAlignment="1" applyProtection="1">
      <alignment vertical="center"/>
      <protection/>
    </xf>
    <xf numFmtId="164" fontId="77" fillId="0" borderId="0" xfId="0" applyNumberFormat="1" applyFont="1" applyBorder="1" applyAlignment="1" applyProtection="1">
      <alignment horizontal="right" vertical="center"/>
      <protection locked="0"/>
    </xf>
    <xf numFmtId="0" fontId="0" fillId="35" borderId="0" xfId="0" applyFont="1" applyFill="1" applyBorder="1" applyAlignment="1" applyProtection="1">
      <alignment vertical="center"/>
      <protection/>
    </xf>
    <xf numFmtId="0" fontId="4" fillId="35" borderId="17" xfId="0" applyFont="1" applyFill="1" applyBorder="1" applyAlignment="1" applyProtection="1">
      <alignment horizontal="left" vertical="center"/>
      <protection/>
    </xf>
    <xf numFmtId="0" fontId="4" fillId="35" borderId="18" xfId="0" applyFont="1" applyFill="1" applyBorder="1" applyAlignment="1" applyProtection="1">
      <alignment horizontal="right" vertical="center"/>
      <protection/>
    </xf>
    <xf numFmtId="0" fontId="4" fillId="35" borderId="18" xfId="0" applyFont="1" applyFill="1" applyBorder="1" applyAlignment="1" applyProtection="1">
      <alignment horizontal="center" vertical="center"/>
      <protection/>
    </xf>
    <xf numFmtId="0" fontId="0" fillId="35" borderId="18" xfId="0" applyFont="1" applyFill="1" applyBorder="1" applyAlignment="1" applyProtection="1">
      <alignment vertical="center"/>
      <protection locked="0"/>
    </xf>
    <xf numFmtId="4" fontId="4" fillId="35" borderId="18" xfId="0" applyNumberFormat="1" applyFont="1" applyFill="1" applyBorder="1" applyAlignment="1" applyProtection="1">
      <alignment vertical="center"/>
      <protection/>
    </xf>
    <xf numFmtId="0" fontId="0" fillId="35"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3" fillId="35" borderId="0" xfId="0" applyFont="1" applyFill="1" applyBorder="1" applyAlignment="1" applyProtection="1">
      <alignment horizontal="left" vertical="center"/>
      <protection/>
    </xf>
    <xf numFmtId="0" fontId="0" fillId="35" borderId="0" xfId="0" applyFont="1" applyFill="1" applyBorder="1" applyAlignment="1" applyProtection="1">
      <alignment vertical="center"/>
      <protection locked="0"/>
    </xf>
    <xf numFmtId="0" fontId="3" fillId="35" borderId="0" xfId="0" applyFont="1" applyFill="1" applyBorder="1" applyAlignment="1" applyProtection="1">
      <alignment horizontal="right" vertical="center"/>
      <protection/>
    </xf>
    <xf numFmtId="0" fontId="0" fillId="35" borderId="14" xfId="0" applyFont="1" applyFill="1" applyBorder="1" applyAlignment="1" applyProtection="1">
      <alignment vertical="center"/>
      <protection/>
    </xf>
    <xf numFmtId="0" fontId="99" fillId="0" borderId="0" xfId="0" applyFont="1" applyBorder="1" applyAlignment="1" applyProtection="1">
      <alignment horizontal="left" vertical="center"/>
      <protection/>
    </xf>
    <xf numFmtId="0" fontId="78" fillId="0" borderId="13" xfId="0" applyFont="1" applyBorder="1" applyAlignment="1" applyProtection="1">
      <alignment vertical="center"/>
      <protection/>
    </xf>
    <xf numFmtId="0" fontId="78" fillId="0" borderId="0" xfId="0" applyFont="1" applyBorder="1" applyAlignment="1" applyProtection="1">
      <alignment vertical="center"/>
      <protection/>
    </xf>
    <xf numFmtId="0" fontId="78" fillId="0" borderId="32" xfId="0" applyFont="1" applyBorder="1" applyAlignment="1" applyProtection="1">
      <alignment horizontal="left" vertical="center"/>
      <protection/>
    </xf>
    <xf numFmtId="0" fontId="78" fillId="0" borderId="32" xfId="0" applyFont="1" applyBorder="1" applyAlignment="1" applyProtection="1">
      <alignment vertical="center"/>
      <protection/>
    </xf>
    <xf numFmtId="0" fontId="78" fillId="0" borderId="32" xfId="0" applyFont="1" applyBorder="1" applyAlignment="1" applyProtection="1">
      <alignment vertical="center"/>
      <protection locked="0"/>
    </xf>
    <xf numFmtId="4" fontId="78" fillId="0" borderId="32" xfId="0" applyNumberFormat="1" applyFont="1" applyBorder="1" applyAlignment="1" applyProtection="1">
      <alignment vertical="center"/>
      <protection/>
    </xf>
    <xf numFmtId="0" fontId="78" fillId="0" borderId="14" xfId="0" applyFont="1" applyBorder="1" applyAlignment="1" applyProtection="1">
      <alignment vertical="center"/>
      <protection/>
    </xf>
    <xf numFmtId="0" fontId="79" fillId="0" borderId="13" xfId="0" applyFont="1" applyBorder="1" applyAlignment="1" applyProtection="1">
      <alignment vertical="center"/>
      <protection/>
    </xf>
    <xf numFmtId="0" fontId="79" fillId="0" borderId="0" xfId="0" applyFont="1" applyBorder="1" applyAlignment="1" applyProtection="1">
      <alignment vertical="center"/>
      <protection/>
    </xf>
    <xf numFmtId="0" fontId="79" fillId="0" borderId="32" xfId="0" applyFont="1" applyBorder="1" applyAlignment="1" applyProtection="1">
      <alignment horizontal="left" vertical="center"/>
      <protection/>
    </xf>
    <xf numFmtId="0" fontId="79" fillId="0" borderId="32" xfId="0" applyFont="1" applyBorder="1" applyAlignment="1" applyProtection="1">
      <alignment vertical="center"/>
      <protection/>
    </xf>
    <xf numFmtId="0" fontId="79" fillId="0" borderId="32" xfId="0" applyFont="1" applyBorder="1" applyAlignment="1" applyProtection="1">
      <alignment vertical="center"/>
      <protection locked="0"/>
    </xf>
    <xf numFmtId="4" fontId="79" fillId="0" borderId="32" xfId="0" applyNumberFormat="1" applyFont="1" applyBorder="1" applyAlignment="1" applyProtection="1">
      <alignment vertical="center"/>
      <protection/>
    </xf>
    <xf numFmtId="0" fontId="79" fillId="0" borderId="14"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Alignment="1" applyProtection="1">
      <alignment/>
      <protection/>
    </xf>
    <xf numFmtId="0" fontId="0" fillId="0" borderId="13" xfId="0" applyBorder="1" applyAlignment="1">
      <alignment/>
    </xf>
    <xf numFmtId="0" fontId="3" fillId="0" borderId="0" xfId="0" applyFont="1" applyAlignment="1" applyProtection="1">
      <alignment horizontal="left" vertical="center"/>
      <protection/>
    </xf>
    <xf numFmtId="0" fontId="90"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3" fillId="35" borderId="26"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91" fillId="0" borderId="0" xfId="0" applyNumberFormat="1" applyFont="1" applyAlignment="1" applyProtection="1">
      <alignment/>
      <protection/>
    </xf>
    <xf numFmtId="166" fontId="100" fillId="0" borderId="22" xfId="0" applyNumberFormat="1" applyFont="1" applyBorder="1" applyAlignment="1" applyProtection="1">
      <alignment/>
      <protection/>
    </xf>
    <xf numFmtId="166" fontId="100" fillId="0" borderId="23" xfId="0" applyNumberFormat="1" applyFont="1" applyBorder="1" applyAlignment="1" applyProtection="1">
      <alignment/>
      <protection/>
    </xf>
    <xf numFmtId="4" fontId="36" fillId="0" borderId="0" xfId="0" applyNumberFormat="1" applyFont="1" applyAlignment="1">
      <alignment vertical="center"/>
    </xf>
    <xf numFmtId="0" fontId="80" fillId="0" borderId="13" xfId="0" applyFont="1" applyBorder="1" applyAlignment="1" applyProtection="1">
      <alignment/>
      <protection/>
    </xf>
    <xf numFmtId="0" fontId="80" fillId="0" borderId="0" xfId="0" applyFont="1" applyAlignment="1" applyProtection="1">
      <alignment/>
      <protection/>
    </xf>
    <xf numFmtId="0" fontId="80" fillId="0" borderId="0" xfId="0" applyFont="1" applyAlignment="1" applyProtection="1">
      <alignment horizontal="left"/>
      <protection/>
    </xf>
    <xf numFmtId="0" fontId="78" fillId="0" borderId="0" xfId="0" applyFont="1" applyAlignment="1" applyProtection="1">
      <alignment horizontal="left"/>
      <protection/>
    </xf>
    <xf numFmtId="0" fontId="80" fillId="0" borderId="0" xfId="0" applyFont="1" applyAlignment="1" applyProtection="1">
      <alignment/>
      <protection locked="0"/>
    </xf>
    <xf numFmtId="4" fontId="78" fillId="0" borderId="0" xfId="0" applyNumberFormat="1" applyFont="1" applyAlignment="1" applyProtection="1">
      <alignment/>
      <protection/>
    </xf>
    <xf numFmtId="0" fontId="80" fillId="0" borderId="13" xfId="0" applyFont="1" applyBorder="1" applyAlignment="1">
      <alignment/>
    </xf>
    <xf numFmtId="0" fontId="80" fillId="0" borderId="30" xfId="0" applyFont="1" applyBorder="1" applyAlignment="1" applyProtection="1">
      <alignment/>
      <protection/>
    </xf>
    <xf numFmtId="0" fontId="80" fillId="0" borderId="0" xfId="0" applyFont="1" applyBorder="1" applyAlignment="1" applyProtection="1">
      <alignment/>
      <protection/>
    </xf>
    <xf numFmtId="166" fontId="80" fillId="0" borderId="0" xfId="0" applyNumberFormat="1" applyFont="1" applyBorder="1" applyAlignment="1" applyProtection="1">
      <alignment/>
      <protection/>
    </xf>
    <xf numFmtId="166" fontId="80" fillId="0" borderId="24" xfId="0" applyNumberFormat="1" applyFont="1" applyBorder="1" applyAlignment="1" applyProtection="1">
      <alignment/>
      <protection/>
    </xf>
    <xf numFmtId="0" fontId="80" fillId="0" borderId="0" xfId="0" applyFont="1" applyAlignment="1">
      <alignment horizontal="left"/>
    </xf>
    <xf numFmtId="0" fontId="80" fillId="0" borderId="0" xfId="0" applyFont="1" applyAlignment="1">
      <alignment horizontal="center"/>
    </xf>
    <xf numFmtId="4" fontId="80" fillId="0" borderId="0" xfId="0" applyNumberFormat="1" applyFont="1" applyAlignment="1">
      <alignment vertical="center"/>
    </xf>
    <xf numFmtId="0" fontId="79" fillId="0" borderId="0" xfId="0" applyFont="1" applyAlignment="1" applyProtection="1">
      <alignment horizontal="left"/>
      <protection/>
    </xf>
    <xf numFmtId="4" fontId="79" fillId="0" borderId="0" xfId="0" applyNumberFormat="1" applyFont="1" applyAlignment="1" applyProtection="1">
      <alignmen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7" fillId="23" borderId="36" xfId="0" applyFont="1" applyFill="1" applyBorder="1" applyAlignment="1" applyProtection="1">
      <alignment horizontal="left" vertical="center"/>
      <protection locked="0"/>
    </xf>
    <xf numFmtId="0" fontId="77" fillId="0" borderId="0" xfId="0" applyFont="1" applyBorder="1" applyAlignment="1" applyProtection="1">
      <alignment horizontal="center" vertical="center"/>
      <protection/>
    </xf>
    <xf numFmtId="166" fontId="77" fillId="0" borderId="0" xfId="0" applyNumberFormat="1" applyFont="1" applyBorder="1" applyAlignment="1" applyProtection="1">
      <alignment vertical="center"/>
      <protection/>
    </xf>
    <xf numFmtId="166" fontId="77" fillId="0" borderId="24" xfId="0" applyNumberFormat="1" applyFont="1" applyBorder="1" applyAlignment="1" applyProtection="1">
      <alignment vertical="center"/>
      <protection/>
    </xf>
    <xf numFmtId="4" fontId="0" fillId="0" borderId="0" xfId="0" applyNumberFormat="1" applyFont="1" applyAlignment="1">
      <alignment vertical="center"/>
    </xf>
    <xf numFmtId="0" fontId="101" fillId="0" borderId="0" xfId="0" applyFont="1" applyAlignment="1" applyProtection="1">
      <alignment horizontal="left" vertical="center"/>
      <protection/>
    </xf>
    <xf numFmtId="0" fontId="102" fillId="0" borderId="0" xfId="0" applyFont="1" applyAlignment="1" applyProtection="1">
      <alignment vertical="center" wrapText="1"/>
      <protection/>
    </xf>
    <xf numFmtId="0" fontId="0" fillId="0" borderId="30" xfId="0" applyFont="1" applyBorder="1" applyAlignment="1" applyProtection="1">
      <alignment vertical="center"/>
      <protection/>
    </xf>
    <xf numFmtId="0" fontId="81" fillId="0" borderId="13" xfId="0" applyFont="1" applyBorder="1" applyAlignment="1" applyProtection="1">
      <alignment vertical="center"/>
      <protection/>
    </xf>
    <xf numFmtId="0" fontId="81" fillId="0" borderId="0" xfId="0" applyFont="1" applyAlignment="1" applyProtection="1">
      <alignment vertical="center"/>
      <protection/>
    </xf>
    <xf numFmtId="0" fontId="81" fillId="0" borderId="0" xfId="0" applyFont="1" applyAlignment="1" applyProtection="1">
      <alignment horizontal="left" vertical="center"/>
      <protection/>
    </xf>
    <xf numFmtId="0" fontId="81" fillId="0" borderId="0" xfId="0" applyFont="1" applyAlignment="1" applyProtection="1">
      <alignment horizontal="left" vertical="center" wrapText="1"/>
      <protection/>
    </xf>
    <xf numFmtId="0" fontId="81" fillId="0" borderId="0" xfId="0" applyFont="1" applyAlignment="1" applyProtection="1">
      <alignment vertical="center"/>
      <protection locked="0"/>
    </xf>
    <xf numFmtId="0" fontId="81" fillId="0" borderId="13" xfId="0" applyFont="1" applyBorder="1" applyAlignment="1">
      <alignment vertical="center"/>
    </xf>
    <xf numFmtId="0" fontId="81" fillId="0" borderId="30" xfId="0" applyFont="1" applyBorder="1" applyAlignment="1" applyProtection="1">
      <alignment vertical="center"/>
      <protection/>
    </xf>
    <xf numFmtId="0" fontId="81" fillId="0" borderId="0" xfId="0" applyFont="1" applyBorder="1" applyAlignment="1" applyProtection="1">
      <alignment vertical="center"/>
      <protection/>
    </xf>
    <xf numFmtId="0" fontId="81" fillId="0" borderId="24" xfId="0" applyFont="1" applyBorder="1" applyAlignment="1" applyProtection="1">
      <alignment vertical="center"/>
      <protection/>
    </xf>
    <xf numFmtId="0" fontId="81" fillId="0" borderId="0" xfId="0" applyFont="1" applyAlignment="1">
      <alignment horizontal="left" vertical="center"/>
    </xf>
    <xf numFmtId="0" fontId="82" fillId="0" borderId="13" xfId="0" applyFont="1" applyBorder="1" applyAlignment="1" applyProtection="1">
      <alignment vertical="center"/>
      <protection/>
    </xf>
    <xf numFmtId="0" fontId="82" fillId="0" borderId="0" xfId="0" applyFont="1" applyAlignment="1" applyProtection="1">
      <alignment vertical="center"/>
      <protection/>
    </xf>
    <xf numFmtId="0" fontId="82" fillId="0" borderId="0" xfId="0" applyFont="1" applyAlignment="1" applyProtection="1">
      <alignment horizontal="left" vertical="center"/>
      <protection/>
    </xf>
    <xf numFmtId="0" fontId="82" fillId="0" borderId="0" xfId="0" applyFont="1" applyAlignment="1" applyProtection="1">
      <alignment horizontal="left" vertical="center" wrapText="1"/>
      <protection/>
    </xf>
    <xf numFmtId="167" fontId="82" fillId="0" borderId="0" xfId="0" applyNumberFormat="1" applyFont="1" applyAlignment="1" applyProtection="1">
      <alignment vertical="center"/>
      <protection/>
    </xf>
    <xf numFmtId="0" fontId="82" fillId="0" borderId="0" xfId="0" applyFont="1" applyAlignment="1" applyProtection="1">
      <alignment vertical="center"/>
      <protection locked="0"/>
    </xf>
    <xf numFmtId="0" fontId="82" fillId="0" borderId="13" xfId="0" applyFont="1" applyBorder="1" applyAlignment="1">
      <alignment vertical="center"/>
    </xf>
    <xf numFmtId="0" fontId="82" fillId="0" borderId="30" xfId="0" applyFont="1" applyBorder="1" applyAlignment="1" applyProtection="1">
      <alignment vertical="center"/>
      <protection/>
    </xf>
    <xf numFmtId="0" fontId="82" fillId="0" borderId="0" xfId="0" applyFont="1" applyBorder="1" applyAlignment="1" applyProtection="1">
      <alignment vertical="center"/>
      <protection/>
    </xf>
    <xf numFmtId="0" fontId="82" fillId="0" borderId="24" xfId="0" applyFont="1" applyBorder="1" applyAlignment="1" applyProtection="1">
      <alignment vertical="center"/>
      <protection/>
    </xf>
    <xf numFmtId="0" fontId="82" fillId="0" borderId="0" xfId="0" applyFont="1" applyAlignment="1">
      <alignment horizontal="left" vertical="center"/>
    </xf>
    <xf numFmtId="0" fontId="103" fillId="0" borderId="36" xfId="0" applyFont="1" applyBorder="1" applyAlignment="1" applyProtection="1">
      <alignment horizontal="center" vertical="center"/>
      <protection/>
    </xf>
    <xf numFmtId="49" fontId="103" fillId="0" borderId="36" xfId="0" applyNumberFormat="1" applyFont="1" applyBorder="1" applyAlignment="1" applyProtection="1">
      <alignment horizontal="left" vertical="center" wrapText="1"/>
      <protection/>
    </xf>
    <xf numFmtId="0" fontId="103" fillId="0" borderId="36" xfId="0" applyFont="1" applyBorder="1" applyAlignment="1" applyProtection="1">
      <alignment horizontal="left" vertical="center" wrapText="1"/>
      <protection/>
    </xf>
    <xf numFmtId="0" fontId="103" fillId="0" borderId="36" xfId="0" applyFont="1" applyBorder="1" applyAlignment="1" applyProtection="1">
      <alignment horizontal="center" vertical="center" wrapText="1"/>
      <protection/>
    </xf>
    <xf numFmtId="167" fontId="103" fillId="0" borderId="36" xfId="0" applyNumberFormat="1" applyFont="1" applyBorder="1" applyAlignment="1" applyProtection="1">
      <alignment vertical="center"/>
      <protection/>
    </xf>
    <xf numFmtId="4" fontId="103" fillId="23" borderId="36" xfId="0" applyNumberFormat="1" applyFont="1" applyFill="1" applyBorder="1" applyAlignment="1" applyProtection="1">
      <alignment vertical="center"/>
      <protection locked="0"/>
    </xf>
    <xf numFmtId="4" fontId="103" fillId="0" borderId="36" xfId="0" applyNumberFormat="1" applyFont="1" applyBorder="1" applyAlignment="1" applyProtection="1">
      <alignment vertical="center"/>
      <protection/>
    </xf>
    <xf numFmtId="0" fontId="103" fillId="0" borderId="13" xfId="0" applyFont="1" applyBorder="1" applyAlignment="1">
      <alignment vertical="center"/>
    </xf>
    <xf numFmtId="0" fontId="103" fillId="23" borderId="36" xfId="0" applyFont="1" applyFill="1" applyBorder="1" applyAlignment="1" applyProtection="1">
      <alignment horizontal="left" vertical="center"/>
      <protection locked="0"/>
    </xf>
    <xf numFmtId="0" fontId="103" fillId="0" borderId="0" xfId="0" applyFont="1" applyBorder="1" applyAlignment="1" applyProtection="1">
      <alignment horizontal="center" vertical="center"/>
      <protection/>
    </xf>
    <xf numFmtId="0" fontId="83" fillId="0" borderId="13" xfId="0" applyFont="1" applyBorder="1" applyAlignment="1" applyProtection="1">
      <alignment vertical="center"/>
      <protection/>
    </xf>
    <xf numFmtId="0" fontId="83" fillId="0" borderId="0" xfId="0" applyFont="1" applyAlignment="1" applyProtection="1">
      <alignment vertical="center"/>
      <protection/>
    </xf>
    <xf numFmtId="0" fontId="83" fillId="0" borderId="0" xfId="0" applyFont="1" applyAlignment="1" applyProtection="1">
      <alignment horizontal="left" vertical="center"/>
      <protection/>
    </xf>
    <xf numFmtId="0" fontId="83" fillId="0" borderId="0" xfId="0" applyFont="1" applyAlignment="1" applyProtection="1">
      <alignment horizontal="left" vertical="center" wrapText="1"/>
      <protection/>
    </xf>
    <xf numFmtId="167" fontId="83" fillId="0" borderId="0" xfId="0" applyNumberFormat="1" applyFont="1" applyAlignment="1" applyProtection="1">
      <alignment vertical="center"/>
      <protection/>
    </xf>
    <xf numFmtId="0" fontId="83" fillId="0" borderId="0" xfId="0" applyFont="1" applyAlignment="1" applyProtection="1">
      <alignment vertical="center"/>
      <protection locked="0"/>
    </xf>
    <xf numFmtId="0" fontId="83" fillId="0" borderId="13" xfId="0" applyFont="1" applyBorder="1" applyAlignment="1">
      <alignment vertical="center"/>
    </xf>
    <xf numFmtId="0" fontId="83" fillId="0" borderId="30" xfId="0" applyFont="1" applyBorder="1" applyAlignment="1" applyProtection="1">
      <alignment vertical="center"/>
      <protection/>
    </xf>
    <xf numFmtId="0" fontId="83" fillId="0" borderId="0" xfId="0" applyFont="1" applyBorder="1" applyAlignment="1" applyProtection="1">
      <alignment vertical="center"/>
      <protection/>
    </xf>
    <xf numFmtId="0" fontId="83" fillId="0" borderId="24" xfId="0" applyFont="1" applyBorder="1" applyAlignment="1" applyProtection="1">
      <alignment vertical="center"/>
      <protection/>
    </xf>
    <xf numFmtId="0" fontId="83" fillId="0" borderId="0" xfId="0" applyFont="1" applyAlignment="1">
      <alignment horizontal="left" vertical="center"/>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84" fillId="0" borderId="13" xfId="0" applyFont="1" applyBorder="1" applyAlignment="1" applyProtection="1">
      <alignment/>
      <protection/>
    </xf>
    <xf numFmtId="0" fontId="84" fillId="0" borderId="0" xfId="0" applyFont="1" applyAlignment="1" applyProtection="1">
      <alignment/>
      <protection/>
    </xf>
    <xf numFmtId="0" fontId="84" fillId="0" borderId="0" xfId="0" applyFont="1" applyAlignment="1" applyProtection="1">
      <alignment horizontal="left"/>
      <protection/>
    </xf>
    <xf numFmtId="0" fontId="84" fillId="0" borderId="0" xfId="0" applyFont="1" applyAlignment="1" applyProtection="1">
      <alignment/>
      <protection locked="0"/>
    </xf>
    <xf numFmtId="4" fontId="84" fillId="0" borderId="0" xfId="0" applyNumberFormat="1" applyFont="1" applyAlignment="1" applyProtection="1">
      <alignment/>
      <protection/>
    </xf>
    <xf numFmtId="0" fontId="84" fillId="0" borderId="13" xfId="0" applyFont="1" applyBorder="1" applyAlignment="1">
      <alignment/>
    </xf>
    <xf numFmtId="0" fontId="84" fillId="0" borderId="30" xfId="0" applyFont="1" applyBorder="1" applyAlignment="1" applyProtection="1">
      <alignment/>
      <protection/>
    </xf>
    <xf numFmtId="0" fontId="84" fillId="0" borderId="0" xfId="0" applyFont="1" applyBorder="1" applyAlignment="1" applyProtection="1">
      <alignment/>
      <protection/>
    </xf>
    <xf numFmtId="166" fontId="84" fillId="0" borderId="0" xfId="0" applyNumberFormat="1" applyFont="1" applyBorder="1" applyAlignment="1" applyProtection="1">
      <alignment/>
      <protection/>
    </xf>
    <xf numFmtId="166" fontId="84" fillId="0" borderId="24" xfId="0" applyNumberFormat="1" applyFont="1" applyBorder="1" applyAlignment="1" applyProtection="1">
      <alignment/>
      <protection/>
    </xf>
    <xf numFmtId="0" fontId="84" fillId="0" borderId="0" xfId="0" applyFont="1" applyAlignment="1">
      <alignment horizontal="left"/>
    </xf>
    <xf numFmtId="0" fontId="84" fillId="0" borderId="0" xfId="0" applyFont="1" applyAlignment="1">
      <alignment horizontal="center"/>
    </xf>
    <xf numFmtId="4" fontId="84" fillId="0" borderId="0" xfId="0" applyNumberFormat="1" applyFont="1" applyAlignment="1">
      <alignment vertical="center"/>
    </xf>
    <xf numFmtId="0" fontId="77" fillId="0" borderId="32" xfId="0" applyFont="1" applyBorder="1" applyAlignment="1" applyProtection="1">
      <alignment horizontal="center" vertical="center"/>
      <protection/>
    </xf>
    <xf numFmtId="166" fontId="77" fillId="0" borderId="32" xfId="0" applyNumberFormat="1" applyFont="1" applyBorder="1" applyAlignment="1" applyProtection="1">
      <alignment vertical="center"/>
      <protection/>
    </xf>
    <xf numFmtId="166" fontId="77" fillId="0" borderId="33" xfId="0" applyNumberFormat="1" applyFont="1" applyBorder="1" applyAlignment="1" applyProtection="1">
      <alignment vertical="center"/>
      <protection/>
    </xf>
    <xf numFmtId="0" fontId="82" fillId="0" borderId="31" xfId="0" applyFont="1" applyBorder="1" applyAlignment="1" applyProtection="1">
      <alignment vertical="center"/>
      <protection/>
    </xf>
    <xf numFmtId="0" fontId="82" fillId="0" borderId="32" xfId="0" applyFont="1" applyBorder="1" applyAlignment="1" applyProtection="1">
      <alignment vertical="center"/>
      <protection/>
    </xf>
    <xf numFmtId="0" fontId="82" fillId="0" borderId="33" xfId="0"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43" xfId="0" applyFont="1" applyBorder="1" applyAlignment="1" applyProtection="1">
      <alignment horizontal="left" vertical="center"/>
      <protection locked="0"/>
    </xf>
    <xf numFmtId="0" fontId="29" fillId="0" borderId="43" xfId="0" applyFont="1" applyBorder="1" applyAlignment="1" applyProtection="1">
      <alignment horizontal="center" vertical="center"/>
      <protection locked="0"/>
    </xf>
    <xf numFmtId="0" fontId="5" fillId="0" borderId="4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42"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29"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29" fillId="0" borderId="43" xfId="0" applyFont="1" applyBorder="1" applyAlignment="1" applyProtection="1">
      <alignment horizontal="left"/>
      <protection locked="0"/>
    </xf>
    <xf numFmtId="0" fontId="5"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0" fontId="104" fillId="0" borderId="0" xfId="0" applyFont="1" applyAlignment="1">
      <alignment horizontal="left" vertical="top" wrapText="1"/>
    </xf>
    <xf numFmtId="0" fontId="104" fillId="0" borderId="0" xfId="0" applyFont="1" applyAlignment="1">
      <alignment horizontal="left" vertical="center"/>
    </xf>
    <xf numFmtId="4" fontId="104" fillId="0" borderId="0" xfId="0" applyNumberFormat="1" applyFont="1" applyBorder="1" applyAlignment="1" applyProtection="1">
      <alignment vertical="center"/>
      <protection/>
    </xf>
    <xf numFmtId="0" fontId="77" fillId="0" borderId="0" xfId="0" applyFont="1" applyBorder="1" applyAlignment="1" applyProtection="1">
      <alignment vertical="center"/>
      <protection/>
    </xf>
    <xf numFmtId="0" fontId="4" fillId="34" borderId="18"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4" fontId="4" fillId="34" borderId="18" xfId="0" applyNumberFormat="1"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0" fillId="0" borderId="0" xfId="0" applyAlignment="1">
      <alignment/>
    </xf>
    <xf numFmtId="0" fontId="3" fillId="0" borderId="0" xfId="0" applyFont="1" applyBorder="1" applyAlignment="1" applyProtection="1">
      <alignment horizontal="left" vertical="center"/>
      <protection/>
    </xf>
    <xf numFmtId="0" fontId="0" fillId="0" borderId="0" xfId="0" applyBorder="1" applyAlignment="1" applyProtection="1">
      <alignment/>
      <protection/>
    </xf>
    <xf numFmtId="4" fontId="79" fillId="0" borderId="0" xfId="0" applyNumberFormat="1" applyFont="1" applyAlignment="1" applyProtection="1">
      <alignment vertical="center"/>
      <protection/>
    </xf>
    <xf numFmtId="0" fontId="79" fillId="0" borderId="0" xfId="0" applyFont="1" applyAlignment="1" applyProtection="1">
      <alignment vertical="center"/>
      <protection/>
    </xf>
    <xf numFmtId="4" fontId="94" fillId="0" borderId="0" xfId="0" applyNumberFormat="1" applyFont="1" applyAlignment="1" applyProtection="1">
      <alignment vertical="center"/>
      <protection/>
    </xf>
    <xf numFmtId="0" fontId="94" fillId="0" borderId="0" xfId="0" applyFont="1" applyAlignment="1" applyProtection="1">
      <alignment vertical="center"/>
      <protection/>
    </xf>
    <xf numFmtId="4" fontId="94" fillId="0" borderId="0" xfId="0" applyNumberFormat="1" applyFont="1" applyAlignment="1" applyProtection="1">
      <alignment horizontal="right" vertical="center"/>
      <protection/>
    </xf>
    <xf numFmtId="4" fontId="91" fillId="0" borderId="0" xfId="0" applyNumberFormat="1" applyFont="1" applyAlignment="1" applyProtection="1">
      <alignment horizontal="right" vertical="center"/>
      <protection/>
    </xf>
    <xf numFmtId="4" fontId="91" fillId="0" borderId="0" xfId="0" applyNumberFormat="1" applyFont="1" applyAlignment="1" applyProtection="1">
      <alignment vertical="center"/>
      <protection/>
    </xf>
    <xf numFmtId="164" fontId="77" fillId="0" borderId="0" xfId="0" applyNumberFormat="1" applyFont="1" applyBorder="1" applyAlignment="1" applyProtection="1">
      <alignment horizontal="center" vertical="center"/>
      <protection/>
    </xf>
    <xf numFmtId="49" fontId="3" fillId="2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77"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93" fillId="0" borderId="0" xfId="0" applyFont="1" applyAlignment="1" applyProtection="1">
      <alignment horizontal="left" vertical="center" wrapText="1"/>
      <protection/>
    </xf>
    <xf numFmtId="0" fontId="3" fillId="35" borderId="17" xfId="0" applyFont="1" applyFill="1" applyBorder="1" applyAlignment="1" applyProtection="1">
      <alignment horizontal="center" vertical="center"/>
      <protection/>
    </xf>
    <xf numFmtId="0" fontId="3" fillId="35" borderId="18"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35" borderId="18" xfId="0" applyFont="1" applyFill="1" applyBorder="1" applyAlignment="1" applyProtection="1">
      <alignment horizontal="center" vertical="center"/>
      <protection/>
    </xf>
    <xf numFmtId="0" fontId="3" fillId="35" borderId="18" xfId="0" applyFont="1" applyFill="1" applyBorder="1" applyAlignment="1" applyProtection="1">
      <alignment horizontal="right" vertical="center"/>
      <protection/>
    </xf>
    <xf numFmtId="0" fontId="105" fillId="0" borderId="0" xfId="0" applyFont="1" applyAlignment="1" applyProtection="1">
      <alignment horizontal="left" vertical="center" wrapText="1"/>
      <protection/>
    </xf>
    <xf numFmtId="0" fontId="3" fillId="0" borderId="0" xfId="0" applyFont="1" applyAlignment="1" applyProtection="1">
      <alignment vertical="center"/>
      <protection/>
    </xf>
    <xf numFmtId="0" fontId="92" fillId="0" borderId="29" xfId="0" applyFont="1" applyBorder="1" applyAlignment="1">
      <alignment horizontal="center" vertical="center"/>
    </xf>
    <xf numFmtId="0" fontId="92" fillId="0" borderId="22" xfId="0" applyFont="1" applyBorder="1" applyAlignment="1">
      <alignment horizontal="left" vertical="center"/>
    </xf>
    <xf numFmtId="0" fontId="77" fillId="0" borderId="30" xfId="0" applyFont="1" applyBorder="1" applyAlignment="1">
      <alignment horizontal="left" vertical="center"/>
    </xf>
    <xf numFmtId="0" fontId="77" fillId="0" borderId="0" xfId="0" applyFont="1" applyBorder="1" applyAlignment="1">
      <alignment horizontal="left" vertical="center"/>
    </xf>
    <xf numFmtId="0" fontId="77" fillId="0" borderId="30" xfId="0" applyFont="1" applyBorder="1" applyAlignment="1" applyProtection="1">
      <alignment horizontal="left" vertical="center"/>
      <protection/>
    </xf>
    <xf numFmtId="0" fontId="77" fillId="0" borderId="0" xfId="0" applyFont="1" applyBorder="1" applyAlignment="1" applyProtection="1">
      <alignment horizontal="left" vertical="center"/>
      <protection/>
    </xf>
    <xf numFmtId="0" fontId="90" fillId="0" borderId="0" xfId="0" applyFont="1" applyBorder="1" applyAlignment="1" applyProtection="1">
      <alignment horizontal="left" vertical="center" wrapText="1"/>
      <protection/>
    </xf>
    <xf numFmtId="0" fontId="9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90" fillId="0" borderId="0" xfId="0" applyFont="1" applyAlignment="1" applyProtection="1">
      <alignment horizontal="left" vertical="center" wrapText="1"/>
      <protection/>
    </xf>
    <xf numFmtId="0" fontId="90" fillId="0" borderId="0" xfId="0" applyFont="1" applyAlignment="1" applyProtection="1">
      <alignment horizontal="left" vertical="center"/>
      <protection/>
    </xf>
    <xf numFmtId="0" fontId="0" fillId="0" borderId="0" xfId="0" applyFont="1" applyAlignment="1" applyProtection="1">
      <alignment vertical="center"/>
      <protection/>
    </xf>
    <xf numFmtId="0" fontId="98" fillId="33" borderId="0" xfId="36"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43"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43" xfId="0" applyFont="1" applyBorder="1" applyAlignment="1" applyProtection="1">
      <alignment horizontal="left" wrapText="1"/>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295275</xdr:colOff>
      <xdr:row>1</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0" y="0"/>
          <a:ext cx="2952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295275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952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295275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952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295275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952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295275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952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75" customHeight="1">
      <c r="AR2" s="370"/>
      <c r="AS2" s="370"/>
      <c r="AT2" s="370"/>
      <c r="AU2" s="370"/>
      <c r="AV2" s="370"/>
      <c r="AW2" s="370"/>
      <c r="AX2" s="370"/>
      <c r="AY2" s="370"/>
      <c r="AZ2" s="370"/>
      <c r="BA2" s="370"/>
      <c r="BB2" s="370"/>
      <c r="BC2" s="370"/>
      <c r="BD2" s="370"/>
      <c r="BE2" s="370"/>
      <c r="BS2" s="25" t="s">
        <v>8</v>
      </c>
      <c r="BT2" s="25" t="s">
        <v>9</v>
      </c>
    </row>
    <row r="3" spans="2:72" ht="6.7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7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25" customHeight="1">
      <c r="B5" s="29"/>
      <c r="C5" s="30"/>
      <c r="D5" s="35" t="s">
        <v>15</v>
      </c>
      <c r="E5" s="30"/>
      <c r="F5" s="30"/>
      <c r="G5" s="30"/>
      <c r="H5" s="30"/>
      <c r="I5" s="30"/>
      <c r="J5" s="30"/>
      <c r="K5" s="371" t="s">
        <v>16</v>
      </c>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0"/>
      <c r="AQ5" s="32"/>
      <c r="BE5" s="362" t="s">
        <v>17</v>
      </c>
      <c r="BS5" s="25" t="s">
        <v>8</v>
      </c>
    </row>
    <row r="6" spans="2:71" ht="36.75" customHeight="1">
      <c r="B6" s="29"/>
      <c r="C6" s="30"/>
      <c r="D6" s="37" t="s">
        <v>18</v>
      </c>
      <c r="E6" s="30"/>
      <c r="F6" s="30"/>
      <c r="G6" s="30"/>
      <c r="H6" s="30"/>
      <c r="I6" s="30"/>
      <c r="J6" s="30"/>
      <c r="K6" s="387" t="s">
        <v>19</v>
      </c>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0"/>
      <c r="AQ6" s="32"/>
      <c r="BE6" s="363"/>
      <c r="BS6" s="25" t="s">
        <v>8</v>
      </c>
    </row>
    <row r="7" spans="2:71" ht="14.2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23</v>
      </c>
      <c r="AO7" s="30"/>
      <c r="AP7" s="30"/>
      <c r="AQ7" s="32"/>
      <c r="BE7" s="363"/>
      <c r="BS7" s="25" t="s">
        <v>8</v>
      </c>
    </row>
    <row r="8" spans="2:71" ht="14.25" customHeight="1">
      <c r="B8" s="29"/>
      <c r="C8" s="30"/>
      <c r="D8" s="38"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26</v>
      </c>
      <c r="AL8" s="30"/>
      <c r="AM8" s="30"/>
      <c r="AN8" s="39" t="s">
        <v>27</v>
      </c>
      <c r="AO8" s="30"/>
      <c r="AP8" s="30"/>
      <c r="AQ8" s="32"/>
      <c r="BE8" s="363"/>
      <c r="BS8" s="25" t="s">
        <v>8</v>
      </c>
    </row>
    <row r="9" spans="2:71" ht="29.25" customHeight="1">
      <c r="B9" s="29"/>
      <c r="C9" s="30"/>
      <c r="D9" s="35" t="s">
        <v>28</v>
      </c>
      <c r="E9" s="30"/>
      <c r="F9" s="30"/>
      <c r="G9" s="30"/>
      <c r="H9" s="30"/>
      <c r="I9" s="30"/>
      <c r="J9" s="30"/>
      <c r="K9" s="40" t="s">
        <v>29</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30</v>
      </c>
      <c r="AL9" s="30"/>
      <c r="AM9" s="30"/>
      <c r="AN9" s="40" t="s">
        <v>31</v>
      </c>
      <c r="AO9" s="30"/>
      <c r="AP9" s="30"/>
      <c r="AQ9" s="32"/>
      <c r="BE9" s="363"/>
      <c r="BS9" s="25" t="s">
        <v>8</v>
      </c>
    </row>
    <row r="10" spans="2:71" ht="14.25" customHeight="1">
      <c r="B10" s="29"/>
      <c r="C10" s="30"/>
      <c r="D10" s="38" t="s">
        <v>32</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33</v>
      </c>
      <c r="AL10" s="30"/>
      <c r="AM10" s="30"/>
      <c r="AN10" s="36" t="s">
        <v>34</v>
      </c>
      <c r="AO10" s="30"/>
      <c r="AP10" s="30"/>
      <c r="AQ10" s="32"/>
      <c r="BE10" s="363"/>
      <c r="BS10" s="25" t="s">
        <v>8</v>
      </c>
    </row>
    <row r="11" spans="2:71" ht="18" customHeight="1">
      <c r="B11" s="29"/>
      <c r="C11" s="30"/>
      <c r="D11" s="30"/>
      <c r="E11" s="36" t="s">
        <v>35</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36</v>
      </c>
      <c r="AL11" s="30"/>
      <c r="AM11" s="30"/>
      <c r="AN11" s="36" t="s">
        <v>34</v>
      </c>
      <c r="AO11" s="30"/>
      <c r="AP11" s="30"/>
      <c r="AQ11" s="32"/>
      <c r="BE11" s="363"/>
      <c r="BS11" s="25" t="s">
        <v>8</v>
      </c>
    </row>
    <row r="12" spans="2:71" ht="6.7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63"/>
      <c r="BS12" s="25" t="s">
        <v>8</v>
      </c>
    </row>
    <row r="13" spans="2:71" ht="14.25" customHeight="1">
      <c r="B13" s="29"/>
      <c r="C13" s="30"/>
      <c r="D13" s="38" t="s">
        <v>37</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33</v>
      </c>
      <c r="AL13" s="30"/>
      <c r="AM13" s="30"/>
      <c r="AN13" s="41" t="s">
        <v>38</v>
      </c>
      <c r="AO13" s="30"/>
      <c r="AP13" s="30"/>
      <c r="AQ13" s="32"/>
      <c r="BE13" s="363"/>
      <c r="BS13" s="25" t="s">
        <v>8</v>
      </c>
    </row>
    <row r="14" spans="2:71" ht="12.75">
      <c r="B14" s="29"/>
      <c r="C14" s="30"/>
      <c r="D14" s="30"/>
      <c r="E14" s="381" t="s">
        <v>38</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 t="s">
        <v>36</v>
      </c>
      <c r="AL14" s="30"/>
      <c r="AM14" s="30"/>
      <c r="AN14" s="41" t="s">
        <v>38</v>
      </c>
      <c r="AO14" s="30"/>
      <c r="AP14" s="30"/>
      <c r="AQ14" s="32"/>
      <c r="BE14" s="363"/>
      <c r="BS14" s="25" t="s">
        <v>8</v>
      </c>
    </row>
    <row r="15" spans="2:71" ht="6.7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63"/>
      <c r="BS15" s="25" t="s">
        <v>6</v>
      </c>
    </row>
    <row r="16" spans="2:71" ht="14.25" customHeight="1">
      <c r="B16" s="29"/>
      <c r="C16" s="30"/>
      <c r="D16" s="38" t="s">
        <v>39</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33</v>
      </c>
      <c r="AL16" s="30"/>
      <c r="AM16" s="30"/>
      <c r="AN16" s="36" t="s">
        <v>34</v>
      </c>
      <c r="AO16" s="30"/>
      <c r="AP16" s="30"/>
      <c r="AQ16" s="32"/>
      <c r="BE16" s="363"/>
      <c r="BS16" s="25" t="s">
        <v>6</v>
      </c>
    </row>
    <row r="17" spans="2:71" ht="18" customHeight="1">
      <c r="B17" s="29"/>
      <c r="C17" s="30"/>
      <c r="D17" s="30"/>
      <c r="E17" s="36" t="s">
        <v>40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36</v>
      </c>
      <c r="AL17" s="30"/>
      <c r="AM17" s="30"/>
      <c r="AN17" s="36" t="s">
        <v>34</v>
      </c>
      <c r="AO17" s="30"/>
      <c r="AP17" s="30"/>
      <c r="AQ17" s="32"/>
      <c r="BE17" s="363"/>
      <c r="BS17" s="25" t="s">
        <v>41</v>
      </c>
    </row>
    <row r="18" spans="2:71" ht="6.7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63"/>
      <c r="BS18" s="25" t="s">
        <v>8</v>
      </c>
    </row>
    <row r="19" spans="2:71" ht="14.25" customHeight="1">
      <c r="B19" s="29"/>
      <c r="C19" s="30"/>
      <c r="D19" s="38" t="s">
        <v>42</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63"/>
      <c r="BS19" s="25" t="s">
        <v>8</v>
      </c>
    </row>
    <row r="20" spans="2:71" ht="57" customHeight="1">
      <c r="B20" s="29"/>
      <c r="C20" s="30"/>
      <c r="D20" s="30"/>
      <c r="E20" s="383" t="s">
        <v>43</v>
      </c>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0"/>
      <c r="AP20" s="30"/>
      <c r="AQ20" s="32"/>
      <c r="BE20" s="363"/>
      <c r="BS20" s="25" t="s">
        <v>6</v>
      </c>
    </row>
    <row r="21" spans="2:57" ht="6.7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63"/>
    </row>
    <row r="22" spans="2:57" ht="6.75" customHeight="1">
      <c r="B22" s="29"/>
      <c r="C22" s="30"/>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30"/>
      <c r="AQ22" s="32"/>
      <c r="BE22" s="363"/>
    </row>
    <row r="23" spans="2:57" s="1" customFormat="1" ht="25.5" customHeight="1">
      <c r="B23" s="43"/>
      <c r="C23" s="44"/>
      <c r="D23" s="45" t="s">
        <v>44</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384">
        <f>ROUND(AG51,2)</f>
        <v>0</v>
      </c>
      <c r="AL23" s="385"/>
      <c r="AM23" s="385"/>
      <c r="AN23" s="385"/>
      <c r="AO23" s="385"/>
      <c r="AP23" s="44"/>
      <c r="AQ23" s="47"/>
      <c r="BE23" s="363"/>
    </row>
    <row r="24" spans="2:57" s="1" customFormat="1" ht="6.7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7"/>
      <c r="BE24" s="363"/>
    </row>
    <row r="25" spans="2:57" s="1" customFormat="1" ht="12">
      <c r="B25" s="43"/>
      <c r="C25" s="44"/>
      <c r="D25" s="44"/>
      <c r="E25" s="44"/>
      <c r="F25" s="44"/>
      <c r="G25" s="44"/>
      <c r="H25" s="44"/>
      <c r="I25" s="44"/>
      <c r="J25" s="44"/>
      <c r="K25" s="44"/>
      <c r="L25" s="386" t="s">
        <v>45</v>
      </c>
      <c r="M25" s="386"/>
      <c r="N25" s="386"/>
      <c r="O25" s="386"/>
      <c r="P25" s="44"/>
      <c r="Q25" s="44"/>
      <c r="R25" s="44"/>
      <c r="S25" s="44"/>
      <c r="T25" s="44"/>
      <c r="U25" s="44"/>
      <c r="V25" s="44"/>
      <c r="W25" s="386" t="s">
        <v>46</v>
      </c>
      <c r="X25" s="386"/>
      <c r="Y25" s="386"/>
      <c r="Z25" s="386"/>
      <c r="AA25" s="386"/>
      <c r="AB25" s="386"/>
      <c r="AC25" s="386"/>
      <c r="AD25" s="386"/>
      <c r="AE25" s="386"/>
      <c r="AF25" s="44"/>
      <c r="AG25" s="44"/>
      <c r="AH25" s="44"/>
      <c r="AI25" s="44"/>
      <c r="AJ25" s="44"/>
      <c r="AK25" s="386" t="s">
        <v>47</v>
      </c>
      <c r="AL25" s="386"/>
      <c r="AM25" s="386"/>
      <c r="AN25" s="386"/>
      <c r="AO25" s="386"/>
      <c r="AP25" s="44"/>
      <c r="AQ25" s="47"/>
      <c r="BE25" s="363"/>
    </row>
    <row r="26" spans="2:57" s="2" customFormat="1" ht="14.25" customHeight="1">
      <c r="B26" s="49"/>
      <c r="C26" s="50"/>
      <c r="D26" s="51" t="s">
        <v>48</v>
      </c>
      <c r="E26" s="50"/>
      <c r="F26" s="51" t="s">
        <v>49</v>
      </c>
      <c r="G26" s="50"/>
      <c r="H26" s="50"/>
      <c r="I26" s="50"/>
      <c r="J26" s="50"/>
      <c r="K26" s="50"/>
      <c r="L26" s="380">
        <v>0.21</v>
      </c>
      <c r="M26" s="365"/>
      <c r="N26" s="365"/>
      <c r="O26" s="365"/>
      <c r="P26" s="50"/>
      <c r="Q26" s="50"/>
      <c r="R26" s="50"/>
      <c r="S26" s="50"/>
      <c r="T26" s="50"/>
      <c r="U26" s="50"/>
      <c r="V26" s="50"/>
      <c r="W26" s="364">
        <f>ROUND(AZ51,2)</f>
        <v>0</v>
      </c>
      <c r="X26" s="365"/>
      <c r="Y26" s="365"/>
      <c r="Z26" s="365"/>
      <c r="AA26" s="365"/>
      <c r="AB26" s="365"/>
      <c r="AC26" s="365"/>
      <c r="AD26" s="365"/>
      <c r="AE26" s="365"/>
      <c r="AF26" s="50"/>
      <c r="AG26" s="50"/>
      <c r="AH26" s="50"/>
      <c r="AI26" s="50"/>
      <c r="AJ26" s="50"/>
      <c r="AK26" s="364">
        <f>ROUND(AV51,2)</f>
        <v>0</v>
      </c>
      <c r="AL26" s="365"/>
      <c r="AM26" s="365"/>
      <c r="AN26" s="365"/>
      <c r="AO26" s="365"/>
      <c r="AP26" s="50"/>
      <c r="AQ26" s="52"/>
      <c r="BE26" s="363"/>
    </row>
    <row r="27" spans="2:57" s="2" customFormat="1" ht="14.25" customHeight="1">
      <c r="B27" s="49"/>
      <c r="C27" s="50"/>
      <c r="D27" s="50"/>
      <c r="E27" s="50"/>
      <c r="F27" s="51" t="s">
        <v>50</v>
      </c>
      <c r="G27" s="50"/>
      <c r="H27" s="50"/>
      <c r="I27" s="50"/>
      <c r="J27" s="50"/>
      <c r="K27" s="50"/>
      <c r="L27" s="380">
        <v>0.15</v>
      </c>
      <c r="M27" s="365"/>
      <c r="N27" s="365"/>
      <c r="O27" s="365"/>
      <c r="P27" s="50"/>
      <c r="Q27" s="50"/>
      <c r="R27" s="50"/>
      <c r="S27" s="50"/>
      <c r="T27" s="50"/>
      <c r="U27" s="50"/>
      <c r="V27" s="50"/>
      <c r="W27" s="364">
        <f>ROUND(BA51,2)</f>
        <v>0</v>
      </c>
      <c r="X27" s="365"/>
      <c r="Y27" s="365"/>
      <c r="Z27" s="365"/>
      <c r="AA27" s="365"/>
      <c r="AB27" s="365"/>
      <c r="AC27" s="365"/>
      <c r="AD27" s="365"/>
      <c r="AE27" s="365"/>
      <c r="AF27" s="50"/>
      <c r="AG27" s="50"/>
      <c r="AH27" s="50"/>
      <c r="AI27" s="50"/>
      <c r="AJ27" s="50"/>
      <c r="AK27" s="364">
        <f>ROUND(AW51,2)</f>
        <v>0</v>
      </c>
      <c r="AL27" s="365"/>
      <c r="AM27" s="365"/>
      <c r="AN27" s="365"/>
      <c r="AO27" s="365"/>
      <c r="AP27" s="50"/>
      <c r="AQ27" s="52"/>
      <c r="BE27" s="363"/>
    </row>
    <row r="28" spans="2:57" s="2" customFormat="1" ht="14.25" customHeight="1" hidden="1">
      <c r="B28" s="49"/>
      <c r="C28" s="50"/>
      <c r="D28" s="50"/>
      <c r="E28" s="50"/>
      <c r="F28" s="51" t="s">
        <v>51</v>
      </c>
      <c r="G28" s="50"/>
      <c r="H28" s="50"/>
      <c r="I28" s="50"/>
      <c r="J28" s="50"/>
      <c r="K28" s="50"/>
      <c r="L28" s="380">
        <v>0.21</v>
      </c>
      <c r="M28" s="365"/>
      <c r="N28" s="365"/>
      <c r="O28" s="365"/>
      <c r="P28" s="50"/>
      <c r="Q28" s="50"/>
      <c r="R28" s="50"/>
      <c r="S28" s="50"/>
      <c r="T28" s="50"/>
      <c r="U28" s="50"/>
      <c r="V28" s="50"/>
      <c r="W28" s="364">
        <f>ROUND(BB51,2)</f>
        <v>0</v>
      </c>
      <c r="X28" s="365"/>
      <c r="Y28" s="365"/>
      <c r="Z28" s="365"/>
      <c r="AA28" s="365"/>
      <c r="AB28" s="365"/>
      <c r="AC28" s="365"/>
      <c r="AD28" s="365"/>
      <c r="AE28" s="365"/>
      <c r="AF28" s="50"/>
      <c r="AG28" s="50"/>
      <c r="AH28" s="50"/>
      <c r="AI28" s="50"/>
      <c r="AJ28" s="50"/>
      <c r="AK28" s="364">
        <v>0</v>
      </c>
      <c r="AL28" s="365"/>
      <c r="AM28" s="365"/>
      <c r="AN28" s="365"/>
      <c r="AO28" s="365"/>
      <c r="AP28" s="50"/>
      <c r="AQ28" s="52"/>
      <c r="BE28" s="363"/>
    </row>
    <row r="29" spans="2:57" s="2" customFormat="1" ht="14.25" customHeight="1" hidden="1">
      <c r="B29" s="49"/>
      <c r="C29" s="50"/>
      <c r="D29" s="50"/>
      <c r="E29" s="50"/>
      <c r="F29" s="51" t="s">
        <v>52</v>
      </c>
      <c r="G29" s="50"/>
      <c r="H29" s="50"/>
      <c r="I29" s="50"/>
      <c r="J29" s="50"/>
      <c r="K29" s="50"/>
      <c r="L29" s="380">
        <v>0.15</v>
      </c>
      <c r="M29" s="365"/>
      <c r="N29" s="365"/>
      <c r="O29" s="365"/>
      <c r="P29" s="50"/>
      <c r="Q29" s="50"/>
      <c r="R29" s="50"/>
      <c r="S29" s="50"/>
      <c r="T29" s="50"/>
      <c r="U29" s="50"/>
      <c r="V29" s="50"/>
      <c r="W29" s="364">
        <f>ROUND(BC51,2)</f>
        <v>0</v>
      </c>
      <c r="X29" s="365"/>
      <c r="Y29" s="365"/>
      <c r="Z29" s="365"/>
      <c r="AA29" s="365"/>
      <c r="AB29" s="365"/>
      <c r="AC29" s="365"/>
      <c r="AD29" s="365"/>
      <c r="AE29" s="365"/>
      <c r="AF29" s="50"/>
      <c r="AG29" s="50"/>
      <c r="AH29" s="50"/>
      <c r="AI29" s="50"/>
      <c r="AJ29" s="50"/>
      <c r="AK29" s="364">
        <v>0</v>
      </c>
      <c r="AL29" s="365"/>
      <c r="AM29" s="365"/>
      <c r="AN29" s="365"/>
      <c r="AO29" s="365"/>
      <c r="AP29" s="50"/>
      <c r="AQ29" s="52"/>
      <c r="BE29" s="363"/>
    </row>
    <row r="30" spans="2:57" s="2" customFormat="1" ht="14.25" customHeight="1" hidden="1">
      <c r="B30" s="49"/>
      <c r="C30" s="50"/>
      <c r="D30" s="50"/>
      <c r="E30" s="50"/>
      <c r="F30" s="51" t="s">
        <v>53</v>
      </c>
      <c r="G30" s="50"/>
      <c r="H30" s="50"/>
      <c r="I30" s="50"/>
      <c r="J30" s="50"/>
      <c r="K30" s="50"/>
      <c r="L30" s="380">
        <v>0</v>
      </c>
      <c r="M30" s="365"/>
      <c r="N30" s="365"/>
      <c r="O30" s="365"/>
      <c r="P30" s="50"/>
      <c r="Q30" s="50"/>
      <c r="R30" s="50"/>
      <c r="S30" s="50"/>
      <c r="T30" s="50"/>
      <c r="U30" s="50"/>
      <c r="V30" s="50"/>
      <c r="W30" s="364">
        <f>ROUND(BD51,2)</f>
        <v>0</v>
      </c>
      <c r="X30" s="365"/>
      <c r="Y30" s="365"/>
      <c r="Z30" s="365"/>
      <c r="AA30" s="365"/>
      <c r="AB30" s="365"/>
      <c r="AC30" s="365"/>
      <c r="AD30" s="365"/>
      <c r="AE30" s="365"/>
      <c r="AF30" s="50"/>
      <c r="AG30" s="50"/>
      <c r="AH30" s="50"/>
      <c r="AI30" s="50"/>
      <c r="AJ30" s="50"/>
      <c r="AK30" s="364">
        <v>0</v>
      </c>
      <c r="AL30" s="365"/>
      <c r="AM30" s="365"/>
      <c r="AN30" s="365"/>
      <c r="AO30" s="365"/>
      <c r="AP30" s="50"/>
      <c r="AQ30" s="52"/>
      <c r="BE30" s="363"/>
    </row>
    <row r="31" spans="2:57" s="1" customFormat="1" ht="6.7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7"/>
      <c r="BE31" s="363"/>
    </row>
    <row r="32" spans="2:57" s="1" customFormat="1" ht="25.5" customHeight="1">
      <c r="B32" s="43"/>
      <c r="C32" s="53"/>
      <c r="D32" s="54" t="s">
        <v>54</v>
      </c>
      <c r="E32" s="55"/>
      <c r="F32" s="55"/>
      <c r="G32" s="55"/>
      <c r="H32" s="55"/>
      <c r="I32" s="55"/>
      <c r="J32" s="55"/>
      <c r="K32" s="55"/>
      <c r="L32" s="55"/>
      <c r="M32" s="55"/>
      <c r="N32" s="55"/>
      <c r="O32" s="55"/>
      <c r="P32" s="55"/>
      <c r="Q32" s="55"/>
      <c r="R32" s="55"/>
      <c r="S32" s="55"/>
      <c r="T32" s="56" t="s">
        <v>55</v>
      </c>
      <c r="U32" s="55"/>
      <c r="V32" s="55"/>
      <c r="W32" s="55"/>
      <c r="X32" s="366" t="s">
        <v>56</v>
      </c>
      <c r="Y32" s="367"/>
      <c r="Z32" s="367"/>
      <c r="AA32" s="367"/>
      <c r="AB32" s="367"/>
      <c r="AC32" s="55"/>
      <c r="AD32" s="55"/>
      <c r="AE32" s="55"/>
      <c r="AF32" s="55"/>
      <c r="AG32" s="55"/>
      <c r="AH32" s="55"/>
      <c r="AI32" s="55"/>
      <c r="AJ32" s="55"/>
      <c r="AK32" s="368">
        <f>SUM(AK23:AK30)</f>
        <v>0</v>
      </c>
      <c r="AL32" s="367"/>
      <c r="AM32" s="367"/>
      <c r="AN32" s="367"/>
      <c r="AO32" s="369"/>
      <c r="AP32" s="53"/>
      <c r="AQ32" s="57"/>
      <c r="BE32" s="363"/>
    </row>
    <row r="33" spans="2:43" s="1" customFormat="1" ht="6.7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7"/>
    </row>
    <row r="34" spans="2:43" s="1" customFormat="1" ht="6.7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8" spans="2:44" s="1" customFormat="1" ht="6.7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2:44" s="1" customFormat="1" ht="36.75" customHeight="1">
      <c r="B39" s="43"/>
      <c r="C39" s="64" t="s">
        <v>57</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3"/>
    </row>
    <row r="40" spans="2:44" s="1" customFormat="1" ht="6.75" customHeight="1">
      <c r="B40" s="4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3"/>
    </row>
    <row r="41" spans="2:44" s="3" customFormat="1" ht="14.25" customHeight="1">
      <c r="B41" s="66"/>
      <c r="C41" s="67" t="s">
        <v>15</v>
      </c>
      <c r="D41" s="68"/>
      <c r="E41" s="68"/>
      <c r="F41" s="68"/>
      <c r="G41" s="68"/>
      <c r="H41" s="68"/>
      <c r="I41" s="68"/>
      <c r="J41" s="68"/>
      <c r="K41" s="68"/>
      <c r="L41" s="68" t="str">
        <f>K5</f>
        <v>180829</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9"/>
    </row>
    <row r="42" spans="2:44" s="4" customFormat="1" ht="36.75" customHeight="1">
      <c r="B42" s="70"/>
      <c r="C42" s="71" t="s">
        <v>18</v>
      </c>
      <c r="D42" s="72"/>
      <c r="E42" s="72"/>
      <c r="F42" s="72"/>
      <c r="G42" s="72"/>
      <c r="H42" s="72"/>
      <c r="I42" s="72"/>
      <c r="J42" s="72"/>
      <c r="K42" s="72"/>
      <c r="L42" s="391" t="str">
        <f>K6</f>
        <v>Křížkovského 511/8, Vybudován čtyř kanceláří v 2.np</v>
      </c>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72"/>
      <c r="AQ42" s="72"/>
      <c r="AR42" s="73"/>
    </row>
    <row r="43" spans="2:44" s="1" customFormat="1" ht="6.75" customHeight="1">
      <c r="B43" s="4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3"/>
    </row>
    <row r="44" spans="2:44" s="1" customFormat="1" ht="12.75">
      <c r="B44" s="43"/>
      <c r="C44" s="67" t="s">
        <v>24</v>
      </c>
      <c r="D44" s="65"/>
      <c r="E44" s="65"/>
      <c r="F44" s="65"/>
      <c r="G44" s="65"/>
      <c r="H44" s="65"/>
      <c r="I44" s="65"/>
      <c r="J44" s="65"/>
      <c r="K44" s="65"/>
      <c r="L44" s="74" t="str">
        <f>IF(K8="","",K8)</f>
        <v>Olomouc</v>
      </c>
      <c r="M44" s="65"/>
      <c r="N44" s="65"/>
      <c r="O44" s="65"/>
      <c r="P44" s="65"/>
      <c r="Q44" s="65"/>
      <c r="R44" s="65"/>
      <c r="S44" s="65"/>
      <c r="T44" s="65"/>
      <c r="U44" s="65"/>
      <c r="V44" s="65"/>
      <c r="W44" s="65"/>
      <c r="X44" s="65"/>
      <c r="Y44" s="65"/>
      <c r="Z44" s="65"/>
      <c r="AA44" s="65"/>
      <c r="AB44" s="65"/>
      <c r="AC44" s="65"/>
      <c r="AD44" s="65"/>
      <c r="AE44" s="65"/>
      <c r="AF44" s="65"/>
      <c r="AG44" s="65"/>
      <c r="AH44" s="65"/>
      <c r="AI44" s="67" t="s">
        <v>26</v>
      </c>
      <c r="AJ44" s="65"/>
      <c r="AK44" s="65"/>
      <c r="AL44" s="65"/>
      <c r="AM44" s="393" t="str">
        <f>IF(AN8="","",AN8)</f>
        <v>29. 8. 2018</v>
      </c>
      <c r="AN44" s="393"/>
      <c r="AO44" s="65"/>
      <c r="AP44" s="65"/>
      <c r="AQ44" s="65"/>
      <c r="AR44" s="63"/>
    </row>
    <row r="45" spans="2:44" s="1" customFormat="1" ht="6.75" customHeight="1">
      <c r="B45" s="4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3"/>
    </row>
    <row r="46" spans="2:56" s="1" customFormat="1" ht="12.75">
      <c r="B46" s="43"/>
      <c r="C46" s="67" t="s">
        <v>32</v>
      </c>
      <c r="D46" s="65"/>
      <c r="E46" s="65"/>
      <c r="F46" s="65"/>
      <c r="G46" s="65"/>
      <c r="H46" s="65"/>
      <c r="I46" s="65"/>
      <c r="J46" s="65"/>
      <c r="K46" s="65"/>
      <c r="L46" s="68" t="str">
        <f>IF(E11="","",E11)</f>
        <v>ÚP Olomouc, Křížkovského 511/8, Olomouc</v>
      </c>
      <c r="M46" s="65"/>
      <c r="N46" s="65"/>
      <c r="O46" s="65"/>
      <c r="P46" s="65"/>
      <c r="Q46" s="65"/>
      <c r="R46" s="65"/>
      <c r="S46" s="65"/>
      <c r="T46" s="65"/>
      <c r="U46" s="65"/>
      <c r="V46" s="65"/>
      <c r="W46" s="65"/>
      <c r="X46" s="65"/>
      <c r="Y46" s="65"/>
      <c r="Z46" s="65"/>
      <c r="AA46" s="65"/>
      <c r="AB46" s="65"/>
      <c r="AC46" s="65"/>
      <c r="AD46" s="65"/>
      <c r="AE46" s="65"/>
      <c r="AF46" s="65"/>
      <c r="AG46" s="65"/>
      <c r="AH46" s="65"/>
      <c r="AI46" s="67" t="s">
        <v>39</v>
      </c>
      <c r="AJ46" s="65"/>
      <c r="AK46" s="65"/>
      <c r="AL46" s="65"/>
      <c r="AM46" s="397" t="str">
        <f>IF(E17="","",E17)</f>
        <v>Atelier A, Olomouc</v>
      </c>
      <c r="AN46" s="397"/>
      <c r="AO46" s="397"/>
      <c r="AP46" s="397"/>
      <c r="AQ46" s="65"/>
      <c r="AR46" s="63"/>
      <c r="AS46" s="398" t="s">
        <v>58</v>
      </c>
      <c r="AT46" s="399"/>
      <c r="AU46" s="76"/>
      <c r="AV46" s="76"/>
      <c r="AW46" s="76"/>
      <c r="AX46" s="76"/>
      <c r="AY46" s="76"/>
      <c r="AZ46" s="76"/>
      <c r="BA46" s="76"/>
      <c r="BB46" s="76"/>
      <c r="BC46" s="76"/>
      <c r="BD46" s="77"/>
    </row>
    <row r="47" spans="2:56" s="1" customFormat="1" ht="12.75">
      <c r="B47" s="43"/>
      <c r="C47" s="67" t="s">
        <v>37</v>
      </c>
      <c r="D47" s="65"/>
      <c r="E47" s="65"/>
      <c r="F47" s="65"/>
      <c r="G47" s="65"/>
      <c r="H47" s="65"/>
      <c r="I47" s="65"/>
      <c r="J47" s="65"/>
      <c r="K47" s="65"/>
      <c r="L47" s="68">
        <f>IF(E14="Vyplň údaj","",E14)</f>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3"/>
      <c r="AS47" s="400"/>
      <c r="AT47" s="401"/>
      <c r="AU47" s="78"/>
      <c r="AV47" s="78"/>
      <c r="AW47" s="78"/>
      <c r="AX47" s="78"/>
      <c r="AY47" s="78"/>
      <c r="AZ47" s="78"/>
      <c r="BA47" s="78"/>
      <c r="BB47" s="78"/>
      <c r="BC47" s="78"/>
      <c r="BD47" s="79"/>
    </row>
    <row r="48" spans="2:56" s="1" customFormat="1" ht="10.5" customHeight="1">
      <c r="B48" s="4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3"/>
      <c r="AS48" s="402"/>
      <c r="AT48" s="403"/>
      <c r="AU48" s="44"/>
      <c r="AV48" s="44"/>
      <c r="AW48" s="44"/>
      <c r="AX48" s="44"/>
      <c r="AY48" s="44"/>
      <c r="AZ48" s="44"/>
      <c r="BA48" s="44"/>
      <c r="BB48" s="44"/>
      <c r="BC48" s="44"/>
      <c r="BD48" s="80"/>
    </row>
    <row r="49" spans="2:56" s="1" customFormat="1" ht="29.25" customHeight="1">
      <c r="B49" s="43"/>
      <c r="C49" s="389" t="s">
        <v>59</v>
      </c>
      <c r="D49" s="390"/>
      <c r="E49" s="390"/>
      <c r="F49" s="390"/>
      <c r="G49" s="390"/>
      <c r="H49" s="81"/>
      <c r="I49" s="394" t="s">
        <v>60</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5" t="s">
        <v>61</v>
      </c>
      <c r="AH49" s="390"/>
      <c r="AI49" s="390"/>
      <c r="AJ49" s="390"/>
      <c r="AK49" s="390"/>
      <c r="AL49" s="390"/>
      <c r="AM49" s="390"/>
      <c r="AN49" s="394" t="s">
        <v>62</v>
      </c>
      <c r="AO49" s="390"/>
      <c r="AP49" s="390"/>
      <c r="AQ49" s="82" t="s">
        <v>63</v>
      </c>
      <c r="AR49" s="63"/>
      <c r="AS49" s="83" t="s">
        <v>64</v>
      </c>
      <c r="AT49" s="84" t="s">
        <v>65</v>
      </c>
      <c r="AU49" s="84" t="s">
        <v>66</v>
      </c>
      <c r="AV49" s="84" t="s">
        <v>67</v>
      </c>
      <c r="AW49" s="84" t="s">
        <v>68</v>
      </c>
      <c r="AX49" s="84" t="s">
        <v>69</v>
      </c>
      <c r="AY49" s="84" t="s">
        <v>70</v>
      </c>
      <c r="AZ49" s="84" t="s">
        <v>71</v>
      </c>
      <c r="BA49" s="84" t="s">
        <v>72</v>
      </c>
      <c r="BB49" s="84" t="s">
        <v>73</v>
      </c>
      <c r="BC49" s="84" t="s">
        <v>74</v>
      </c>
      <c r="BD49" s="85" t="s">
        <v>75</v>
      </c>
    </row>
    <row r="50" spans="2:56" s="1" customFormat="1" ht="10.5" customHeight="1">
      <c r="B50" s="4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3"/>
      <c r="AS50" s="86"/>
      <c r="AT50" s="87"/>
      <c r="AU50" s="87"/>
      <c r="AV50" s="87"/>
      <c r="AW50" s="87"/>
      <c r="AX50" s="87"/>
      <c r="AY50" s="87"/>
      <c r="AZ50" s="87"/>
      <c r="BA50" s="87"/>
      <c r="BB50" s="87"/>
      <c r="BC50" s="87"/>
      <c r="BD50" s="88"/>
    </row>
    <row r="51" spans="2:90" s="4" customFormat="1" ht="32.25" customHeight="1">
      <c r="B51" s="70"/>
      <c r="C51" s="89" t="s">
        <v>76</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378">
        <f>ROUND(AG52+AG56,2)</f>
        <v>0</v>
      </c>
      <c r="AH51" s="378"/>
      <c r="AI51" s="378"/>
      <c r="AJ51" s="378"/>
      <c r="AK51" s="378"/>
      <c r="AL51" s="378"/>
      <c r="AM51" s="378"/>
      <c r="AN51" s="379">
        <f aca="true" t="shared" si="0" ref="AN51:AN57">SUM(AG51,AT51)</f>
        <v>0</v>
      </c>
      <c r="AO51" s="379"/>
      <c r="AP51" s="379"/>
      <c r="AQ51" s="91" t="s">
        <v>34</v>
      </c>
      <c r="AR51" s="73"/>
      <c r="AS51" s="92">
        <f>ROUND(AS52+AS56,2)</f>
        <v>0</v>
      </c>
      <c r="AT51" s="93">
        <f aca="true" t="shared" si="1" ref="AT51:AT57">ROUND(SUM(AV51:AW51),2)</f>
        <v>0</v>
      </c>
      <c r="AU51" s="94">
        <f>ROUND(AU52+AU56,5)</f>
        <v>0</v>
      </c>
      <c r="AV51" s="93">
        <f>ROUND(AZ51*L26,2)</f>
        <v>0</v>
      </c>
      <c r="AW51" s="93">
        <f>ROUND(BA51*L27,2)</f>
        <v>0</v>
      </c>
      <c r="AX51" s="93">
        <f>ROUND(BB51*L26,2)</f>
        <v>0</v>
      </c>
      <c r="AY51" s="93">
        <f>ROUND(BC51*L27,2)</f>
        <v>0</v>
      </c>
      <c r="AZ51" s="93">
        <f>ROUND(AZ52+AZ56,2)</f>
        <v>0</v>
      </c>
      <c r="BA51" s="93">
        <f>ROUND(BA52+BA56,2)</f>
        <v>0</v>
      </c>
      <c r="BB51" s="93">
        <f>ROUND(BB52+BB56,2)</f>
        <v>0</v>
      </c>
      <c r="BC51" s="93">
        <f>ROUND(BC52+BC56,2)</f>
        <v>0</v>
      </c>
      <c r="BD51" s="95">
        <f>ROUND(BD52+BD56,2)</f>
        <v>0</v>
      </c>
      <c r="BS51" s="96" t="s">
        <v>77</v>
      </c>
      <c r="BT51" s="96" t="s">
        <v>78</v>
      </c>
      <c r="BU51" s="97" t="s">
        <v>79</v>
      </c>
      <c r="BV51" s="96" t="s">
        <v>80</v>
      </c>
      <c r="BW51" s="96" t="s">
        <v>7</v>
      </c>
      <c r="BX51" s="96" t="s">
        <v>81</v>
      </c>
      <c r="CL51" s="96" t="s">
        <v>21</v>
      </c>
    </row>
    <row r="52" spans="2:91" s="5" customFormat="1" ht="16.5" customHeight="1">
      <c r="B52" s="98"/>
      <c r="C52" s="99"/>
      <c r="D52" s="388" t="s">
        <v>82</v>
      </c>
      <c r="E52" s="388"/>
      <c r="F52" s="388"/>
      <c r="G52" s="388"/>
      <c r="H52" s="388"/>
      <c r="I52" s="100"/>
      <c r="J52" s="388" t="s">
        <v>83</v>
      </c>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77">
        <f>ROUND(SUM(AG53:AG55),2)</f>
        <v>0</v>
      </c>
      <c r="AH52" s="376"/>
      <c r="AI52" s="376"/>
      <c r="AJ52" s="376"/>
      <c r="AK52" s="376"/>
      <c r="AL52" s="376"/>
      <c r="AM52" s="376"/>
      <c r="AN52" s="375">
        <f t="shared" si="0"/>
        <v>0</v>
      </c>
      <c r="AO52" s="376"/>
      <c r="AP52" s="376"/>
      <c r="AQ52" s="101" t="s">
        <v>84</v>
      </c>
      <c r="AR52" s="102"/>
      <c r="AS52" s="103">
        <f>ROUND(SUM(AS53:AS55),2)</f>
        <v>0</v>
      </c>
      <c r="AT52" s="104">
        <f t="shared" si="1"/>
        <v>0</v>
      </c>
      <c r="AU52" s="105">
        <f>ROUND(SUM(AU53:AU55),5)</f>
        <v>0</v>
      </c>
      <c r="AV52" s="104">
        <f>ROUND(AZ52*L26,2)</f>
        <v>0</v>
      </c>
      <c r="AW52" s="104">
        <f>ROUND(BA52*L27,2)</f>
        <v>0</v>
      </c>
      <c r="AX52" s="104">
        <f>ROUND(BB52*L26,2)</f>
        <v>0</v>
      </c>
      <c r="AY52" s="104">
        <f>ROUND(BC52*L27,2)</f>
        <v>0</v>
      </c>
      <c r="AZ52" s="104">
        <f>ROUND(SUM(AZ53:AZ55),2)</f>
        <v>0</v>
      </c>
      <c r="BA52" s="104">
        <f>ROUND(SUM(BA53:BA55),2)</f>
        <v>0</v>
      </c>
      <c r="BB52" s="104">
        <f>ROUND(SUM(BB53:BB55),2)</f>
        <v>0</v>
      </c>
      <c r="BC52" s="104">
        <f>ROUND(SUM(BC53:BC55),2)</f>
        <v>0</v>
      </c>
      <c r="BD52" s="106">
        <f>ROUND(SUM(BD53:BD55),2)</f>
        <v>0</v>
      </c>
      <c r="BS52" s="107" t="s">
        <v>77</v>
      </c>
      <c r="BT52" s="107" t="s">
        <v>85</v>
      </c>
      <c r="BU52" s="107" t="s">
        <v>79</v>
      </c>
      <c r="BV52" s="107" t="s">
        <v>80</v>
      </c>
      <c r="BW52" s="107" t="s">
        <v>86</v>
      </c>
      <c r="BX52" s="107" t="s">
        <v>7</v>
      </c>
      <c r="CL52" s="107" t="s">
        <v>34</v>
      </c>
      <c r="CM52" s="107" t="s">
        <v>87</v>
      </c>
    </row>
    <row r="53" spans="1:90" s="6" customFormat="1" ht="16.5" customHeight="1">
      <c r="A53" s="108" t="s">
        <v>88</v>
      </c>
      <c r="B53" s="109"/>
      <c r="C53" s="110"/>
      <c r="D53" s="110"/>
      <c r="E53" s="396" t="s">
        <v>82</v>
      </c>
      <c r="F53" s="396"/>
      <c r="G53" s="396"/>
      <c r="H53" s="396"/>
      <c r="I53" s="396"/>
      <c r="J53" s="110"/>
      <c r="K53" s="396" t="s">
        <v>89</v>
      </c>
      <c r="L53" s="396"/>
      <c r="M53" s="396"/>
      <c r="N53" s="396"/>
      <c r="O53" s="396"/>
      <c r="P53" s="396"/>
      <c r="Q53" s="396"/>
      <c r="R53" s="396"/>
      <c r="S53" s="396"/>
      <c r="T53" s="396"/>
      <c r="U53" s="396"/>
      <c r="V53" s="396"/>
      <c r="W53" s="396"/>
      <c r="X53" s="396"/>
      <c r="Y53" s="396"/>
      <c r="Z53" s="396"/>
      <c r="AA53" s="396"/>
      <c r="AB53" s="396"/>
      <c r="AC53" s="396"/>
      <c r="AD53" s="396"/>
      <c r="AE53" s="396"/>
      <c r="AF53" s="396"/>
      <c r="AG53" s="373">
        <f>'01 - Vybudování 4 kancelá...'!J29</f>
        <v>0</v>
      </c>
      <c r="AH53" s="374"/>
      <c r="AI53" s="374"/>
      <c r="AJ53" s="374"/>
      <c r="AK53" s="374"/>
      <c r="AL53" s="374"/>
      <c r="AM53" s="374"/>
      <c r="AN53" s="373">
        <f t="shared" si="0"/>
        <v>0</v>
      </c>
      <c r="AO53" s="374"/>
      <c r="AP53" s="374"/>
      <c r="AQ53" s="111" t="s">
        <v>90</v>
      </c>
      <c r="AR53" s="112"/>
      <c r="AS53" s="113">
        <v>0</v>
      </c>
      <c r="AT53" s="114">
        <f t="shared" si="1"/>
        <v>0</v>
      </c>
      <c r="AU53" s="115">
        <f>'01 - Vybudování 4 kancelá...'!P103</f>
        <v>0</v>
      </c>
      <c r="AV53" s="114">
        <f>'01 - Vybudování 4 kancelá...'!J32</f>
        <v>0</v>
      </c>
      <c r="AW53" s="114">
        <f>'01 - Vybudování 4 kancelá...'!J33</f>
        <v>0</v>
      </c>
      <c r="AX53" s="114">
        <f>'01 - Vybudování 4 kancelá...'!J34</f>
        <v>0</v>
      </c>
      <c r="AY53" s="114">
        <f>'01 - Vybudování 4 kancelá...'!J35</f>
        <v>0</v>
      </c>
      <c r="AZ53" s="114">
        <f>'01 - Vybudování 4 kancelá...'!F32</f>
        <v>0</v>
      </c>
      <c r="BA53" s="114">
        <f>'01 - Vybudování 4 kancelá...'!F33</f>
        <v>0</v>
      </c>
      <c r="BB53" s="114">
        <f>'01 - Vybudování 4 kancelá...'!F34</f>
        <v>0</v>
      </c>
      <c r="BC53" s="114">
        <f>'01 - Vybudování 4 kancelá...'!F35</f>
        <v>0</v>
      </c>
      <c r="BD53" s="116">
        <f>'01 - Vybudování 4 kancelá...'!F36</f>
        <v>0</v>
      </c>
      <c r="BT53" s="117" t="s">
        <v>87</v>
      </c>
      <c r="BV53" s="117" t="s">
        <v>80</v>
      </c>
      <c r="BW53" s="117" t="s">
        <v>91</v>
      </c>
      <c r="BX53" s="117" t="s">
        <v>86</v>
      </c>
      <c r="CL53" s="117" t="s">
        <v>34</v>
      </c>
    </row>
    <row r="54" spans="1:90" s="6" customFormat="1" ht="16.5" customHeight="1">
      <c r="A54" s="108" t="s">
        <v>88</v>
      </c>
      <c r="B54" s="109"/>
      <c r="C54" s="110"/>
      <c r="D54" s="110"/>
      <c r="E54" s="396" t="s">
        <v>92</v>
      </c>
      <c r="F54" s="396"/>
      <c r="G54" s="396"/>
      <c r="H54" s="396"/>
      <c r="I54" s="396"/>
      <c r="J54" s="110"/>
      <c r="K54" s="396" t="s">
        <v>93</v>
      </c>
      <c r="L54" s="396"/>
      <c r="M54" s="396"/>
      <c r="N54" s="396"/>
      <c r="O54" s="396"/>
      <c r="P54" s="396"/>
      <c r="Q54" s="396"/>
      <c r="R54" s="396"/>
      <c r="S54" s="396"/>
      <c r="T54" s="396"/>
      <c r="U54" s="396"/>
      <c r="V54" s="396"/>
      <c r="W54" s="396"/>
      <c r="X54" s="396"/>
      <c r="Y54" s="396"/>
      <c r="Z54" s="396"/>
      <c r="AA54" s="396"/>
      <c r="AB54" s="396"/>
      <c r="AC54" s="396"/>
      <c r="AD54" s="396"/>
      <c r="AE54" s="396"/>
      <c r="AF54" s="396"/>
      <c r="AG54" s="373">
        <f>'02 - Slaboproud'!J29</f>
        <v>0</v>
      </c>
      <c r="AH54" s="374"/>
      <c r="AI54" s="374"/>
      <c r="AJ54" s="374"/>
      <c r="AK54" s="374"/>
      <c r="AL54" s="374"/>
      <c r="AM54" s="374"/>
      <c r="AN54" s="373">
        <f t="shared" si="0"/>
        <v>0</v>
      </c>
      <c r="AO54" s="374"/>
      <c r="AP54" s="374"/>
      <c r="AQ54" s="111" t="s">
        <v>90</v>
      </c>
      <c r="AR54" s="112"/>
      <c r="AS54" s="113">
        <v>0</v>
      </c>
      <c r="AT54" s="114">
        <f t="shared" si="1"/>
        <v>0</v>
      </c>
      <c r="AU54" s="115">
        <f>'02 - Slaboproud'!P87</f>
        <v>0</v>
      </c>
      <c r="AV54" s="114">
        <f>'02 - Slaboproud'!J32</f>
        <v>0</v>
      </c>
      <c r="AW54" s="114">
        <f>'02 - Slaboproud'!J33</f>
        <v>0</v>
      </c>
      <c r="AX54" s="114">
        <f>'02 - Slaboproud'!J34</f>
        <v>0</v>
      </c>
      <c r="AY54" s="114">
        <f>'02 - Slaboproud'!J35</f>
        <v>0</v>
      </c>
      <c r="AZ54" s="114">
        <f>'02 - Slaboproud'!F32</f>
        <v>0</v>
      </c>
      <c r="BA54" s="114">
        <f>'02 - Slaboproud'!F33</f>
        <v>0</v>
      </c>
      <c r="BB54" s="114">
        <f>'02 - Slaboproud'!F34</f>
        <v>0</v>
      </c>
      <c r="BC54" s="114">
        <f>'02 - Slaboproud'!F35</f>
        <v>0</v>
      </c>
      <c r="BD54" s="116">
        <f>'02 - Slaboproud'!F36</f>
        <v>0</v>
      </c>
      <c r="BT54" s="117" t="s">
        <v>87</v>
      </c>
      <c r="BV54" s="117" t="s">
        <v>80</v>
      </c>
      <c r="BW54" s="117" t="s">
        <v>94</v>
      </c>
      <c r="BX54" s="117" t="s">
        <v>86</v>
      </c>
      <c r="CL54" s="117" t="s">
        <v>34</v>
      </c>
    </row>
    <row r="55" spans="1:90" s="6" customFormat="1" ht="16.5" customHeight="1">
      <c r="A55" s="108" t="s">
        <v>88</v>
      </c>
      <c r="B55" s="109"/>
      <c r="C55" s="110"/>
      <c r="D55" s="110"/>
      <c r="E55" s="396" t="s">
        <v>95</v>
      </c>
      <c r="F55" s="396"/>
      <c r="G55" s="396"/>
      <c r="H55" s="396"/>
      <c r="I55" s="396"/>
      <c r="J55" s="110"/>
      <c r="K55" s="396" t="s">
        <v>96</v>
      </c>
      <c r="L55" s="396"/>
      <c r="M55" s="396"/>
      <c r="N55" s="396"/>
      <c r="O55" s="396"/>
      <c r="P55" s="396"/>
      <c r="Q55" s="396"/>
      <c r="R55" s="396"/>
      <c r="S55" s="396"/>
      <c r="T55" s="396"/>
      <c r="U55" s="396"/>
      <c r="V55" s="396"/>
      <c r="W55" s="396"/>
      <c r="X55" s="396"/>
      <c r="Y55" s="396"/>
      <c r="Z55" s="396"/>
      <c r="AA55" s="396"/>
      <c r="AB55" s="396"/>
      <c r="AC55" s="396"/>
      <c r="AD55" s="396"/>
      <c r="AE55" s="396"/>
      <c r="AF55" s="396"/>
      <c r="AG55" s="373">
        <f>'03 - Silnoproudá elektrot...'!J29</f>
        <v>0</v>
      </c>
      <c r="AH55" s="374"/>
      <c r="AI55" s="374"/>
      <c r="AJ55" s="374"/>
      <c r="AK55" s="374"/>
      <c r="AL55" s="374"/>
      <c r="AM55" s="374"/>
      <c r="AN55" s="373">
        <f t="shared" si="0"/>
        <v>0</v>
      </c>
      <c r="AO55" s="374"/>
      <c r="AP55" s="374"/>
      <c r="AQ55" s="111" t="s">
        <v>90</v>
      </c>
      <c r="AR55" s="112"/>
      <c r="AS55" s="113">
        <v>0</v>
      </c>
      <c r="AT55" s="114">
        <f t="shared" si="1"/>
        <v>0</v>
      </c>
      <c r="AU55" s="115">
        <f>'03 - Silnoproudá elektrot...'!P86</f>
        <v>0</v>
      </c>
      <c r="AV55" s="114">
        <f>'03 - Silnoproudá elektrot...'!J32</f>
        <v>0</v>
      </c>
      <c r="AW55" s="114">
        <f>'03 - Silnoproudá elektrot...'!J33</f>
        <v>0</v>
      </c>
      <c r="AX55" s="114">
        <f>'03 - Silnoproudá elektrot...'!J34</f>
        <v>0</v>
      </c>
      <c r="AY55" s="114">
        <f>'03 - Silnoproudá elektrot...'!J35</f>
        <v>0</v>
      </c>
      <c r="AZ55" s="114">
        <f>'03 - Silnoproudá elektrot...'!F32</f>
        <v>0</v>
      </c>
      <c r="BA55" s="114">
        <f>'03 - Silnoproudá elektrot...'!F33</f>
        <v>0</v>
      </c>
      <c r="BB55" s="114">
        <f>'03 - Silnoproudá elektrot...'!F34</f>
        <v>0</v>
      </c>
      <c r="BC55" s="114">
        <f>'03 - Silnoproudá elektrot...'!F35</f>
        <v>0</v>
      </c>
      <c r="BD55" s="116">
        <f>'03 - Silnoproudá elektrot...'!F36</f>
        <v>0</v>
      </c>
      <c r="BT55" s="117" t="s">
        <v>87</v>
      </c>
      <c r="BV55" s="117" t="s">
        <v>80</v>
      </c>
      <c r="BW55" s="117" t="s">
        <v>97</v>
      </c>
      <c r="BX55" s="117" t="s">
        <v>86</v>
      </c>
      <c r="CL55" s="117" t="s">
        <v>34</v>
      </c>
    </row>
    <row r="56" spans="2:91" s="5" customFormat="1" ht="16.5" customHeight="1">
      <c r="B56" s="98"/>
      <c r="C56" s="99"/>
      <c r="D56" s="388" t="s">
        <v>98</v>
      </c>
      <c r="E56" s="388"/>
      <c r="F56" s="388"/>
      <c r="G56" s="388"/>
      <c r="H56" s="388"/>
      <c r="I56" s="100"/>
      <c r="J56" s="388" t="s">
        <v>99</v>
      </c>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77">
        <f>ROUND(AG57,2)</f>
        <v>0</v>
      </c>
      <c r="AH56" s="376"/>
      <c r="AI56" s="376"/>
      <c r="AJ56" s="376"/>
      <c r="AK56" s="376"/>
      <c r="AL56" s="376"/>
      <c r="AM56" s="376"/>
      <c r="AN56" s="375">
        <f t="shared" si="0"/>
        <v>0</v>
      </c>
      <c r="AO56" s="376"/>
      <c r="AP56" s="376"/>
      <c r="AQ56" s="101" t="s">
        <v>98</v>
      </c>
      <c r="AR56" s="102"/>
      <c r="AS56" s="103">
        <f>ROUND(AS57,2)</f>
        <v>0</v>
      </c>
      <c r="AT56" s="104">
        <f t="shared" si="1"/>
        <v>0</v>
      </c>
      <c r="AU56" s="105">
        <f>ROUND(AU57,5)</f>
        <v>0</v>
      </c>
      <c r="AV56" s="104">
        <f>ROUND(AZ56*L26,2)</f>
        <v>0</v>
      </c>
      <c r="AW56" s="104">
        <f>ROUND(BA56*L27,2)</f>
        <v>0</v>
      </c>
      <c r="AX56" s="104">
        <f>ROUND(BB56*L26,2)</f>
        <v>0</v>
      </c>
      <c r="AY56" s="104">
        <f>ROUND(BC56*L27,2)</f>
        <v>0</v>
      </c>
      <c r="AZ56" s="104">
        <f>ROUND(AZ57,2)</f>
        <v>0</v>
      </c>
      <c r="BA56" s="104">
        <f>ROUND(BA57,2)</f>
        <v>0</v>
      </c>
      <c r="BB56" s="104">
        <f>ROUND(BB57,2)</f>
        <v>0</v>
      </c>
      <c r="BC56" s="104">
        <f>ROUND(BC57,2)</f>
        <v>0</v>
      </c>
      <c r="BD56" s="106">
        <f>ROUND(BD57,2)</f>
        <v>0</v>
      </c>
      <c r="BS56" s="107" t="s">
        <v>77</v>
      </c>
      <c r="BT56" s="107" t="s">
        <v>85</v>
      </c>
      <c r="BU56" s="107" t="s">
        <v>79</v>
      </c>
      <c r="BV56" s="107" t="s">
        <v>80</v>
      </c>
      <c r="BW56" s="107" t="s">
        <v>100</v>
      </c>
      <c r="BX56" s="107" t="s">
        <v>7</v>
      </c>
      <c r="CL56" s="107" t="s">
        <v>34</v>
      </c>
      <c r="CM56" s="107" t="s">
        <v>85</v>
      </c>
    </row>
    <row r="57" spans="1:90" s="6" customFormat="1" ht="16.5" customHeight="1">
      <c r="A57" s="108" t="s">
        <v>88</v>
      </c>
      <c r="B57" s="109"/>
      <c r="C57" s="110"/>
      <c r="D57" s="110"/>
      <c r="E57" s="396" t="s">
        <v>98</v>
      </c>
      <c r="F57" s="396"/>
      <c r="G57" s="396"/>
      <c r="H57" s="396"/>
      <c r="I57" s="396"/>
      <c r="J57" s="110"/>
      <c r="K57" s="396" t="s">
        <v>99</v>
      </c>
      <c r="L57" s="396"/>
      <c r="M57" s="396"/>
      <c r="N57" s="396"/>
      <c r="O57" s="396"/>
      <c r="P57" s="396"/>
      <c r="Q57" s="396"/>
      <c r="R57" s="396"/>
      <c r="S57" s="396"/>
      <c r="T57" s="396"/>
      <c r="U57" s="396"/>
      <c r="V57" s="396"/>
      <c r="W57" s="396"/>
      <c r="X57" s="396"/>
      <c r="Y57" s="396"/>
      <c r="Z57" s="396"/>
      <c r="AA57" s="396"/>
      <c r="AB57" s="396"/>
      <c r="AC57" s="396"/>
      <c r="AD57" s="396"/>
      <c r="AE57" s="396"/>
      <c r="AF57" s="396"/>
      <c r="AG57" s="373">
        <f>'VON - Vedlejší a ostatní ...'!J29</f>
        <v>0</v>
      </c>
      <c r="AH57" s="374"/>
      <c r="AI57" s="374"/>
      <c r="AJ57" s="374"/>
      <c r="AK57" s="374"/>
      <c r="AL57" s="374"/>
      <c r="AM57" s="374"/>
      <c r="AN57" s="373">
        <f t="shared" si="0"/>
        <v>0</v>
      </c>
      <c r="AO57" s="374"/>
      <c r="AP57" s="374"/>
      <c r="AQ57" s="111" t="s">
        <v>90</v>
      </c>
      <c r="AR57" s="112"/>
      <c r="AS57" s="118">
        <v>0</v>
      </c>
      <c r="AT57" s="119">
        <f t="shared" si="1"/>
        <v>0</v>
      </c>
      <c r="AU57" s="120">
        <f>'VON - Vedlejší a ostatní ...'!P85</f>
        <v>0</v>
      </c>
      <c r="AV57" s="119">
        <f>'VON - Vedlejší a ostatní ...'!J32</f>
        <v>0</v>
      </c>
      <c r="AW57" s="119">
        <f>'VON - Vedlejší a ostatní ...'!J33</f>
        <v>0</v>
      </c>
      <c r="AX57" s="119">
        <f>'VON - Vedlejší a ostatní ...'!J34</f>
        <v>0</v>
      </c>
      <c r="AY57" s="119">
        <f>'VON - Vedlejší a ostatní ...'!J35</f>
        <v>0</v>
      </c>
      <c r="AZ57" s="119">
        <f>'VON - Vedlejší a ostatní ...'!F32</f>
        <v>0</v>
      </c>
      <c r="BA57" s="119">
        <f>'VON - Vedlejší a ostatní ...'!F33</f>
        <v>0</v>
      </c>
      <c r="BB57" s="119">
        <f>'VON - Vedlejší a ostatní ...'!F34</f>
        <v>0</v>
      </c>
      <c r="BC57" s="119">
        <f>'VON - Vedlejší a ostatní ...'!F35</f>
        <v>0</v>
      </c>
      <c r="BD57" s="121">
        <f>'VON - Vedlejší a ostatní ...'!F36</f>
        <v>0</v>
      </c>
      <c r="BT57" s="117" t="s">
        <v>87</v>
      </c>
      <c r="BV57" s="117" t="s">
        <v>80</v>
      </c>
      <c r="BW57" s="117" t="s">
        <v>101</v>
      </c>
      <c r="BX57" s="117" t="s">
        <v>100</v>
      </c>
      <c r="CL57" s="117" t="s">
        <v>34</v>
      </c>
    </row>
    <row r="58" spans="2:44" s="1" customFormat="1" ht="30" customHeight="1">
      <c r="B58" s="43"/>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3"/>
    </row>
    <row r="59" spans="2:44" s="1" customFormat="1" ht="6.75" customHeight="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63"/>
    </row>
  </sheetData>
  <sheetProtection sheet="1" objects="1" scenarios="1" formatColumns="0" formatRows="0"/>
  <mergeCells count="61">
    <mergeCell ref="AS46:AT48"/>
    <mergeCell ref="AN49:AP49"/>
    <mergeCell ref="D56:H56"/>
    <mergeCell ref="J56:AF56"/>
    <mergeCell ref="E57:I57"/>
    <mergeCell ref="K57:AF57"/>
    <mergeCell ref="AM46:AP46"/>
    <mergeCell ref="E53:I53"/>
    <mergeCell ref="K53:AF53"/>
    <mergeCell ref="E54:I54"/>
    <mergeCell ref="K54:AF54"/>
    <mergeCell ref="E55:I55"/>
    <mergeCell ref="K55:AF55"/>
    <mergeCell ref="J52:AF52"/>
    <mergeCell ref="W29:AE29"/>
    <mergeCell ref="AK29:AO29"/>
    <mergeCell ref="C49:G49"/>
    <mergeCell ref="L42:AO42"/>
    <mergeCell ref="AM44:AN44"/>
    <mergeCell ref="I49:AF49"/>
    <mergeCell ref="AG49:AM49"/>
    <mergeCell ref="D52:H52"/>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AN57:AP57"/>
    <mergeCell ref="AN53:AP53"/>
    <mergeCell ref="AN52:AP52"/>
    <mergeCell ref="AG52:AM52"/>
    <mergeCell ref="AG53:AM53"/>
    <mergeCell ref="AN54:AP54"/>
    <mergeCell ref="AG54:AM54"/>
    <mergeCell ref="AN55:AP55"/>
    <mergeCell ref="AG55:AM55"/>
    <mergeCell ref="AN56:AP56"/>
    <mergeCell ref="AG56:AM56"/>
    <mergeCell ref="AG57:AM57"/>
    <mergeCell ref="BE5:BE32"/>
    <mergeCell ref="W30:AE30"/>
    <mergeCell ref="X32:AB32"/>
    <mergeCell ref="AK32:AO32"/>
    <mergeCell ref="AR2:BE2"/>
    <mergeCell ref="K5:AO5"/>
    <mergeCell ref="W28:AE28"/>
    <mergeCell ref="AK28:AO28"/>
    <mergeCell ref="L30:O30"/>
    <mergeCell ref="AK30:AO30"/>
    <mergeCell ref="K6:AO6"/>
  </mergeCells>
  <hyperlinks>
    <hyperlink ref="K1:S1" location="C2" display="1) Rekapitulace stavby"/>
    <hyperlink ref="W1:AI1" location="C51" display="2) Rekapitulace objektů stavby a soupisů prací"/>
    <hyperlink ref="A53" location="'01 - Vybudování 4 kancelá...'!C2" display="/"/>
    <hyperlink ref="A54" location="'02 - Slaboproud'!C2" display="/"/>
    <hyperlink ref="A55" location="'03 - Silnoproudá elektrot...'!C2" display="/"/>
    <hyperlink ref="A57"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2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2" t="s">
        <v>103</v>
      </c>
      <c r="H1" s="412"/>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75" customHeight="1">
      <c r="L2" s="370"/>
      <c r="M2" s="370"/>
      <c r="N2" s="370"/>
      <c r="O2" s="370"/>
      <c r="P2" s="370"/>
      <c r="Q2" s="370"/>
      <c r="R2" s="370"/>
      <c r="S2" s="370"/>
      <c r="T2" s="370"/>
      <c r="U2" s="370"/>
      <c r="V2" s="370"/>
      <c r="AT2" s="25" t="s">
        <v>91</v>
      </c>
    </row>
    <row r="3" spans="2:46" ht="6.75" customHeight="1">
      <c r="B3" s="26"/>
      <c r="C3" s="27"/>
      <c r="D3" s="27"/>
      <c r="E3" s="27"/>
      <c r="F3" s="27"/>
      <c r="G3" s="27"/>
      <c r="H3" s="27"/>
      <c r="I3" s="127"/>
      <c r="J3" s="27"/>
      <c r="K3" s="28"/>
      <c r="AT3" s="25" t="s">
        <v>87</v>
      </c>
    </row>
    <row r="4" spans="2:46" ht="36.75" customHeight="1">
      <c r="B4" s="29"/>
      <c r="C4" s="30"/>
      <c r="D4" s="31" t="s">
        <v>107</v>
      </c>
      <c r="E4" s="30"/>
      <c r="F4" s="30"/>
      <c r="G4" s="30"/>
      <c r="H4" s="30"/>
      <c r="I4" s="128"/>
      <c r="J4" s="30"/>
      <c r="K4" s="32"/>
      <c r="M4" s="33" t="s">
        <v>12</v>
      </c>
      <c r="AT4" s="25" t="s">
        <v>6</v>
      </c>
    </row>
    <row r="5" spans="2:11" ht="6.75" customHeight="1">
      <c r="B5" s="29"/>
      <c r="C5" s="30"/>
      <c r="D5" s="30"/>
      <c r="E5" s="30"/>
      <c r="F5" s="30"/>
      <c r="G5" s="30"/>
      <c r="H5" s="30"/>
      <c r="I5" s="128"/>
      <c r="J5" s="30"/>
      <c r="K5" s="32"/>
    </row>
    <row r="6" spans="2:11" ht="12.75">
      <c r="B6" s="29"/>
      <c r="C6" s="30"/>
      <c r="D6" s="38" t="s">
        <v>18</v>
      </c>
      <c r="E6" s="30"/>
      <c r="F6" s="30"/>
      <c r="G6" s="30"/>
      <c r="H6" s="30"/>
      <c r="I6" s="128"/>
      <c r="J6" s="30"/>
      <c r="K6" s="32"/>
    </row>
    <row r="7" spans="2:11" ht="16.5" customHeight="1">
      <c r="B7" s="29"/>
      <c r="C7" s="30"/>
      <c r="D7" s="30"/>
      <c r="E7" s="404" t="str">
        <f>'Rekapitulace stavby'!K6</f>
        <v>Křížkovského 511/8, Vybudován čtyř kanceláří v 2.np</v>
      </c>
      <c r="F7" s="405"/>
      <c r="G7" s="405"/>
      <c r="H7" s="405"/>
      <c r="I7" s="128"/>
      <c r="J7" s="30"/>
      <c r="K7" s="32"/>
    </row>
    <row r="8" spans="2:11" ht="12.75">
      <c r="B8" s="29"/>
      <c r="C8" s="30"/>
      <c r="D8" s="38" t="s">
        <v>108</v>
      </c>
      <c r="E8" s="30"/>
      <c r="F8" s="30"/>
      <c r="G8" s="30"/>
      <c r="H8" s="30"/>
      <c r="I8" s="128"/>
      <c r="J8" s="30"/>
      <c r="K8" s="32"/>
    </row>
    <row r="9" spans="2:11" s="1" customFormat="1" ht="16.5" customHeight="1">
      <c r="B9" s="43"/>
      <c r="C9" s="44"/>
      <c r="D9" s="44"/>
      <c r="E9" s="404" t="s">
        <v>109</v>
      </c>
      <c r="F9" s="406"/>
      <c r="G9" s="406"/>
      <c r="H9" s="406"/>
      <c r="I9" s="129"/>
      <c r="J9" s="44"/>
      <c r="K9" s="47"/>
    </row>
    <row r="10" spans="2:11" s="1" customFormat="1" ht="12.75">
      <c r="B10" s="43"/>
      <c r="C10" s="44"/>
      <c r="D10" s="38" t="s">
        <v>110</v>
      </c>
      <c r="E10" s="44"/>
      <c r="F10" s="44"/>
      <c r="G10" s="44"/>
      <c r="H10" s="44"/>
      <c r="I10" s="129"/>
      <c r="J10" s="44"/>
      <c r="K10" s="47"/>
    </row>
    <row r="11" spans="2:11" s="1" customFormat="1" ht="36.75" customHeight="1">
      <c r="B11" s="43"/>
      <c r="C11" s="44"/>
      <c r="D11" s="44"/>
      <c r="E11" s="407" t="s">
        <v>111</v>
      </c>
      <c r="F11" s="406"/>
      <c r="G11" s="406"/>
      <c r="H11" s="406"/>
      <c r="I11" s="129"/>
      <c r="J11" s="44"/>
      <c r="K11" s="47"/>
    </row>
    <row r="12" spans="2:11" s="1" customFormat="1" ht="12">
      <c r="B12" s="43"/>
      <c r="C12" s="44"/>
      <c r="D12" s="44"/>
      <c r="E12" s="44"/>
      <c r="F12" s="44"/>
      <c r="G12" s="44"/>
      <c r="H12" s="44"/>
      <c r="I12" s="129"/>
      <c r="J12" s="44"/>
      <c r="K12" s="47"/>
    </row>
    <row r="13" spans="2:11" s="1" customFormat="1" ht="14.25" customHeight="1">
      <c r="B13" s="43"/>
      <c r="C13" s="44"/>
      <c r="D13" s="38" t="s">
        <v>20</v>
      </c>
      <c r="E13" s="44"/>
      <c r="F13" s="36" t="s">
        <v>34</v>
      </c>
      <c r="G13" s="44"/>
      <c r="H13" s="44"/>
      <c r="I13" s="130" t="s">
        <v>22</v>
      </c>
      <c r="J13" s="36" t="s">
        <v>34</v>
      </c>
      <c r="K13" s="47"/>
    </row>
    <row r="14" spans="2:11" s="1" customFormat="1" ht="14.25" customHeight="1">
      <c r="B14" s="43"/>
      <c r="C14" s="44"/>
      <c r="D14" s="38" t="s">
        <v>24</v>
      </c>
      <c r="E14" s="44"/>
      <c r="F14" s="36" t="s">
        <v>25</v>
      </c>
      <c r="G14" s="44"/>
      <c r="H14" s="44"/>
      <c r="I14" s="130" t="s">
        <v>26</v>
      </c>
      <c r="J14" s="131" t="str">
        <f>'Rekapitulace stavby'!AN8</f>
        <v>29. 8. 2018</v>
      </c>
      <c r="K14" s="47"/>
    </row>
    <row r="15" spans="2:11" s="1" customFormat="1" ht="10.5" customHeight="1">
      <c r="B15" s="43"/>
      <c r="C15" s="44"/>
      <c r="D15" s="44"/>
      <c r="E15" s="44"/>
      <c r="F15" s="44"/>
      <c r="G15" s="44"/>
      <c r="H15" s="44"/>
      <c r="I15" s="129"/>
      <c r="J15" s="44"/>
      <c r="K15" s="47"/>
    </row>
    <row r="16" spans="2:11" s="1" customFormat="1" ht="14.2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75" customHeight="1">
      <c r="B18" s="43"/>
      <c r="C18" s="44"/>
      <c r="D18" s="44"/>
      <c r="E18" s="44"/>
      <c r="F18" s="44"/>
      <c r="G18" s="44"/>
      <c r="H18" s="44"/>
      <c r="I18" s="129"/>
      <c r="J18" s="44"/>
      <c r="K18" s="47"/>
    </row>
    <row r="19" spans="2:11" s="1" customFormat="1" ht="14.25" customHeight="1">
      <c r="B19" s="43"/>
      <c r="C19" s="44"/>
      <c r="D19" s="38" t="s">
        <v>37</v>
      </c>
      <c r="E19" s="44"/>
      <c r="F19" s="44"/>
      <c r="G19" s="44"/>
      <c r="H19" s="44"/>
      <c r="I19" s="130" t="s">
        <v>33</v>
      </c>
      <c r="J19" s="36">
        <f>IF('Rekapitulace stavby'!AN13="Vyplň údaj","",IF('Rekapitulace stavby'!AN13="","",'Rekapitulace stavby'!AN13))</f>
      </c>
      <c r="K19" s="47"/>
    </row>
    <row r="20" spans="2:11" s="1" customFormat="1" ht="18" customHeight="1">
      <c r="B20" s="43"/>
      <c r="C20" s="44"/>
      <c r="D20" s="44"/>
      <c r="E20" s="36">
        <f>IF('Rekapitulace stavby'!E14="Vyplň údaj","",IF('Rekapitulace stavby'!E14="","",'Rekapitulace stavby'!E14))</f>
      </c>
      <c r="F20" s="44"/>
      <c r="G20" s="44"/>
      <c r="H20" s="44"/>
      <c r="I20" s="130" t="s">
        <v>36</v>
      </c>
      <c r="J20" s="36">
        <f>IF('Rekapitulace stavby'!AN14="Vyplň údaj","",IF('Rekapitulace stavby'!AN14="","",'Rekapitulace stavby'!AN14))</f>
      </c>
      <c r="K20" s="47"/>
    </row>
    <row r="21" spans="2:11" s="1" customFormat="1" ht="6.75" customHeight="1">
      <c r="B21" s="43"/>
      <c r="C21" s="44"/>
      <c r="D21" s="44"/>
      <c r="E21" s="44"/>
      <c r="F21" s="44"/>
      <c r="G21" s="44"/>
      <c r="H21" s="44"/>
      <c r="I21" s="129"/>
      <c r="J21" s="44"/>
      <c r="K21" s="47"/>
    </row>
    <row r="22" spans="2:11" s="1" customFormat="1" ht="14.2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75" customHeight="1">
      <c r="B24" s="43"/>
      <c r="C24" s="44"/>
      <c r="D24" s="44"/>
      <c r="E24" s="44"/>
      <c r="F24" s="44"/>
      <c r="G24" s="44"/>
      <c r="H24" s="44"/>
      <c r="I24" s="129"/>
      <c r="J24" s="44"/>
      <c r="K24" s="47"/>
    </row>
    <row r="25" spans="2:11" s="1" customFormat="1" ht="14.25" customHeight="1">
      <c r="B25" s="43"/>
      <c r="C25" s="44"/>
      <c r="D25" s="38" t="s">
        <v>42</v>
      </c>
      <c r="E25" s="44"/>
      <c r="F25" s="44"/>
      <c r="G25" s="44"/>
      <c r="H25" s="44"/>
      <c r="I25" s="129"/>
      <c r="J25" s="44"/>
      <c r="K25" s="47"/>
    </row>
    <row r="26" spans="2:11" s="7" customFormat="1" ht="71.25" customHeight="1">
      <c r="B26" s="132"/>
      <c r="C26" s="133"/>
      <c r="D26" s="133"/>
      <c r="E26" s="383" t="s">
        <v>43</v>
      </c>
      <c r="F26" s="383"/>
      <c r="G26" s="383"/>
      <c r="H26" s="383"/>
      <c r="I26" s="134"/>
      <c r="J26" s="133"/>
      <c r="K26" s="135"/>
    </row>
    <row r="27" spans="2:11" s="1" customFormat="1" ht="6.75" customHeight="1">
      <c r="B27" s="43"/>
      <c r="C27" s="44"/>
      <c r="D27" s="44"/>
      <c r="E27" s="44"/>
      <c r="F27" s="44"/>
      <c r="G27" s="44"/>
      <c r="H27" s="44"/>
      <c r="I27" s="129"/>
      <c r="J27" s="44"/>
      <c r="K27" s="47"/>
    </row>
    <row r="28" spans="2:11" s="1" customFormat="1" ht="6.75" customHeight="1">
      <c r="B28" s="43"/>
      <c r="C28" s="44"/>
      <c r="D28" s="87"/>
      <c r="E28" s="87"/>
      <c r="F28" s="87"/>
      <c r="G28" s="87"/>
      <c r="H28" s="87"/>
      <c r="I28" s="136"/>
      <c r="J28" s="87"/>
      <c r="K28" s="137"/>
    </row>
    <row r="29" spans="2:11" s="1" customFormat="1" ht="24.75" customHeight="1">
      <c r="B29" s="43"/>
      <c r="C29" s="44"/>
      <c r="D29" s="138" t="s">
        <v>44</v>
      </c>
      <c r="E29" s="44"/>
      <c r="F29" s="44"/>
      <c r="G29" s="44"/>
      <c r="H29" s="44"/>
      <c r="I29" s="129"/>
      <c r="J29" s="139">
        <f>ROUND(J103,2)</f>
        <v>0</v>
      </c>
      <c r="K29" s="47"/>
    </row>
    <row r="30" spans="2:11" s="1" customFormat="1" ht="6.75" customHeight="1">
      <c r="B30" s="43"/>
      <c r="C30" s="44"/>
      <c r="D30" s="87"/>
      <c r="E30" s="87"/>
      <c r="F30" s="87"/>
      <c r="G30" s="87"/>
      <c r="H30" s="87"/>
      <c r="I30" s="136"/>
      <c r="J30" s="87"/>
      <c r="K30" s="137"/>
    </row>
    <row r="31" spans="2:11" s="1" customFormat="1" ht="14.25" customHeight="1">
      <c r="B31" s="43"/>
      <c r="C31" s="44"/>
      <c r="D31" s="44"/>
      <c r="E31" s="44"/>
      <c r="F31" s="48" t="s">
        <v>46</v>
      </c>
      <c r="G31" s="44"/>
      <c r="H31" s="44"/>
      <c r="I31" s="140" t="s">
        <v>45</v>
      </c>
      <c r="J31" s="48" t="s">
        <v>47</v>
      </c>
      <c r="K31" s="47"/>
    </row>
    <row r="32" spans="2:11" s="1" customFormat="1" ht="14.25" customHeight="1">
      <c r="B32" s="43"/>
      <c r="C32" s="44"/>
      <c r="D32" s="51" t="s">
        <v>48</v>
      </c>
      <c r="E32" s="51" t="s">
        <v>49</v>
      </c>
      <c r="F32" s="141">
        <f>ROUND(SUM(BE103:BE521),2)</f>
        <v>0</v>
      </c>
      <c r="G32" s="44"/>
      <c r="H32" s="44"/>
      <c r="I32" s="142">
        <v>0.21</v>
      </c>
      <c r="J32" s="141">
        <f>ROUND(ROUND((SUM(BE103:BE521)),2)*I32,2)</f>
        <v>0</v>
      </c>
      <c r="K32" s="47"/>
    </row>
    <row r="33" spans="2:11" s="1" customFormat="1" ht="14.25" customHeight="1">
      <c r="B33" s="43"/>
      <c r="C33" s="44"/>
      <c r="D33" s="44"/>
      <c r="E33" s="51" t="s">
        <v>50</v>
      </c>
      <c r="F33" s="141">
        <f>ROUND(SUM(BF103:BF521),2)</f>
        <v>0</v>
      </c>
      <c r="G33" s="44"/>
      <c r="H33" s="44"/>
      <c r="I33" s="142">
        <v>0.15</v>
      </c>
      <c r="J33" s="141">
        <f>ROUND(ROUND((SUM(BF103:BF521)),2)*I33,2)</f>
        <v>0</v>
      </c>
      <c r="K33" s="47"/>
    </row>
    <row r="34" spans="2:11" s="1" customFormat="1" ht="14.25" customHeight="1" hidden="1">
      <c r="B34" s="43"/>
      <c r="C34" s="44"/>
      <c r="D34" s="44"/>
      <c r="E34" s="51" t="s">
        <v>51</v>
      </c>
      <c r="F34" s="141">
        <f>ROUND(SUM(BG103:BG521),2)</f>
        <v>0</v>
      </c>
      <c r="G34" s="44"/>
      <c r="H34" s="44"/>
      <c r="I34" s="142">
        <v>0.21</v>
      </c>
      <c r="J34" s="141">
        <v>0</v>
      </c>
      <c r="K34" s="47"/>
    </row>
    <row r="35" spans="2:11" s="1" customFormat="1" ht="14.25" customHeight="1" hidden="1">
      <c r="B35" s="43"/>
      <c r="C35" s="44"/>
      <c r="D35" s="44"/>
      <c r="E35" s="51" t="s">
        <v>52</v>
      </c>
      <c r="F35" s="141">
        <f>ROUND(SUM(BH103:BH521),2)</f>
        <v>0</v>
      </c>
      <c r="G35" s="44"/>
      <c r="H35" s="44"/>
      <c r="I35" s="142">
        <v>0.15</v>
      </c>
      <c r="J35" s="141">
        <v>0</v>
      </c>
      <c r="K35" s="47"/>
    </row>
    <row r="36" spans="2:11" s="1" customFormat="1" ht="14.25" customHeight="1" hidden="1">
      <c r="B36" s="43"/>
      <c r="C36" s="44"/>
      <c r="D36" s="44"/>
      <c r="E36" s="51" t="s">
        <v>53</v>
      </c>
      <c r="F36" s="141">
        <f>ROUND(SUM(BI103:BI521),2)</f>
        <v>0</v>
      </c>
      <c r="G36" s="44"/>
      <c r="H36" s="44"/>
      <c r="I36" s="142">
        <v>0</v>
      </c>
      <c r="J36" s="141">
        <v>0</v>
      </c>
      <c r="K36" s="47"/>
    </row>
    <row r="37" spans="2:11" s="1" customFormat="1" ht="6.75" customHeight="1">
      <c r="B37" s="43"/>
      <c r="C37" s="44"/>
      <c r="D37" s="44"/>
      <c r="E37" s="44"/>
      <c r="F37" s="44"/>
      <c r="G37" s="44"/>
      <c r="H37" s="44"/>
      <c r="I37" s="129"/>
      <c r="J37" s="44"/>
      <c r="K37" s="47"/>
    </row>
    <row r="38" spans="2:11" s="1" customFormat="1" ht="24.75" customHeight="1">
      <c r="B38" s="43"/>
      <c r="C38" s="143"/>
      <c r="D38" s="144" t="s">
        <v>54</v>
      </c>
      <c r="E38" s="81"/>
      <c r="F38" s="81"/>
      <c r="G38" s="145" t="s">
        <v>55</v>
      </c>
      <c r="H38" s="146" t="s">
        <v>56</v>
      </c>
      <c r="I38" s="147"/>
      <c r="J38" s="148">
        <f>SUM(J29:J36)</f>
        <v>0</v>
      </c>
      <c r="K38" s="149"/>
    </row>
    <row r="39" spans="2:11" s="1" customFormat="1" ht="14.25" customHeight="1">
      <c r="B39" s="58"/>
      <c r="C39" s="59"/>
      <c r="D39" s="59"/>
      <c r="E39" s="59"/>
      <c r="F39" s="59"/>
      <c r="G39" s="59"/>
      <c r="H39" s="59"/>
      <c r="I39" s="150"/>
      <c r="J39" s="59"/>
      <c r="K39" s="60"/>
    </row>
    <row r="43" spans="2:11" s="1" customFormat="1" ht="6.75" customHeight="1">
      <c r="B43" s="151"/>
      <c r="C43" s="152"/>
      <c r="D43" s="152"/>
      <c r="E43" s="152"/>
      <c r="F43" s="152"/>
      <c r="G43" s="152"/>
      <c r="H43" s="152"/>
      <c r="I43" s="153"/>
      <c r="J43" s="152"/>
      <c r="K43" s="154"/>
    </row>
    <row r="44" spans="2:11" s="1" customFormat="1" ht="36.75" customHeight="1">
      <c r="B44" s="43"/>
      <c r="C44" s="31" t="s">
        <v>112</v>
      </c>
      <c r="D44" s="44"/>
      <c r="E44" s="44"/>
      <c r="F44" s="44"/>
      <c r="G44" s="44"/>
      <c r="H44" s="44"/>
      <c r="I44" s="129"/>
      <c r="J44" s="44"/>
      <c r="K44" s="47"/>
    </row>
    <row r="45" spans="2:11" s="1" customFormat="1" ht="6.75" customHeight="1">
      <c r="B45" s="43"/>
      <c r="C45" s="44"/>
      <c r="D45" s="44"/>
      <c r="E45" s="44"/>
      <c r="F45" s="44"/>
      <c r="G45" s="44"/>
      <c r="H45" s="44"/>
      <c r="I45" s="129"/>
      <c r="J45" s="44"/>
      <c r="K45" s="47"/>
    </row>
    <row r="46" spans="2:11" s="1" customFormat="1" ht="14.25" customHeight="1">
      <c r="B46" s="43"/>
      <c r="C46" s="38" t="s">
        <v>18</v>
      </c>
      <c r="D46" s="44"/>
      <c r="E46" s="44"/>
      <c r="F46" s="44"/>
      <c r="G46" s="44"/>
      <c r="H46" s="44"/>
      <c r="I46" s="129"/>
      <c r="J46" s="44"/>
      <c r="K46" s="47"/>
    </row>
    <row r="47" spans="2:11" s="1" customFormat="1" ht="16.5" customHeight="1">
      <c r="B47" s="43"/>
      <c r="C47" s="44"/>
      <c r="D47" s="44"/>
      <c r="E47" s="404" t="str">
        <f>E7</f>
        <v>Křížkovského 511/8, Vybudován čtyř kanceláří v 2.np</v>
      </c>
      <c r="F47" s="405"/>
      <c r="G47" s="405"/>
      <c r="H47" s="405"/>
      <c r="I47" s="129"/>
      <c r="J47" s="44"/>
      <c r="K47" s="47"/>
    </row>
    <row r="48" spans="2:11" ht="12.75">
      <c r="B48" s="29"/>
      <c r="C48" s="38" t="s">
        <v>108</v>
      </c>
      <c r="D48" s="30"/>
      <c r="E48" s="30"/>
      <c r="F48" s="30"/>
      <c r="G48" s="30"/>
      <c r="H48" s="30"/>
      <c r="I48" s="128"/>
      <c r="J48" s="30"/>
      <c r="K48" s="32"/>
    </row>
    <row r="49" spans="2:11" s="1" customFormat="1" ht="16.5" customHeight="1">
      <c r="B49" s="43"/>
      <c r="C49" s="44"/>
      <c r="D49" s="44"/>
      <c r="E49" s="404" t="s">
        <v>109</v>
      </c>
      <c r="F49" s="406"/>
      <c r="G49" s="406"/>
      <c r="H49" s="406"/>
      <c r="I49" s="129"/>
      <c r="J49" s="44"/>
      <c r="K49" s="47"/>
    </row>
    <row r="50" spans="2:11" s="1" customFormat="1" ht="14.25" customHeight="1">
      <c r="B50" s="43"/>
      <c r="C50" s="38" t="s">
        <v>110</v>
      </c>
      <c r="D50" s="44"/>
      <c r="E50" s="44"/>
      <c r="F50" s="44"/>
      <c r="G50" s="44"/>
      <c r="H50" s="44"/>
      <c r="I50" s="129"/>
      <c r="J50" s="44"/>
      <c r="K50" s="47"/>
    </row>
    <row r="51" spans="2:11" s="1" customFormat="1" ht="17.25" customHeight="1">
      <c r="B51" s="43"/>
      <c r="C51" s="44"/>
      <c r="D51" s="44"/>
      <c r="E51" s="407" t="str">
        <f>E11</f>
        <v>01 - Vybudování 4 kanceláří - stavební práce </v>
      </c>
      <c r="F51" s="406"/>
      <c r="G51" s="406"/>
      <c r="H51" s="406"/>
      <c r="I51" s="129"/>
      <c r="J51" s="44"/>
      <c r="K51" s="47"/>
    </row>
    <row r="52" spans="2:11" s="1" customFormat="1" ht="6.75" customHeight="1">
      <c r="B52" s="43"/>
      <c r="C52" s="44"/>
      <c r="D52" s="44"/>
      <c r="E52" s="44"/>
      <c r="F52" s="44"/>
      <c r="G52" s="44"/>
      <c r="H52" s="44"/>
      <c r="I52" s="129"/>
      <c r="J52" s="44"/>
      <c r="K52" s="47"/>
    </row>
    <row r="53" spans="2:11" s="1" customFormat="1" ht="18" customHeight="1">
      <c r="B53" s="43"/>
      <c r="C53" s="38" t="s">
        <v>24</v>
      </c>
      <c r="D53" s="44"/>
      <c r="E53" s="44"/>
      <c r="F53" s="36" t="str">
        <f>F14</f>
        <v>Olomouc</v>
      </c>
      <c r="G53" s="44"/>
      <c r="H53" s="44"/>
      <c r="I53" s="130" t="s">
        <v>26</v>
      </c>
      <c r="J53" s="131" t="str">
        <f>IF(J14="","",J14)</f>
        <v>29. 8. 2018</v>
      </c>
      <c r="K53" s="47"/>
    </row>
    <row r="54" spans="2:11" s="1" customFormat="1" ht="6.75" customHeight="1">
      <c r="B54" s="43"/>
      <c r="C54" s="44"/>
      <c r="D54" s="44"/>
      <c r="E54" s="44"/>
      <c r="F54" s="44"/>
      <c r="G54" s="44"/>
      <c r="H54" s="44"/>
      <c r="I54" s="129"/>
      <c r="J54" s="44"/>
      <c r="K54" s="47"/>
    </row>
    <row r="55" spans="2:11" s="1" customFormat="1" ht="12.75">
      <c r="B55" s="43"/>
      <c r="C55" s="38" t="s">
        <v>32</v>
      </c>
      <c r="D55" s="44"/>
      <c r="E55" s="44"/>
      <c r="F55" s="36" t="str">
        <f>E17</f>
        <v>ÚP Olomouc, Křížkovského 511/8, Olomouc</v>
      </c>
      <c r="G55" s="44"/>
      <c r="H55" s="44"/>
      <c r="I55" s="130" t="s">
        <v>39</v>
      </c>
      <c r="J55" s="383" t="str">
        <f>E23</f>
        <v>Atelier A, Olomouc</v>
      </c>
      <c r="K55" s="47"/>
    </row>
    <row r="56" spans="2:11" s="1" customFormat="1" ht="14.25" customHeight="1">
      <c r="B56" s="43"/>
      <c r="C56" s="38" t="s">
        <v>37</v>
      </c>
      <c r="D56" s="44"/>
      <c r="E56" s="44"/>
      <c r="F56" s="36">
        <f>IF(E20="","",E20)</f>
      </c>
      <c r="G56" s="44"/>
      <c r="H56" s="44"/>
      <c r="I56" s="129"/>
      <c r="J56" s="408"/>
      <c r="K56" s="47"/>
    </row>
    <row r="57" spans="2:11" s="1" customFormat="1" ht="9.75" customHeight="1">
      <c r="B57" s="43"/>
      <c r="C57" s="44"/>
      <c r="D57" s="44"/>
      <c r="E57" s="44"/>
      <c r="F57" s="44"/>
      <c r="G57" s="44"/>
      <c r="H57" s="44"/>
      <c r="I57" s="129"/>
      <c r="J57" s="44"/>
      <c r="K57" s="47"/>
    </row>
    <row r="58" spans="2:11" s="1" customFormat="1" ht="29.25" customHeight="1">
      <c r="B58" s="43"/>
      <c r="C58" s="155" t="s">
        <v>113</v>
      </c>
      <c r="D58" s="143"/>
      <c r="E58" s="143"/>
      <c r="F58" s="143"/>
      <c r="G58" s="143"/>
      <c r="H58" s="143"/>
      <c r="I58" s="156"/>
      <c r="J58" s="157" t="s">
        <v>114</v>
      </c>
      <c r="K58" s="158"/>
    </row>
    <row r="59" spans="2:11" s="1" customFormat="1" ht="9.75" customHeight="1">
      <c r="B59" s="43"/>
      <c r="C59" s="44"/>
      <c r="D59" s="44"/>
      <c r="E59" s="44"/>
      <c r="F59" s="44"/>
      <c r="G59" s="44"/>
      <c r="H59" s="44"/>
      <c r="I59" s="129"/>
      <c r="J59" s="44"/>
      <c r="K59" s="47"/>
    </row>
    <row r="60" spans="2:47" s="1" customFormat="1" ht="29.25" customHeight="1">
      <c r="B60" s="43"/>
      <c r="C60" s="159" t="s">
        <v>115</v>
      </c>
      <c r="D60" s="44"/>
      <c r="E60" s="44"/>
      <c r="F60" s="44"/>
      <c r="G60" s="44"/>
      <c r="H60" s="44"/>
      <c r="I60" s="129"/>
      <c r="J60" s="139">
        <f>J103</f>
        <v>0</v>
      </c>
      <c r="K60" s="47"/>
      <c r="AU60" s="25" t="s">
        <v>116</v>
      </c>
    </row>
    <row r="61" spans="2:11" s="8" customFormat="1" ht="24.75" customHeight="1">
      <c r="B61" s="160"/>
      <c r="C61" s="161"/>
      <c r="D61" s="162" t="s">
        <v>117</v>
      </c>
      <c r="E61" s="163"/>
      <c r="F61" s="163"/>
      <c r="G61" s="163"/>
      <c r="H61" s="163"/>
      <c r="I61" s="164"/>
      <c r="J61" s="165">
        <f>J104</f>
        <v>0</v>
      </c>
      <c r="K61" s="166"/>
    </row>
    <row r="62" spans="2:11" s="9" customFormat="1" ht="19.5" customHeight="1">
      <c r="B62" s="167"/>
      <c r="C62" s="168"/>
      <c r="D62" s="169" t="s">
        <v>118</v>
      </c>
      <c r="E62" s="170"/>
      <c r="F62" s="170"/>
      <c r="G62" s="170"/>
      <c r="H62" s="170"/>
      <c r="I62" s="171"/>
      <c r="J62" s="172">
        <f>J105</f>
        <v>0</v>
      </c>
      <c r="K62" s="173"/>
    </row>
    <row r="63" spans="2:11" s="9" customFormat="1" ht="19.5" customHeight="1">
      <c r="B63" s="167"/>
      <c r="C63" s="168"/>
      <c r="D63" s="169" t="s">
        <v>119</v>
      </c>
      <c r="E63" s="170"/>
      <c r="F63" s="170"/>
      <c r="G63" s="170"/>
      <c r="H63" s="170"/>
      <c r="I63" s="171"/>
      <c r="J63" s="172">
        <f>J115</f>
        <v>0</v>
      </c>
      <c r="K63" s="173"/>
    </row>
    <row r="64" spans="2:11" s="9" customFormat="1" ht="19.5" customHeight="1">
      <c r="B64" s="167"/>
      <c r="C64" s="168"/>
      <c r="D64" s="169" t="s">
        <v>120</v>
      </c>
      <c r="E64" s="170"/>
      <c r="F64" s="170"/>
      <c r="G64" s="170"/>
      <c r="H64" s="170"/>
      <c r="I64" s="171"/>
      <c r="J64" s="172">
        <f>J120</f>
        <v>0</v>
      </c>
      <c r="K64" s="173"/>
    </row>
    <row r="65" spans="2:11" s="9" customFormat="1" ht="19.5" customHeight="1">
      <c r="B65" s="167"/>
      <c r="C65" s="168"/>
      <c r="D65" s="169" t="s">
        <v>121</v>
      </c>
      <c r="E65" s="170"/>
      <c r="F65" s="170"/>
      <c r="G65" s="170"/>
      <c r="H65" s="170"/>
      <c r="I65" s="171"/>
      <c r="J65" s="172">
        <f>J165</f>
        <v>0</v>
      </c>
      <c r="K65" s="173"/>
    </row>
    <row r="66" spans="2:11" s="9" customFormat="1" ht="19.5" customHeight="1">
      <c r="B66" s="167"/>
      <c r="C66" s="168"/>
      <c r="D66" s="169" t="s">
        <v>122</v>
      </c>
      <c r="E66" s="170"/>
      <c r="F66" s="170"/>
      <c r="G66" s="170"/>
      <c r="H66" s="170"/>
      <c r="I66" s="171"/>
      <c r="J66" s="172">
        <f>J171</f>
        <v>0</v>
      </c>
      <c r="K66" s="173"/>
    </row>
    <row r="67" spans="2:11" s="9" customFormat="1" ht="19.5" customHeight="1">
      <c r="B67" s="167"/>
      <c r="C67" s="168"/>
      <c r="D67" s="169" t="s">
        <v>123</v>
      </c>
      <c r="E67" s="170"/>
      <c r="F67" s="170"/>
      <c r="G67" s="170"/>
      <c r="H67" s="170"/>
      <c r="I67" s="171"/>
      <c r="J67" s="172">
        <f>J183</f>
        <v>0</v>
      </c>
      <c r="K67" s="173"/>
    </row>
    <row r="68" spans="2:11" s="9" customFormat="1" ht="19.5" customHeight="1">
      <c r="B68" s="167"/>
      <c r="C68" s="168"/>
      <c r="D68" s="169" t="s">
        <v>124</v>
      </c>
      <c r="E68" s="170"/>
      <c r="F68" s="170"/>
      <c r="G68" s="170"/>
      <c r="H68" s="170"/>
      <c r="I68" s="171"/>
      <c r="J68" s="172">
        <f>J188</f>
        <v>0</v>
      </c>
      <c r="K68" s="173"/>
    </row>
    <row r="69" spans="2:11" s="9" customFormat="1" ht="19.5" customHeight="1">
      <c r="B69" s="167"/>
      <c r="C69" s="168"/>
      <c r="D69" s="169" t="s">
        <v>125</v>
      </c>
      <c r="E69" s="170"/>
      <c r="F69" s="170"/>
      <c r="G69" s="170"/>
      <c r="H69" s="170"/>
      <c r="I69" s="171"/>
      <c r="J69" s="172">
        <f>J196</f>
        <v>0</v>
      </c>
      <c r="K69" s="173"/>
    </row>
    <row r="70" spans="2:11" s="9" customFormat="1" ht="19.5" customHeight="1">
      <c r="B70" s="167"/>
      <c r="C70" s="168"/>
      <c r="D70" s="169" t="s">
        <v>126</v>
      </c>
      <c r="E70" s="170"/>
      <c r="F70" s="170"/>
      <c r="G70" s="170"/>
      <c r="H70" s="170"/>
      <c r="I70" s="171"/>
      <c r="J70" s="172">
        <f>J206</f>
        <v>0</v>
      </c>
      <c r="K70" s="173"/>
    </row>
    <row r="71" spans="2:11" s="8" customFormat="1" ht="24.75" customHeight="1">
      <c r="B71" s="160"/>
      <c r="C71" s="161"/>
      <c r="D71" s="162" t="s">
        <v>127</v>
      </c>
      <c r="E71" s="163"/>
      <c r="F71" s="163"/>
      <c r="G71" s="163"/>
      <c r="H71" s="163"/>
      <c r="I71" s="164"/>
      <c r="J71" s="165">
        <f>J209</f>
        <v>0</v>
      </c>
      <c r="K71" s="166"/>
    </row>
    <row r="72" spans="2:11" s="9" customFormat="1" ht="19.5" customHeight="1">
      <c r="B72" s="167"/>
      <c r="C72" s="168"/>
      <c r="D72" s="169" t="s">
        <v>128</v>
      </c>
      <c r="E72" s="170"/>
      <c r="F72" s="170"/>
      <c r="G72" s="170"/>
      <c r="H72" s="170"/>
      <c r="I72" s="171"/>
      <c r="J72" s="172">
        <f>J210</f>
        <v>0</v>
      </c>
      <c r="K72" s="173"/>
    </row>
    <row r="73" spans="2:11" s="9" customFormat="1" ht="19.5" customHeight="1">
      <c r="B73" s="167"/>
      <c r="C73" s="168"/>
      <c r="D73" s="169" t="s">
        <v>129</v>
      </c>
      <c r="E73" s="170"/>
      <c r="F73" s="170"/>
      <c r="G73" s="170"/>
      <c r="H73" s="170"/>
      <c r="I73" s="171"/>
      <c r="J73" s="172">
        <f>J217</f>
        <v>0</v>
      </c>
      <c r="K73" s="173"/>
    </row>
    <row r="74" spans="2:11" s="9" customFormat="1" ht="19.5" customHeight="1">
      <c r="B74" s="167"/>
      <c r="C74" s="168"/>
      <c r="D74" s="169" t="s">
        <v>130</v>
      </c>
      <c r="E74" s="170"/>
      <c r="F74" s="170"/>
      <c r="G74" s="170"/>
      <c r="H74" s="170"/>
      <c r="I74" s="171"/>
      <c r="J74" s="172">
        <f>J229</f>
        <v>0</v>
      </c>
      <c r="K74" s="173"/>
    </row>
    <row r="75" spans="2:11" s="9" customFormat="1" ht="19.5" customHeight="1">
      <c r="B75" s="167"/>
      <c r="C75" s="168"/>
      <c r="D75" s="169" t="s">
        <v>131</v>
      </c>
      <c r="E75" s="170"/>
      <c r="F75" s="170"/>
      <c r="G75" s="170"/>
      <c r="H75" s="170"/>
      <c r="I75" s="171"/>
      <c r="J75" s="172">
        <f>J271</f>
        <v>0</v>
      </c>
      <c r="K75" s="173"/>
    </row>
    <row r="76" spans="2:11" s="9" customFormat="1" ht="19.5" customHeight="1">
      <c r="B76" s="167"/>
      <c r="C76" s="168"/>
      <c r="D76" s="169" t="s">
        <v>132</v>
      </c>
      <c r="E76" s="170"/>
      <c r="F76" s="170"/>
      <c r="G76" s="170"/>
      <c r="H76" s="170"/>
      <c r="I76" s="171"/>
      <c r="J76" s="172">
        <f>J311</f>
        <v>0</v>
      </c>
      <c r="K76" s="173"/>
    </row>
    <row r="77" spans="2:11" s="9" customFormat="1" ht="19.5" customHeight="1">
      <c r="B77" s="167"/>
      <c r="C77" s="168"/>
      <c r="D77" s="169" t="s">
        <v>133</v>
      </c>
      <c r="E77" s="170"/>
      <c r="F77" s="170"/>
      <c r="G77" s="170"/>
      <c r="H77" s="170"/>
      <c r="I77" s="171"/>
      <c r="J77" s="172">
        <f>J382</f>
        <v>0</v>
      </c>
      <c r="K77" s="173"/>
    </row>
    <row r="78" spans="2:11" s="9" customFormat="1" ht="19.5" customHeight="1">
      <c r="B78" s="167"/>
      <c r="C78" s="168"/>
      <c r="D78" s="169" t="s">
        <v>134</v>
      </c>
      <c r="E78" s="170"/>
      <c r="F78" s="170"/>
      <c r="G78" s="170"/>
      <c r="H78" s="170"/>
      <c r="I78" s="171"/>
      <c r="J78" s="172">
        <f>J387</f>
        <v>0</v>
      </c>
      <c r="K78" s="173"/>
    </row>
    <row r="79" spans="2:11" s="9" customFormat="1" ht="19.5" customHeight="1">
      <c r="B79" s="167"/>
      <c r="C79" s="168"/>
      <c r="D79" s="169" t="s">
        <v>135</v>
      </c>
      <c r="E79" s="170"/>
      <c r="F79" s="170"/>
      <c r="G79" s="170"/>
      <c r="H79" s="170"/>
      <c r="I79" s="171"/>
      <c r="J79" s="172">
        <f>J441</f>
        <v>0</v>
      </c>
      <c r="K79" s="173"/>
    </row>
    <row r="80" spans="2:11" s="9" customFormat="1" ht="19.5" customHeight="1">
      <c r="B80" s="167"/>
      <c r="C80" s="168"/>
      <c r="D80" s="169" t="s">
        <v>136</v>
      </c>
      <c r="E80" s="170"/>
      <c r="F80" s="170"/>
      <c r="G80" s="170"/>
      <c r="H80" s="170"/>
      <c r="I80" s="171"/>
      <c r="J80" s="172">
        <f>J475</f>
        <v>0</v>
      </c>
      <c r="K80" s="173"/>
    </row>
    <row r="81" spans="2:11" s="9" customFormat="1" ht="19.5" customHeight="1">
      <c r="B81" s="167"/>
      <c r="C81" s="168"/>
      <c r="D81" s="169" t="s">
        <v>137</v>
      </c>
      <c r="E81" s="170"/>
      <c r="F81" s="170"/>
      <c r="G81" s="170"/>
      <c r="H81" s="170"/>
      <c r="I81" s="171"/>
      <c r="J81" s="172">
        <f>J503</f>
        <v>0</v>
      </c>
      <c r="K81" s="173"/>
    </row>
    <row r="82" spans="2:11" s="1" customFormat="1" ht="21.75" customHeight="1">
      <c r="B82" s="43"/>
      <c r="C82" s="44"/>
      <c r="D82" s="44"/>
      <c r="E82" s="44"/>
      <c r="F82" s="44"/>
      <c r="G82" s="44"/>
      <c r="H82" s="44"/>
      <c r="I82" s="129"/>
      <c r="J82" s="44"/>
      <c r="K82" s="47"/>
    </row>
    <row r="83" spans="2:11" s="1" customFormat="1" ht="6.75" customHeight="1">
      <c r="B83" s="58"/>
      <c r="C83" s="59"/>
      <c r="D83" s="59"/>
      <c r="E83" s="59"/>
      <c r="F83" s="59"/>
      <c r="G83" s="59"/>
      <c r="H83" s="59"/>
      <c r="I83" s="150"/>
      <c r="J83" s="59"/>
      <c r="K83" s="60"/>
    </row>
    <row r="87" spans="2:12" s="1" customFormat="1" ht="6.75" customHeight="1">
      <c r="B87" s="61"/>
      <c r="C87" s="62"/>
      <c r="D87" s="62"/>
      <c r="E87" s="62"/>
      <c r="F87" s="62"/>
      <c r="G87" s="62"/>
      <c r="H87" s="62"/>
      <c r="I87" s="153"/>
      <c r="J87" s="62"/>
      <c r="K87" s="62"/>
      <c r="L87" s="63"/>
    </row>
    <row r="88" spans="2:12" s="1" customFormat="1" ht="36.75" customHeight="1">
      <c r="B88" s="43"/>
      <c r="C88" s="64" t="s">
        <v>138</v>
      </c>
      <c r="D88" s="65"/>
      <c r="E88" s="65"/>
      <c r="F88" s="65"/>
      <c r="G88" s="65"/>
      <c r="H88" s="65"/>
      <c r="I88" s="174"/>
      <c r="J88" s="65"/>
      <c r="K88" s="65"/>
      <c r="L88" s="63"/>
    </row>
    <row r="89" spans="2:12" s="1" customFormat="1" ht="6.75" customHeight="1">
      <c r="B89" s="43"/>
      <c r="C89" s="65"/>
      <c r="D89" s="65"/>
      <c r="E89" s="65"/>
      <c r="F89" s="65"/>
      <c r="G89" s="65"/>
      <c r="H89" s="65"/>
      <c r="I89" s="174"/>
      <c r="J89" s="65"/>
      <c r="K89" s="65"/>
      <c r="L89" s="63"/>
    </row>
    <row r="90" spans="2:12" s="1" customFormat="1" ht="14.25" customHeight="1">
      <c r="B90" s="43"/>
      <c r="C90" s="67" t="s">
        <v>18</v>
      </c>
      <c r="D90" s="65"/>
      <c r="E90" s="65"/>
      <c r="F90" s="65"/>
      <c r="G90" s="65"/>
      <c r="H90" s="65"/>
      <c r="I90" s="174"/>
      <c r="J90" s="65"/>
      <c r="K90" s="65"/>
      <c r="L90" s="63"/>
    </row>
    <row r="91" spans="2:12" s="1" customFormat="1" ht="16.5" customHeight="1">
      <c r="B91" s="43"/>
      <c r="C91" s="65"/>
      <c r="D91" s="65"/>
      <c r="E91" s="409" t="str">
        <f>E7</f>
        <v>Křížkovského 511/8, Vybudován čtyř kanceláří v 2.np</v>
      </c>
      <c r="F91" s="410"/>
      <c r="G91" s="410"/>
      <c r="H91" s="410"/>
      <c r="I91" s="174"/>
      <c r="J91" s="65"/>
      <c r="K91" s="65"/>
      <c r="L91" s="63"/>
    </row>
    <row r="92" spans="2:12" ht="12.75">
      <c r="B92" s="29"/>
      <c r="C92" s="67" t="s">
        <v>108</v>
      </c>
      <c r="D92" s="175"/>
      <c r="E92" s="175"/>
      <c r="F92" s="175"/>
      <c r="G92" s="175"/>
      <c r="H92" s="175"/>
      <c r="J92" s="175"/>
      <c r="K92" s="175"/>
      <c r="L92" s="176"/>
    </row>
    <row r="93" spans="2:12" s="1" customFormat="1" ht="16.5" customHeight="1">
      <c r="B93" s="43"/>
      <c r="C93" s="65"/>
      <c r="D93" s="65"/>
      <c r="E93" s="409" t="s">
        <v>109</v>
      </c>
      <c r="F93" s="411"/>
      <c r="G93" s="411"/>
      <c r="H93" s="411"/>
      <c r="I93" s="174"/>
      <c r="J93" s="65"/>
      <c r="K93" s="65"/>
      <c r="L93" s="63"/>
    </row>
    <row r="94" spans="2:12" s="1" customFormat="1" ht="14.25" customHeight="1">
      <c r="B94" s="43"/>
      <c r="C94" s="67" t="s">
        <v>110</v>
      </c>
      <c r="D94" s="65"/>
      <c r="E94" s="65"/>
      <c r="F94" s="65"/>
      <c r="G94" s="65"/>
      <c r="H94" s="65"/>
      <c r="I94" s="174"/>
      <c r="J94" s="65"/>
      <c r="K94" s="65"/>
      <c r="L94" s="63"/>
    </row>
    <row r="95" spans="2:12" s="1" customFormat="1" ht="17.25" customHeight="1">
      <c r="B95" s="43"/>
      <c r="C95" s="65"/>
      <c r="D95" s="65"/>
      <c r="E95" s="391" t="str">
        <f>E11</f>
        <v>01 - Vybudování 4 kanceláří - stavební práce </v>
      </c>
      <c r="F95" s="411"/>
      <c r="G95" s="411"/>
      <c r="H95" s="411"/>
      <c r="I95" s="174"/>
      <c r="J95" s="65"/>
      <c r="K95" s="65"/>
      <c r="L95" s="63"/>
    </row>
    <row r="96" spans="2:12" s="1" customFormat="1" ht="6.75" customHeight="1">
      <c r="B96" s="43"/>
      <c r="C96" s="65"/>
      <c r="D96" s="65"/>
      <c r="E96" s="65"/>
      <c r="F96" s="65"/>
      <c r="G96" s="65"/>
      <c r="H96" s="65"/>
      <c r="I96" s="174"/>
      <c r="J96" s="65"/>
      <c r="K96" s="65"/>
      <c r="L96" s="63"/>
    </row>
    <row r="97" spans="2:12" s="1" customFormat="1" ht="18" customHeight="1">
      <c r="B97" s="43"/>
      <c r="C97" s="67" t="s">
        <v>24</v>
      </c>
      <c r="D97" s="65"/>
      <c r="E97" s="65"/>
      <c r="F97" s="177" t="str">
        <f>F14</f>
        <v>Olomouc</v>
      </c>
      <c r="G97" s="65"/>
      <c r="H97" s="65"/>
      <c r="I97" s="178" t="s">
        <v>26</v>
      </c>
      <c r="J97" s="75" t="str">
        <f>IF(J14="","",J14)</f>
        <v>29. 8. 2018</v>
      </c>
      <c r="K97" s="65"/>
      <c r="L97" s="63"/>
    </row>
    <row r="98" spans="2:12" s="1" customFormat="1" ht="6.75" customHeight="1">
      <c r="B98" s="43"/>
      <c r="C98" s="65"/>
      <c r="D98" s="65"/>
      <c r="E98" s="65"/>
      <c r="F98" s="65"/>
      <c r="G98" s="65"/>
      <c r="H98" s="65"/>
      <c r="I98" s="174"/>
      <c r="J98" s="65"/>
      <c r="K98" s="65"/>
      <c r="L98" s="63"/>
    </row>
    <row r="99" spans="2:12" s="1" customFormat="1" ht="12.75">
      <c r="B99" s="43"/>
      <c r="C99" s="67" t="s">
        <v>32</v>
      </c>
      <c r="D99" s="65"/>
      <c r="E99" s="65"/>
      <c r="F99" s="177" t="str">
        <f>E17</f>
        <v>ÚP Olomouc, Křížkovského 511/8, Olomouc</v>
      </c>
      <c r="G99" s="65"/>
      <c r="H99" s="65"/>
      <c r="I99" s="178" t="s">
        <v>39</v>
      </c>
      <c r="J99" s="177" t="str">
        <f>E23</f>
        <v>Atelier A, Olomouc</v>
      </c>
      <c r="K99" s="65"/>
      <c r="L99" s="63"/>
    </row>
    <row r="100" spans="2:12" s="1" customFormat="1" ht="14.25" customHeight="1">
      <c r="B100" s="43"/>
      <c r="C100" s="67" t="s">
        <v>37</v>
      </c>
      <c r="D100" s="65"/>
      <c r="E100" s="65"/>
      <c r="F100" s="177">
        <f>IF(E20="","",E20)</f>
      </c>
      <c r="G100" s="65"/>
      <c r="H100" s="65"/>
      <c r="I100" s="174"/>
      <c r="J100" s="65"/>
      <c r="K100" s="65"/>
      <c r="L100" s="63"/>
    </row>
    <row r="101" spans="2:12" s="1" customFormat="1" ht="9.75" customHeight="1">
      <c r="B101" s="43"/>
      <c r="C101" s="65"/>
      <c r="D101" s="65"/>
      <c r="E101" s="65"/>
      <c r="F101" s="65"/>
      <c r="G101" s="65"/>
      <c r="H101" s="65"/>
      <c r="I101" s="174"/>
      <c r="J101" s="65"/>
      <c r="K101" s="65"/>
      <c r="L101" s="63"/>
    </row>
    <row r="102" spans="2:20" s="10" customFormat="1" ht="29.25" customHeight="1">
      <c r="B102" s="179"/>
      <c r="C102" s="180" t="s">
        <v>139</v>
      </c>
      <c r="D102" s="181" t="s">
        <v>63</v>
      </c>
      <c r="E102" s="181" t="s">
        <v>59</v>
      </c>
      <c r="F102" s="181" t="s">
        <v>140</v>
      </c>
      <c r="G102" s="181" t="s">
        <v>141</v>
      </c>
      <c r="H102" s="181" t="s">
        <v>142</v>
      </c>
      <c r="I102" s="182" t="s">
        <v>143</v>
      </c>
      <c r="J102" s="181" t="s">
        <v>114</v>
      </c>
      <c r="K102" s="183" t="s">
        <v>144</v>
      </c>
      <c r="L102" s="184"/>
      <c r="M102" s="83" t="s">
        <v>145</v>
      </c>
      <c r="N102" s="84" t="s">
        <v>48</v>
      </c>
      <c r="O102" s="84" t="s">
        <v>146</v>
      </c>
      <c r="P102" s="84" t="s">
        <v>147</v>
      </c>
      <c r="Q102" s="84" t="s">
        <v>148</v>
      </c>
      <c r="R102" s="84" t="s">
        <v>149</v>
      </c>
      <c r="S102" s="84" t="s">
        <v>150</v>
      </c>
      <c r="T102" s="85" t="s">
        <v>151</v>
      </c>
    </row>
    <row r="103" spans="2:63" s="1" customFormat="1" ht="29.25" customHeight="1">
      <c r="B103" s="43"/>
      <c r="C103" s="89" t="s">
        <v>115</v>
      </c>
      <c r="D103" s="65"/>
      <c r="E103" s="65"/>
      <c r="F103" s="65"/>
      <c r="G103" s="65"/>
      <c r="H103" s="65"/>
      <c r="I103" s="174"/>
      <c r="J103" s="185">
        <f>BK103</f>
        <v>0</v>
      </c>
      <c r="K103" s="65"/>
      <c r="L103" s="63"/>
      <c r="M103" s="86"/>
      <c r="N103" s="87"/>
      <c r="O103" s="87"/>
      <c r="P103" s="186">
        <f>P104+P209</f>
        <v>0</v>
      </c>
      <c r="Q103" s="87"/>
      <c r="R103" s="186">
        <f>R104+R209</f>
        <v>19.500926250000003</v>
      </c>
      <c r="S103" s="87"/>
      <c r="T103" s="187">
        <f>T104+T209</f>
        <v>15.076672339999998</v>
      </c>
      <c r="AT103" s="25" t="s">
        <v>77</v>
      </c>
      <c r="AU103" s="25" t="s">
        <v>116</v>
      </c>
      <c r="BK103" s="188">
        <f>BK104+BK209</f>
        <v>0</v>
      </c>
    </row>
    <row r="104" spans="2:63" s="11" customFormat="1" ht="36.75" customHeight="1">
      <c r="B104" s="189"/>
      <c r="C104" s="190"/>
      <c r="D104" s="191" t="s">
        <v>77</v>
      </c>
      <c r="E104" s="192" t="s">
        <v>152</v>
      </c>
      <c r="F104" s="192" t="s">
        <v>153</v>
      </c>
      <c r="G104" s="190"/>
      <c r="H104" s="190"/>
      <c r="I104" s="193"/>
      <c r="J104" s="194">
        <f>BK104</f>
        <v>0</v>
      </c>
      <c r="K104" s="190"/>
      <c r="L104" s="195"/>
      <c r="M104" s="196"/>
      <c r="N104" s="197"/>
      <c r="O104" s="197"/>
      <c r="P104" s="198">
        <f>P105+P115+P120+P165+P171+P183+P188+P196+P206</f>
        <v>0</v>
      </c>
      <c r="Q104" s="197"/>
      <c r="R104" s="198">
        <f>R105+R115+R120+R165+R171+R183+R188+R196+R206</f>
        <v>10.29533395</v>
      </c>
      <c r="S104" s="197"/>
      <c r="T104" s="199">
        <f>T105+T115+T120+T165+T171+T183+T188+T196+T206</f>
        <v>10.730165999999999</v>
      </c>
      <c r="AR104" s="200" t="s">
        <v>85</v>
      </c>
      <c r="AT104" s="201" t="s">
        <v>77</v>
      </c>
      <c r="AU104" s="201" t="s">
        <v>78</v>
      </c>
      <c r="AY104" s="200" t="s">
        <v>154</v>
      </c>
      <c r="BK104" s="202">
        <f>BK105+BK115+BK120+BK165+BK171+BK183+BK188+BK196+BK206</f>
        <v>0</v>
      </c>
    </row>
    <row r="105" spans="2:63" s="11" customFormat="1" ht="19.5" customHeight="1">
      <c r="B105" s="189"/>
      <c r="C105" s="190"/>
      <c r="D105" s="191" t="s">
        <v>77</v>
      </c>
      <c r="E105" s="203" t="s">
        <v>87</v>
      </c>
      <c r="F105" s="203" t="s">
        <v>155</v>
      </c>
      <c r="G105" s="190"/>
      <c r="H105" s="190"/>
      <c r="I105" s="193"/>
      <c r="J105" s="204">
        <f>BK105</f>
        <v>0</v>
      </c>
      <c r="K105" s="190"/>
      <c r="L105" s="195"/>
      <c r="M105" s="196"/>
      <c r="N105" s="197"/>
      <c r="O105" s="197"/>
      <c r="P105" s="198">
        <f>SUM(P106:P114)</f>
        <v>0</v>
      </c>
      <c r="Q105" s="197"/>
      <c r="R105" s="198">
        <f>SUM(R106:R114)</f>
        <v>0.04005</v>
      </c>
      <c r="S105" s="197"/>
      <c r="T105" s="199">
        <f>SUM(T106:T114)</f>
        <v>0</v>
      </c>
      <c r="AR105" s="200" t="s">
        <v>85</v>
      </c>
      <c r="AT105" s="201" t="s">
        <v>77</v>
      </c>
      <c r="AU105" s="201" t="s">
        <v>85</v>
      </c>
      <c r="AY105" s="200" t="s">
        <v>154</v>
      </c>
      <c r="BK105" s="202">
        <f>SUM(BK106:BK114)</f>
        <v>0</v>
      </c>
    </row>
    <row r="106" spans="2:65" s="1" customFormat="1" ht="25.5" customHeight="1">
      <c r="B106" s="43"/>
      <c r="C106" s="205" t="s">
        <v>85</v>
      </c>
      <c r="D106" s="205" t="s">
        <v>156</v>
      </c>
      <c r="E106" s="206" t="s">
        <v>157</v>
      </c>
      <c r="F106" s="207" t="s">
        <v>158</v>
      </c>
      <c r="G106" s="208" t="s">
        <v>159</v>
      </c>
      <c r="H106" s="209">
        <v>90</v>
      </c>
      <c r="I106" s="210"/>
      <c r="J106" s="211">
        <f>ROUND(I106*H106,2)</f>
        <v>0</v>
      </c>
      <c r="K106" s="207" t="s">
        <v>160</v>
      </c>
      <c r="L106" s="63"/>
      <c r="M106" s="212" t="s">
        <v>34</v>
      </c>
      <c r="N106" s="213" t="s">
        <v>49</v>
      </c>
      <c r="O106" s="44"/>
      <c r="P106" s="214">
        <f>O106*H106</f>
        <v>0</v>
      </c>
      <c r="Q106" s="214">
        <v>0.0001</v>
      </c>
      <c r="R106" s="214">
        <f>Q106*H106</f>
        <v>0.009000000000000001</v>
      </c>
      <c r="S106" s="214">
        <v>0</v>
      </c>
      <c r="T106" s="215">
        <f>S106*H106</f>
        <v>0</v>
      </c>
      <c r="AR106" s="25" t="s">
        <v>161</v>
      </c>
      <c r="AT106" s="25" t="s">
        <v>156</v>
      </c>
      <c r="AU106" s="25" t="s">
        <v>87</v>
      </c>
      <c r="AY106" s="25" t="s">
        <v>154</v>
      </c>
      <c r="BE106" s="216">
        <f>IF(N106="základní",J106,0)</f>
        <v>0</v>
      </c>
      <c r="BF106" s="216">
        <f>IF(N106="snížená",J106,0)</f>
        <v>0</v>
      </c>
      <c r="BG106" s="216">
        <f>IF(N106="zákl. přenesená",J106,0)</f>
        <v>0</v>
      </c>
      <c r="BH106" s="216">
        <f>IF(N106="sníž. přenesená",J106,0)</f>
        <v>0</v>
      </c>
      <c r="BI106" s="216">
        <f>IF(N106="nulová",J106,0)</f>
        <v>0</v>
      </c>
      <c r="BJ106" s="25" t="s">
        <v>85</v>
      </c>
      <c r="BK106" s="216">
        <f>ROUND(I106*H106,2)</f>
        <v>0</v>
      </c>
      <c r="BL106" s="25" t="s">
        <v>161</v>
      </c>
      <c r="BM106" s="25" t="s">
        <v>162</v>
      </c>
    </row>
    <row r="107" spans="2:47" s="1" customFormat="1" ht="84">
      <c r="B107" s="43"/>
      <c r="C107" s="65"/>
      <c r="D107" s="217" t="s">
        <v>163</v>
      </c>
      <c r="E107" s="65"/>
      <c r="F107" s="218" t="s">
        <v>164</v>
      </c>
      <c r="G107" s="65"/>
      <c r="H107" s="65"/>
      <c r="I107" s="174"/>
      <c r="J107" s="65"/>
      <c r="K107" s="65"/>
      <c r="L107" s="63"/>
      <c r="M107" s="219"/>
      <c r="N107" s="44"/>
      <c r="O107" s="44"/>
      <c r="P107" s="44"/>
      <c r="Q107" s="44"/>
      <c r="R107" s="44"/>
      <c r="S107" s="44"/>
      <c r="T107" s="80"/>
      <c r="AT107" s="25" t="s">
        <v>163</v>
      </c>
      <c r="AU107" s="25" t="s">
        <v>87</v>
      </c>
    </row>
    <row r="108" spans="2:51" s="12" customFormat="1" ht="12">
      <c r="B108" s="220"/>
      <c r="C108" s="221"/>
      <c r="D108" s="217" t="s">
        <v>165</v>
      </c>
      <c r="E108" s="222" t="s">
        <v>34</v>
      </c>
      <c r="F108" s="223" t="s">
        <v>166</v>
      </c>
      <c r="G108" s="221"/>
      <c r="H108" s="222" t="s">
        <v>34</v>
      </c>
      <c r="I108" s="224"/>
      <c r="J108" s="221"/>
      <c r="K108" s="221"/>
      <c r="L108" s="225"/>
      <c r="M108" s="226"/>
      <c r="N108" s="227"/>
      <c r="O108" s="227"/>
      <c r="P108" s="227"/>
      <c r="Q108" s="227"/>
      <c r="R108" s="227"/>
      <c r="S108" s="227"/>
      <c r="T108" s="228"/>
      <c r="AT108" s="229" t="s">
        <v>165</v>
      </c>
      <c r="AU108" s="229" t="s">
        <v>87</v>
      </c>
      <c r="AV108" s="12" t="s">
        <v>85</v>
      </c>
      <c r="AW108" s="12" t="s">
        <v>41</v>
      </c>
      <c r="AX108" s="12" t="s">
        <v>78</v>
      </c>
      <c r="AY108" s="229" t="s">
        <v>154</v>
      </c>
    </row>
    <row r="109" spans="2:51" s="12" customFormat="1" ht="12">
      <c r="B109" s="220"/>
      <c r="C109" s="221"/>
      <c r="D109" s="217" t="s">
        <v>165</v>
      </c>
      <c r="E109" s="222" t="s">
        <v>34</v>
      </c>
      <c r="F109" s="223" t="s">
        <v>167</v>
      </c>
      <c r="G109" s="221"/>
      <c r="H109" s="222" t="s">
        <v>34</v>
      </c>
      <c r="I109" s="224"/>
      <c r="J109" s="221"/>
      <c r="K109" s="221"/>
      <c r="L109" s="225"/>
      <c r="M109" s="226"/>
      <c r="N109" s="227"/>
      <c r="O109" s="227"/>
      <c r="P109" s="227"/>
      <c r="Q109" s="227"/>
      <c r="R109" s="227"/>
      <c r="S109" s="227"/>
      <c r="T109" s="228"/>
      <c r="AT109" s="229" t="s">
        <v>165</v>
      </c>
      <c r="AU109" s="229" t="s">
        <v>87</v>
      </c>
      <c r="AV109" s="12" t="s">
        <v>85</v>
      </c>
      <c r="AW109" s="12" t="s">
        <v>41</v>
      </c>
      <c r="AX109" s="12" t="s">
        <v>78</v>
      </c>
      <c r="AY109" s="229" t="s">
        <v>154</v>
      </c>
    </row>
    <row r="110" spans="2:51" s="13" customFormat="1" ht="12">
      <c r="B110" s="230"/>
      <c r="C110" s="231"/>
      <c r="D110" s="217" t="s">
        <v>165</v>
      </c>
      <c r="E110" s="232" t="s">
        <v>34</v>
      </c>
      <c r="F110" s="233" t="s">
        <v>168</v>
      </c>
      <c r="G110" s="231"/>
      <c r="H110" s="234">
        <v>90</v>
      </c>
      <c r="I110" s="235"/>
      <c r="J110" s="231"/>
      <c r="K110" s="231"/>
      <c r="L110" s="236"/>
      <c r="M110" s="237"/>
      <c r="N110" s="238"/>
      <c r="O110" s="238"/>
      <c r="P110" s="238"/>
      <c r="Q110" s="238"/>
      <c r="R110" s="238"/>
      <c r="S110" s="238"/>
      <c r="T110" s="239"/>
      <c r="AT110" s="240" t="s">
        <v>165</v>
      </c>
      <c r="AU110" s="240" t="s">
        <v>87</v>
      </c>
      <c r="AV110" s="13" t="s">
        <v>87</v>
      </c>
      <c r="AW110" s="13" t="s">
        <v>41</v>
      </c>
      <c r="AX110" s="13" t="s">
        <v>85</v>
      </c>
      <c r="AY110" s="240" t="s">
        <v>154</v>
      </c>
    </row>
    <row r="111" spans="2:65" s="1" customFormat="1" ht="16.5" customHeight="1">
      <c r="B111" s="43"/>
      <c r="C111" s="241" t="s">
        <v>87</v>
      </c>
      <c r="D111" s="241" t="s">
        <v>169</v>
      </c>
      <c r="E111" s="242" t="s">
        <v>170</v>
      </c>
      <c r="F111" s="243" t="s">
        <v>171</v>
      </c>
      <c r="G111" s="244" t="s">
        <v>159</v>
      </c>
      <c r="H111" s="245">
        <v>103.5</v>
      </c>
      <c r="I111" s="246"/>
      <c r="J111" s="247">
        <f>ROUND(I111*H111,2)</f>
        <v>0</v>
      </c>
      <c r="K111" s="243" t="s">
        <v>160</v>
      </c>
      <c r="L111" s="248"/>
      <c r="M111" s="249" t="s">
        <v>34</v>
      </c>
      <c r="N111" s="250" t="s">
        <v>49</v>
      </c>
      <c r="O111" s="44"/>
      <c r="P111" s="214">
        <f>O111*H111</f>
        <v>0</v>
      </c>
      <c r="Q111" s="214">
        <v>0.0003</v>
      </c>
      <c r="R111" s="214">
        <f>Q111*H111</f>
        <v>0.031049999999999998</v>
      </c>
      <c r="S111" s="214">
        <v>0</v>
      </c>
      <c r="T111" s="215">
        <f>S111*H111</f>
        <v>0</v>
      </c>
      <c r="AR111" s="25" t="s">
        <v>172</v>
      </c>
      <c r="AT111" s="25" t="s">
        <v>169</v>
      </c>
      <c r="AU111" s="25" t="s">
        <v>87</v>
      </c>
      <c r="AY111" s="25" t="s">
        <v>154</v>
      </c>
      <c r="BE111" s="216">
        <f>IF(N111="základní",J111,0)</f>
        <v>0</v>
      </c>
      <c r="BF111" s="216">
        <f>IF(N111="snížená",J111,0)</f>
        <v>0</v>
      </c>
      <c r="BG111" s="216">
        <f>IF(N111="zákl. přenesená",J111,0)</f>
        <v>0</v>
      </c>
      <c r="BH111" s="216">
        <f>IF(N111="sníž. přenesená",J111,0)</f>
        <v>0</v>
      </c>
      <c r="BI111" s="216">
        <f>IF(N111="nulová",J111,0)</f>
        <v>0</v>
      </c>
      <c r="BJ111" s="25" t="s">
        <v>85</v>
      </c>
      <c r="BK111" s="216">
        <f>ROUND(I111*H111,2)</f>
        <v>0</v>
      </c>
      <c r="BL111" s="25" t="s">
        <v>161</v>
      </c>
      <c r="BM111" s="25" t="s">
        <v>173</v>
      </c>
    </row>
    <row r="112" spans="2:51" s="12" customFormat="1" ht="12">
      <c r="B112" s="220"/>
      <c r="C112" s="221"/>
      <c r="D112" s="217" t="s">
        <v>165</v>
      </c>
      <c r="E112" s="222" t="s">
        <v>34</v>
      </c>
      <c r="F112" s="223" t="s">
        <v>174</v>
      </c>
      <c r="G112" s="221"/>
      <c r="H112" s="222" t="s">
        <v>34</v>
      </c>
      <c r="I112" s="224"/>
      <c r="J112" s="221"/>
      <c r="K112" s="221"/>
      <c r="L112" s="225"/>
      <c r="M112" s="226"/>
      <c r="N112" s="227"/>
      <c r="O112" s="227"/>
      <c r="P112" s="227"/>
      <c r="Q112" s="227"/>
      <c r="R112" s="227"/>
      <c r="S112" s="227"/>
      <c r="T112" s="228"/>
      <c r="AT112" s="229" t="s">
        <v>165</v>
      </c>
      <c r="AU112" s="229" t="s">
        <v>87</v>
      </c>
      <c r="AV112" s="12" t="s">
        <v>85</v>
      </c>
      <c r="AW112" s="12" t="s">
        <v>41</v>
      </c>
      <c r="AX112" s="12" t="s">
        <v>78</v>
      </c>
      <c r="AY112" s="229" t="s">
        <v>154</v>
      </c>
    </row>
    <row r="113" spans="2:51" s="13" customFormat="1" ht="12">
      <c r="B113" s="230"/>
      <c r="C113" s="231"/>
      <c r="D113" s="217" t="s">
        <v>165</v>
      </c>
      <c r="E113" s="232" t="s">
        <v>34</v>
      </c>
      <c r="F113" s="233" t="s">
        <v>168</v>
      </c>
      <c r="G113" s="231"/>
      <c r="H113" s="234">
        <v>90</v>
      </c>
      <c r="I113" s="235"/>
      <c r="J113" s="231"/>
      <c r="K113" s="231"/>
      <c r="L113" s="236"/>
      <c r="M113" s="237"/>
      <c r="N113" s="238"/>
      <c r="O113" s="238"/>
      <c r="P113" s="238"/>
      <c r="Q113" s="238"/>
      <c r="R113" s="238"/>
      <c r="S113" s="238"/>
      <c r="T113" s="239"/>
      <c r="AT113" s="240" t="s">
        <v>165</v>
      </c>
      <c r="AU113" s="240" t="s">
        <v>87</v>
      </c>
      <c r="AV113" s="13" t="s">
        <v>87</v>
      </c>
      <c r="AW113" s="13" t="s">
        <v>41</v>
      </c>
      <c r="AX113" s="13" t="s">
        <v>85</v>
      </c>
      <c r="AY113" s="240" t="s">
        <v>154</v>
      </c>
    </row>
    <row r="114" spans="2:51" s="13" customFormat="1" ht="12">
      <c r="B114" s="230"/>
      <c r="C114" s="231"/>
      <c r="D114" s="217" t="s">
        <v>165</v>
      </c>
      <c r="E114" s="231"/>
      <c r="F114" s="233" t="s">
        <v>175</v>
      </c>
      <c r="G114" s="231"/>
      <c r="H114" s="234">
        <v>103.5</v>
      </c>
      <c r="I114" s="235"/>
      <c r="J114" s="231"/>
      <c r="K114" s="231"/>
      <c r="L114" s="236"/>
      <c r="M114" s="237"/>
      <c r="N114" s="238"/>
      <c r="O114" s="238"/>
      <c r="P114" s="238"/>
      <c r="Q114" s="238"/>
      <c r="R114" s="238"/>
      <c r="S114" s="238"/>
      <c r="T114" s="239"/>
      <c r="AT114" s="240" t="s">
        <v>165</v>
      </c>
      <c r="AU114" s="240" t="s">
        <v>87</v>
      </c>
      <c r="AV114" s="13" t="s">
        <v>87</v>
      </c>
      <c r="AW114" s="13" t="s">
        <v>6</v>
      </c>
      <c r="AX114" s="13" t="s">
        <v>85</v>
      </c>
      <c r="AY114" s="240" t="s">
        <v>154</v>
      </c>
    </row>
    <row r="115" spans="2:63" s="11" customFormat="1" ht="29.25" customHeight="1">
      <c r="B115" s="189"/>
      <c r="C115" s="190"/>
      <c r="D115" s="191" t="s">
        <v>77</v>
      </c>
      <c r="E115" s="203" t="s">
        <v>176</v>
      </c>
      <c r="F115" s="203" t="s">
        <v>177</v>
      </c>
      <c r="G115" s="190"/>
      <c r="H115" s="190"/>
      <c r="I115" s="193"/>
      <c r="J115" s="204">
        <f>BK115</f>
        <v>0</v>
      </c>
      <c r="K115" s="190"/>
      <c r="L115" s="195"/>
      <c r="M115" s="196"/>
      <c r="N115" s="197"/>
      <c r="O115" s="197"/>
      <c r="P115" s="198">
        <f>SUM(P116:P119)</f>
        <v>0</v>
      </c>
      <c r="Q115" s="197"/>
      <c r="R115" s="198">
        <f>SUM(R116:R119)</f>
        <v>4.64928</v>
      </c>
      <c r="S115" s="197"/>
      <c r="T115" s="199">
        <f>SUM(T116:T119)</f>
        <v>0</v>
      </c>
      <c r="AR115" s="200" t="s">
        <v>85</v>
      </c>
      <c r="AT115" s="201" t="s">
        <v>77</v>
      </c>
      <c r="AU115" s="201" t="s">
        <v>85</v>
      </c>
      <c r="AY115" s="200" t="s">
        <v>154</v>
      </c>
      <c r="BK115" s="202">
        <f>SUM(BK116:BK119)</f>
        <v>0</v>
      </c>
    </row>
    <row r="116" spans="2:65" s="1" customFormat="1" ht="25.5" customHeight="1">
      <c r="B116" s="43"/>
      <c r="C116" s="205" t="s">
        <v>178</v>
      </c>
      <c r="D116" s="205" t="s">
        <v>156</v>
      </c>
      <c r="E116" s="206" t="s">
        <v>179</v>
      </c>
      <c r="F116" s="207" t="s">
        <v>180</v>
      </c>
      <c r="G116" s="208" t="s">
        <v>181</v>
      </c>
      <c r="H116" s="209">
        <v>96</v>
      </c>
      <c r="I116" s="210"/>
      <c r="J116" s="211">
        <f>ROUND(I116*H116,2)</f>
        <v>0</v>
      </c>
      <c r="K116" s="207" t="s">
        <v>160</v>
      </c>
      <c r="L116" s="63"/>
      <c r="M116" s="212" t="s">
        <v>34</v>
      </c>
      <c r="N116" s="213" t="s">
        <v>49</v>
      </c>
      <c r="O116" s="44"/>
      <c r="P116" s="214">
        <f>O116*H116</f>
        <v>0</v>
      </c>
      <c r="Q116" s="214">
        <v>0.04843</v>
      </c>
      <c r="R116" s="214">
        <f>Q116*H116</f>
        <v>4.64928</v>
      </c>
      <c r="S116" s="214">
        <v>0</v>
      </c>
      <c r="T116" s="215">
        <f>S116*H116</f>
        <v>0</v>
      </c>
      <c r="AR116" s="25" t="s">
        <v>161</v>
      </c>
      <c r="AT116" s="25" t="s">
        <v>156</v>
      </c>
      <c r="AU116" s="25" t="s">
        <v>87</v>
      </c>
      <c r="AY116" s="25" t="s">
        <v>154</v>
      </c>
      <c r="BE116" s="216">
        <f>IF(N116="základní",J116,0)</f>
        <v>0</v>
      </c>
      <c r="BF116" s="216">
        <f>IF(N116="snížená",J116,0)</f>
        <v>0</v>
      </c>
      <c r="BG116" s="216">
        <f>IF(N116="zákl. přenesená",J116,0)</f>
        <v>0</v>
      </c>
      <c r="BH116" s="216">
        <f>IF(N116="sníž. přenesená",J116,0)</f>
        <v>0</v>
      </c>
      <c r="BI116" s="216">
        <f>IF(N116="nulová",J116,0)</f>
        <v>0</v>
      </c>
      <c r="BJ116" s="25" t="s">
        <v>85</v>
      </c>
      <c r="BK116" s="216">
        <f>ROUND(I116*H116,2)</f>
        <v>0</v>
      </c>
      <c r="BL116" s="25" t="s">
        <v>161</v>
      </c>
      <c r="BM116" s="25" t="s">
        <v>182</v>
      </c>
    </row>
    <row r="117" spans="2:51" s="12" customFormat="1" ht="12">
      <c r="B117" s="220"/>
      <c r="C117" s="221"/>
      <c r="D117" s="217" t="s">
        <v>165</v>
      </c>
      <c r="E117" s="222" t="s">
        <v>34</v>
      </c>
      <c r="F117" s="223" t="s">
        <v>183</v>
      </c>
      <c r="G117" s="221"/>
      <c r="H117" s="222" t="s">
        <v>34</v>
      </c>
      <c r="I117" s="224"/>
      <c r="J117" s="221"/>
      <c r="K117" s="221"/>
      <c r="L117" s="225"/>
      <c r="M117" s="226"/>
      <c r="N117" s="227"/>
      <c r="O117" s="227"/>
      <c r="P117" s="227"/>
      <c r="Q117" s="227"/>
      <c r="R117" s="227"/>
      <c r="S117" s="227"/>
      <c r="T117" s="228"/>
      <c r="AT117" s="229" t="s">
        <v>165</v>
      </c>
      <c r="AU117" s="229" t="s">
        <v>87</v>
      </c>
      <c r="AV117" s="12" t="s">
        <v>85</v>
      </c>
      <c r="AW117" s="12" t="s">
        <v>41</v>
      </c>
      <c r="AX117" s="12" t="s">
        <v>78</v>
      </c>
      <c r="AY117" s="229" t="s">
        <v>154</v>
      </c>
    </row>
    <row r="118" spans="2:51" s="13" customFormat="1" ht="12">
      <c r="B118" s="230"/>
      <c r="C118" s="231"/>
      <c r="D118" s="217" t="s">
        <v>165</v>
      </c>
      <c r="E118" s="232" t="s">
        <v>34</v>
      </c>
      <c r="F118" s="233" t="s">
        <v>184</v>
      </c>
      <c r="G118" s="231"/>
      <c r="H118" s="234">
        <v>96</v>
      </c>
      <c r="I118" s="235"/>
      <c r="J118" s="231"/>
      <c r="K118" s="231"/>
      <c r="L118" s="236"/>
      <c r="M118" s="237"/>
      <c r="N118" s="238"/>
      <c r="O118" s="238"/>
      <c r="P118" s="238"/>
      <c r="Q118" s="238"/>
      <c r="R118" s="238"/>
      <c r="S118" s="238"/>
      <c r="T118" s="239"/>
      <c r="AT118" s="240" t="s">
        <v>165</v>
      </c>
      <c r="AU118" s="240" t="s">
        <v>87</v>
      </c>
      <c r="AV118" s="13" t="s">
        <v>87</v>
      </c>
      <c r="AW118" s="13" t="s">
        <v>41</v>
      </c>
      <c r="AX118" s="13" t="s">
        <v>78</v>
      </c>
      <c r="AY118" s="240" t="s">
        <v>154</v>
      </c>
    </row>
    <row r="119" spans="2:51" s="14" customFormat="1" ht="12">
      <c r="B119" s="251"/>
      <c r="C119" s="252"/>
      <c r="D119" s="217" t="s">
        <v>165</v>
      </c>
      <c r="E119" s="253" t="s">
        <v>34</v>
      </c>
      <c r="F119" s="254" t="s">
        <v>185</v>
      </c>
      <c r="G119" s="252"/>
      <c r="H119" s="255">
        <v>96</v>
      </c>
      <c r="I119" s="256"/>
      <c r="J119" s="252"/>
      <c r="K119" s="252"/>
      <c r="L119" s="257"/>
      <c r="M119" s="258"/>
      <c r="N119" s="259"/>
      <c r="O119" s="259"/>
      <c r="P119" s="259"/>
      <c r="Q119" s="259"/>
      <c r="R119" s="259"/>
      <c r="S119" s="259"/>
      <c r="T119" s="260"/>
      <c r="AT119" s="261" t="s">
        <v>165</v>
      </c>
      <c r="AU119" s="261" t="s">
        <v>87</v>
      </c>
      <c r="AV119" s="14" t="s">
        <v>161</v>
      </c>
      <c r="AW119" s="14" t="s">
        <v>41</v>
      </c>
      <c r="AX119" s="14" t="s">
        <v>85</v>
      </c>
      <c r="AY119" s="261" t="s">
        <v>154</v>
      </c>
    </row>
    <row r="120" spans="2:63" s="11" customFormat="1" ht="29.25" customHeight="1">
      <c r="B120" s="189"/>
      <c r="C120" s="190"/>
      <c r="D120" s="191" t="s">
        <v>77</v>
      </c>
      <c r="E120" s="203" t="s">
        <v>186</v>
      </c>
      <c r="F120" s="203" t="s">
        <v>187</v>
      </c>
      <c r="G120" s="190"/>
      <c r="H120" s="190"/>
      <c r="I120" s="193"/>
      <c r="J120" s="204">
        <f>BK120</f>
        <v>0</v>
      </c>
      <c r="K120" s="190"/>
      <c r="L120" s="195"/>
      <c r="M120" s="196"/>
      <c r="N120" s="197"/>
      <c r="O120" s="197"/>
      <c r="P120" s="198">
        <f>SUM(P121:P164)</f>
        <v>0</v>
      </c>
      <c r="Q120" s="197"/>
      <c r="R120" s="198">
        <f>SUM(R121:R164)</f>
        <v>4.69366005</v>
      </c>
      <c r="S120" s="197"/>
      <c r="T120" s="199">
        <f>SUM(T121:T164)</f>
        <v>0</v>
      </c>
      <c r="AR120" s="200" t="s">
        <v>85</v>
      </c>
      <c r="AT120" s="201" t="s">
        <v>77</v>
      </c>
      <c r="AU120" s="201" t="s">
        <v>85</v>
      </c>
      <c r="AY120" s="200" t="s">
        <v>154</v>
      </c>
      <c r="BK120" s="202">
        <f>SUM(BK121:BK164)</f>
        <v>0</v>
      </c>
    </row>
    <row r="121" spans="2:65" s="1" customFormat="1" ht="25.5" customHeight="1">
      <c r="B121" s="43"/>
      <c r="C121" s="205" t="s">
        <v>161</v>
      </c>
      <c r="D121" s="205" t="s">
        <v>156</v>
      </c>
      <c r="E121" s="206" t="s">
        <v>188</v>
      </c>
      <c r="F121" s="207" t="s">
        <v>189</v>
      </c>
      <c r="G121" s="208" t="s">
        <v>159</v>
      </c>
      <c r="H121" s="209">
        <v>183.54</v>
      </c>
      <c r="I121" s="210"/>
      <c r="J121" s="211">
        <f>ROUND(I121*H121,2)</f>
        <v>0</v>
      </c>
      <c r="K121" s="207" t="s">
        <v>160</v>
      </c>
      <c r="L121" s="63"/>
      <c r="M121" s="212" t="s">
        <v>34</v>
      </c>
      <c r="N121" s="213" t="s">
        <v>49</v>
      </c>
      <c r="O121" s="44"/>
      <c r="P121" s="214">
        <f>O121*H121</f>
        <v>0</v>
      </c>
      <c r="Q121" s="214">
        <v>0.00026</v>
      </c>
      <c r="R121" s="214">
        <f>Q121*H121</f>
        <v>0.047720399999999996</v>
      </c>
      <c r="S121" s="214">
        <v>0</v>
      </c>
      <c r="T121" s="215">
        <f>S121*H121</f>
        <v>0</v>
      </c>
      <c r="AR121" s="25" t="s">
        <v>161</v>
      </c>
      <c r="AT121" s="25" t="s">
        <v>156</v>
      </c>
      <c r="AU121" s="25" t="s">
        <v>87</v>
      </c>
      <c r="AY121" s="25" t="s">
        <v>154</v>
      </c>
      <c r="BE121" s="216">
        <f>IF(N121="základní",J121,0)</f>
        <v>0</v>
      </c>
      <c r="BF121" s="216">
        <f>IF(N121="snížená",J121,0)</f>
        <v>0</v>
      </c>
      <c r="BG121" s="216">
        <f>IF(N121="zákl. přenesená",J121,0)</f>
        <v>0</v>
      </c>
      <c r="BH121" s="216">
        <f>IF(N121="sníž. přenesená",J121,0)</f>
        <v>0</v>
      </c>
      <c r="BI121" s="216">
        <f>IF(N121="nulová",J121,0)</f>
        <v>0</v>
      </c>
      <c r="BJ121" s="25" t="s">
        <v>85</v>
      </c>
      <c r="BK121" s="216">
        <f>ROUND(I121*H121,2)</f>
        <v>0</v>
      </c>
      <c r="BL121" s="25" t="s">
        <v>161</v>
      </c>
      <c r="BM121" s="25" t="s">
        <v>190</v>
      </c>
    </row>
    <row r="122" spans="2:51" s="12" customFormat="1" ht="12">
      <c r="B122" s="220"/>
      <c r="C122" s="221"/>
      <c r="D122" s="217" t="s">
        <v>165</v>
      </c>
      <c r="E122" s="222" t="s">
        <v>34</v>
      </c>
      <c r="F122" s="223" t="s">
        <v>191</v>
      </c>
      <c r="G122" s="221"/>
      <c r="H122" s="222" t="s">
        <v>34</v>
      </c>
      <c r="I122" s="224"/>
      <c r="J122" s="221"/>
      <c r="K122" s="221"/>
      <c r="L122" s="225"/>
      <c r="M122" s="226"/>
      <c r="N122" s="227"/>
      <c r="O122" s="227"/>
      <c r="P122" s="227"/>
      <c r="Q122" s="227"/>
      <c r="R122" s="227"/>
      <c r="S122" s="227"/>
      <c r="T122" s="228"/>
      <c r="AT122" s="229" t="s">
        <v>165</v>
      </c>
      <c r="AU122" s="229" t="s">
        <v>87</v>
      </c>
      <c r="AV122" s="12" t="s">
        <v>85</v>
      </c>
      <c r="AW122" s="12" t="s">
        <v>41</v>
      </c>
      <c r="AX122" s="12" t="s">
        <v>78</v>
      </c>
      <c r="AY122" s="229" t="s">
        <v>154</v>
      </c>
    </row>
    <row r="123" spans="2:51" s="13" customFormat="1" ht="12">
      <c r="B123" s="230"/>
      <c r="C123" s="231"/>
      <c r="D123" s="217" t="s">
        <v>165</v>
      </c>
      <c r="E123" s="232" t="s">
        <v>34</v>
      </c>
      <c r="F123" s="233" t="s">
        <v>192</v>
      </c>
      <c r="G123" s="231"/>
      <c r="H123" s="234">
        <v>183.54</v>
      </c>
      <c r="I123" s="235"/>
      <c r="J123" s="231"/>
      <c r="K123" s="231"/>
      <c r="L123" s="236"/>
      <c r="M123" s="237"/>
      <c r="N123" s="238"/>
      <c r="O123" s="238"/>
      <c r="P123" s="238"/>
      <c r="Q123" s="238"/>
      <c r="R123" s="238"/>
      <c r="S123" s="238"/>
      <c r="T123" s="239"/>
      <c r="AT123" s="240" t="s">
        <v>165</v>
      </c>
      <c r="AU123" s="240" t="s">
        <v>87</v>
      </c>
      <c r="AV123" s="13" t="s">
        <v>87</v>
      </c>
      <c r="AW123" s="13" t="s">
        <v>41</v>
      </c>
      <c r="AX123" s="13" t="s">
        <v>85</v>
      </c>
      <c r="AY123" s="240" t="s">
        <v>154</v>
      </c>
    </row>
    <row r="124" spans="2:65" s="1" customFormat="1" ht="25.5" customHeight="1">
      <c r="B124" s="43"/>
      <c r="C124" s="205" t="s">
        <v>193</v>
      </c>
      <c r="D124" s="205" t="s">
        <v>156</v>
      </c>
      <c r="E124" s="206" t="s">
        <v>194</v>
      </c>
      <c r="F124" s="207" t="s">
        <v>195</v>
      </c>
      <c r="G124" s="208" t="s">
        <v>159</v>
      </c>
      <c r="H124" s="209">
        <v>85.87</v>
      </c>
      <c r="I124" s="210"/>
      <c r="J124" s="211">
        <f>ROUND(I124*H124,2)</f>
        <v>0</v>
      </c>
      <c r="K124" s="207" t="s">
        <v>160</v>
      </c>
      <c r="L124" s="63"/>
      <c r="M124" s="212" t="s">
        <v>34</v>
      </c>
      <c r="N124" s="213" t="s">
        <v>49</v>
      </c>
      <c r="O124" s="44"/>
      <c r="P124" s="214">
        <f>O124*H124</f>
        <v>0</v>
      </c>
      <c r="Q124" s="214">
        <v>0.003</v>
      </c>
      <c r="R124" s="214">
        <f>Q124*H124</f>
        <v>0.25761</v>
      </c>
      <c r="S124" s="214">
        <v>0</v>
      </c>
      <c r="T124" s="215">
        <f>S124*H124</f>
        <v>0</v>
      </c>
      <c r="AR124" s="25" t="s">
        <v>161</v>
      </c>
      <c r="AT124" s="25" t="s">
        <v>156</v>
      </c>
      <c r="AU124" s="25" t="s">
        <v>87</v>
      </c>
      <c r="AY124" s="25" t="s">
        <v>154</v>
      </c>
      <c r="BE124" s="216">
        <f>IF(N124="základní",J124,0)</f>
        <v>0</v>
      </c>
      <c r="BF124" s="216">
        <f>IF(N124="snížená",J124,0)</f>
        <v>0</v>
      </c>
      <c r="BG124" s="216">
        <f>IF(N124="zákl. přenesená",J124,0)</f>
        <v>0</v>
      </c>
      <c r="BH124" s="216">
        <f>IF(N124="sníž. přenesená",J124,0)</f>
        <v>0</v>
      </c>
      <c r="BI124" s="216">
        <f>IF(N124="nulová",J124,0)</f>
        <v>0</v>
      </c>
      <c r="BJ124" s="25" t="s">
        <v>85</v>
      </c>
      <c r="BK124" s="216">
        <f>ROUND(I124*H124,2)</f>
        <v>0</v>
      </c>
      <c r="BL124" s="25" t="s">
        <v>161</v>
      </c>
      <c r="BM124" s="25" t="s">
        <v>196</v>
      </c>
    </row>
    <row r="125" spans="2:51" s="12" customFormat="1" ht="12">
      <c r="B125" s="220"/>
      <c r="C125" s="221"/>
      <c r="D125" s="217" t="s">
        <v>165</v>
      </c>
      <c r="E125" s="222" t="s">
        <v>34</v>
      </c>
      <c r="F125" s="223" t="s">
        <v>197</v>
      </c>
      <c r="G125" s="221"/>
      <c r="H125" s="222" t="s">
        <v>34</v>
      </c>
      <c r="I125" s="224"/>
      <c r="J125" s="221"/>
      <c r="K125" s="221"/>
      <c r="L125" s="225"/>
      <c r="M125" s="226"/>
      <c r="N125" s="227"/>
      <c r="O125" s="227"/>
      <c r="P125" s="227"/>
      <c r="Q125" s="227"/>
      <c r="R125" s="227"/>
      <c r="S125" s="227"/>
      <c r="T125" s="228"/>
      <c r="AT125" s="229" t="s">
        <v>165</v>
      </c>
      <c r="AU125" s="229" t="s">
        <v>87</v>
      </c>
      <c r="AV125" s="12" t="s">
        <v>85</v>
      </c>
      <c r="AW125" s="12" t="s">
        <v>41</v>
      </c>
      <c r="AX125" s="12" t="s">
        <v>78</v>
      </c>
      <c r="AY125" s="229" t="s">
        <v>154</v>
      </c>
    </row>
    <row r="126" spans="2:51" s="13" customFormat="1" ht="12">
      <c r="B126" s="230"/>
      <c r="C126" s="231"/>
      <c r="D126" s="217" t="s">
        <v>165</v>
      </c>
      <c r="E126" s="232" t="s">
        <v>34</v>
      </c>
      <c r="F126" s="233" t="s">
        <v>198</v>
      </c>
      <c r="G126" s="231"/>
      <c r="H126" s="234">
        <v>85.87</v>
      </c>
      <c r="I126" s="235"/>
      <c r="J126" s="231"/>
      <c r="K126" s="231"/>
      <c r="L126" s="236"/>
      <c r="M126" s="237"/>
      <c r="N126" s="238"/>
      <c r="O126" s="238"/>
      <c r="P126" s="238"/>
      <c r="Q126" s="238"/>
      <c r="R126" s="238"/>
      <c r="S126" s="238"/>
      <c r="T126" s="239"/>
      <c r="AT126" s="240" t="s">
        <v>165</v>
      </c>
      <c r="AU126" s="240" t="s">
        <v>87</v>
      </c>
      <c r="AV126" s="13" t="s">
        <v>87</v>
      </c>
      <c r="AW126" s="13" t="s">
        <v>41</v>
      </c>
      <c r="AX126" s="13" t="s">
        <v>78</v>
      </c>
      <c r="AY126" s="240" t="s">
        <v>154</v>
      </c>
    </row>
    <row r="127" spans="2:51" s="14" customFormat="1" ht="12">
      <c r="B127" s="251"/>
      <c r="C127" s="252"/>
      <c r="D127" s="217" t="s">
        <v>165</v>
      </c>
      <c r="E127" s="253" t="s">
        <v>34</v>
      </c>
      <c r="F127" s="254" t="s">
        <v>185</v>
      </c>
      <c r="G127" s="252"/>
      <c r="H127" s="255">
        <v>85.87</v>
      </c>
      <c r="I127" s="256"/>
      <c r="J127" s="252"/>
      <c r="K127" s="252"/>
      <c r="L127" s="257"/>
      <c r="M127" s="258"/>
      <c r="N127" s="259"/>
      <c r="O127" s="259"/>
      <c r="P127" s="259"/>
      <c r="Q127" s="259"/>
      <c r="R127" s="259"/>
      <c r="S127" s="259"/>
      <c r="T127" s="260"/>
      <c r="AT127" s="261" t="s">
        <v>165</v>
      </c>
      <c r="AU127" s="261" t="s">
        <v>87</v>
      </c>
      <c r="AV127" s="14" t="s">
        <v>161</v>
      </c>
      <c r="AW127" s="14" t="s">
        <v>41</v>
      </c>
      <c r="AX127" s="14" t="s">
        <v>85</v>
      </c>
      <c r="AY127" s="261" t="s">
        <v>154</v>
      </c>
    </row>
    <row r="128" spans="2:65" s="1" customFormat="1" ht="16.5" customHeight="1">
      <c r="B128" s="43"/>
      <c r="C128" s="205" t="s">
        <v>199</v>
      </c>
      <c r="D128" s="205" t="s">
        <v>156</v>
      </c>
      <c r="E128" s="206" t="s">
        <v>200</v>
      </c>
      <c r="F128" s="207" t="s">
        <v>201</v>
      </c>
      <c r="G128" s="208" t="s">
        <v>159</v>
      </c>
      <c r="H128" s="209">
        <v>403.557</v>
      </c>
      <c r="I128" s="210"/>
      <c r="J128" s="211">
        <f>ROUND(I128*H128,2)</f>
        <v>0</v>
      </c>
      <c r="K128" s="207" t="s">
        <v>160</v>
      </c>
      <c r="L128" s="63"/>
      <c r="M128" s="212" t="s">
        <v>34</v>
      </c>
      <c r="N128" s="213" t="s">
        <v>49</v>
      </c>
      <c r="O128" s="44"/>
      <c r="P128" s="214">
        <f>O128*H128</f>
        <v>0</v>
      </c>
      <c r="Q128" s="214">
        <v>0.003</v>
      </c>
      <c r="R128" s="214">
        <f>Q128*H128</f>
        <v>1.210671</v>
      </c>
      <c r="S128" s="214">
        <v>0</v>
      </c>
      <c r="T128" s="215">
        <f>S128*H128</f>
        <v>0</v>
      </c>
      <c r="AR128" s="25" t="s">
        <v>161</v>
      </c>
      <c r="AT128" s="25" t="s">
        <v>156</v>
      </c>
      <c r="AU128" s="25" t="s">
        <v>87</v>
      </c>
      <c r="AY128" s="25" t="s">
        <v>154</v>
      </c>
      <c r="BE128" s="216">
        <f>IF(N128="základní",J128,0)</f>
        <v>0</v>
      </c>
      <c r="BF128" s="216">
        <f>IF(N128="snížená",J128,0)</f>
        <v>0</v>
      </c>
      <c r="BG128" s="216">
        <f>IF(N128="zákl. přenesená",J128,0)</f>
        <v>0</v>
      </c>
      <c r="BH128" s="216">
        <f>IF(N128="sníž. přenesená",J128,0)</f>
        <v>0</v>
      </c>
      <c r="BI128" s="216">
        <f>IF(N128="nulová",J128,0)</f>
        <v>0</v>
      </c>
      <c r="BJ128" s="25" t="s">
        <v>85</v>
      </c>
      <c r="BK128" s="216">
        <f>ROUND(I128*H128,2)</f>
        <v>0</v>
      </c>
      <c r="BL128" s="25" t="s">
        <v>161</v>
      </c>
      <c r="BM128" s="25" t="s">
        <v>202</v>
      </c>
    </row>
    <row r="129" spans="2:51" s="12" customFormat="1" ht="12">
      <c r="B129" s="220"/>
      <c r="C129" s="221"/>
      <c r="D129" s="217" t="s">
        <v>165</v>
      </c>
      <c r="E129" s="222" t="s">
        <v>34</v>
      </c>
      <c r="F129" s="223" t="s">
        <v>191</v>
      </c>
      <c r="G129" s="221"/>
      <c r="H129" s="222" t="s">
        <v>34</v>
      </c>
      <c r="I129" s="224"/>
      <c r="J129" s="221"/>
      <c r="K129" s="221"/>
      <c r="L129" s="225"/>
      <c r="M129" s="226"/>
      <c r="N129" s="227"/>
      <c r="O129" s="227"/>
      <c r="P129" s="227"/>
      <c r="Q129" s="227"/>
      <c r="R129" s="227"/>
      <c r="S129" s="227"/>
      <c r="T129" s="228"/>
      <c r="AT129" s="229" t="s">
        <v>165</v>
      </c>
      <c r="AU129" s="229" t="s">
        <v>87</v>
      </c>
      <c r="AV129" s="12" t="s">
        <v>85</v>
      </c>
      <c r="AW129" s="12" t="s">
        <v>41</v>
      </c>
      <c r="AX129" s="12" t="s">
        <v>78</v>
      </c>
      <c r="AY129" s="229" t="s">
        <v>154</v>
      </c>
    </row>
    <row r="130" spans="2:51" s="13" customFormat="1" ht="12">
      <c r="B130" s="230"/>
      <c r="C130" s="231"/>
      <c r="D130" s="217" t="s">
        <v>165</v>
      </c>
      <c r="E130" s="232" t="s">
        <v>34</v>
      </c>
      <c r="F130" s="233" t="s">
        <v>192</v>
      </c>
      <c r="G130" s="231"/>
      <c r="H130" s="234">
        <v>183.54</v>
      </c>
      <c r="I130" s="235"/>
      <c r="J130" s="231"/>
      <c r="K130" s="231"/>
      <c r="L130" s="236"/>
      <c r="M130" s="237"/>
      <c r="N130" s="238"/>
      <c r="O130" s="238"/>
      <c r="P130" s="238"/>
      <c r="Q130" s="238"/>
      <c r="R130" s="238"/>
      <c r="S130" s="238"/>
      <c r="T130" s="239"/>
      <c r="AT130" s="240" t="s">
        <v>165</v>
      </c>
      <c r="AU130" s="240" t="s">
        <v>87</v>
      </c>
      <c r="AV130" s="13" t="s">
        <v>87</v>
      </c>
      <c r="AW130" s="13" t="s">
        <v>41</v>
      </c>
      <c r="AX130" s="13" t="s">
        <v>78</v>
      </c>
      <c r="AY130" s="240" t="s">
        <v>154</v>
      </c>
    </row>
    <row r="131" spans="2:51" s="12" customFormat="1" ht="12">
      <c r="B131" s="220"/>
      <c r="C131" s="221"/>
      <c r="D131" s="217" t="s">
        <v>165</v>
      </c>
      <c r="E131" s="222" t="s">
        <v>34</v>
      </c>
      <c r="F131" s="223" t="s">
        <v>203</v>
      </c>
      <c r="G131" s="221"/>
      <c r="H131" s="222" t="s">
        <v>34</v>
      </c>
      <c r="I131" s="224"/>
      <c r="J131" s="221"/>
      <c r="K131" s="221"/>
      <c r="L131" s="225"/>
      <c r="M131" s="226"/>
      <c r="N131" s="227"/>
      <c r="O131" s="227"/>
      <c r="P131" s="227"/>
      <c r="Q131" s="227"/>
      <c r="R131" s="227"/>
      <c r="S131" s="227"/>
      <c r="T131" s="228"/>
      <c r="AT131" s="229" t="s">
        <v>165</v>
      </c>
      <c r="AU131" s="229" t="s">
        <v>87</v>
      </c>
      <c r="AV131" s="12" t="s">
        <v>85</v>
      </c>
      <c r="AW131" s="12" t="s">
        <v>41</v>
      </c>
      <c r="AX131" s="12" t="s">
        <v>78</v>
      </c>
      <c r="AY131" s="229" t="s">
        <v>154</v>
      </c>
    </row>
    <row r="132" spans="2:51" s="12" customFormat="1" ht="12">
      <c r="B132" s="220"/>
      <c r="C132" s="221"/>
      <c r="D132" s="217" t="s">
        <v>165</v>
      </c>
      <c r="E132" s="222" t="s">
        <v>34</v>
      </c>
      <c r="F132" s="223" t="s">
        <v>204</v>
      </c>
      <c r="G132" s="221"/>
      <c r="H132" s="222" t="s">
        <v>34</v>
      </c>
      <c r="I132" s="224"/>
      <c r="J132" s="221"/>
      <c r="K132" s="221"/>
      <c r="L132" s="225"/>
      <c r="M132" s="226"/>
      <c r="N132" s="227"/>
      <c r="O132" s="227"/>
      <c r="P132" s="227"/>
      <c r="Q132" s="227"/>
      <c r="R132" s="227"/>
      <c r="S132" s="227"/>
      <c r="T132" s="228"/>
      <c r="AT132" s="229" t="s">
        <v>165</v>
      </c>
      <c r="AU132" s="229" t="s">
        <v>87</v>
      </c>
      <c r="AV132" s="12" t="s">
        <v>85</v>
      </c>
      <c r="AW132" s="12" t="s">
        <v>41</v>
      </c>
      <c r="AX132" s="12" t="s">
        <v>78</v>
      </c>
      <c r="AY132" s="229" t="s">
        <v>154</v>
      </c>
    </row>
    <row r="133" spans="2:51" s="12" customFormat="1" ht="12">
      <c r="B133" s="220"/>
      <c r="C133" s="221"/>
      <c r="D133" s="217" t="s">
        <v>165</v>
      </c>
      <c r="E133" s="222" t="s">
        <v>34</v>
      </c>
      <c r="F133" s="223" t="s">
        <v>205</v>
      </c>
      <c r="G133" s="221"/>
      <c r="H133" s="222" t="s">
        <v>34</v>
      </c>
      <c r="I133" s="224"/>
      <c r="J133" s="221"/>
      <c r="K133" s="221"/>
      <c r="L133" s="225"/>
      <c r="M133" s="226"/>
      <c r="N133" s="227"/>
      <c r="O133" s="227"/>
      <c r="P133" s="227"/>
      <c r="Q133" s="227"/>
      <c r="R133" s="227"/>
      <c r="S133" s="227"/>
      <c r="T133" s="228"/>
      <c r="AT133" s="229" t="s">
        <v>165</v>
      </c>
      <c r="AU133" s="229" t="s">
        <v>87</v>
      </c>
      <c r="AV133" s="12" t="s">
        <v>85</v>
      </c>
      <c r="AW133" s="12" t="s">
        <v>41</v>
      </c>
      <c r="AX133" s="12" t="s">
        <v>78</v>
      </c>
      <c r="AY133" s="229" t="s">
        <v>154</v>
      </c>
    </row>
    <row r="134" spans="2:51" s="13" customFormat="1" ht="12">
      <c r="B134" s="230"/>
      <c r="C134" s="231"/>
      <c r="D134" s="217" t="s">
        <v>165</v>
      </c>
      <c r="E134" s="232" t="s">
        <v>34</v>
      </c>
      <c r="F134" s="233" t="s">
        <v>206</v>
      </c>
      <c r="G134" s="231"/>
      <c r="H134" s="234">
        <v>220.017</v>
      </c>
      <c r="I134" s="235"/>
      <c r="J134" s="231"/>
      <c r="K134" s="231"/>
      <c r="L134" s="236"/>
      <c r="M134" s="237"/>
      <c r="N134" s="238"/>
      <c r="O134" s="238"/>
      <c r="P134" s="238"/>
      <c r="Q134" s="238"/>
      <c r="R134" s="238"/>
      <c r="S134" s="238"/>
      <c r="T134" s="239"/>
      <c r="AT134" s="240" t="s">
        <v>165</v>
      </c>
      <c r="AU134" s="240" t="s">
        <v>87</v>
      </c>
      <c r="AV134" s="13" t="s">
        <v>87</v>
      </c>
      <c r="AW134" s="13" t="s">
        <v>41</v>
      </c>
      <c r="AX134" s="13" t="s">
        <v>78</v>
      </c>
      <c r="AY134" s="240" t="s">
        <v>154</v>
      </c>
    </row>
    <row r="135" spans="2:51" s="14" customFormat="1" ht="12">
      <c r="B135" s="251"/>
      <c r="C135" s="252"/>
      <c r="D135" s="217" t="s">
        <v>165</v>
      </c>
      <c r="E135" s="253" t="s">
        <v>34</v>
      </c>
      <c r="F135" s="254" t="s">
        <v>185</v>
      </c>
      <c r="G135" s="252"/>
      <c r="H135" s="255">
        <v>403.557</v>
      </c>
      <c r="I135" s="256"/>
      <c r="J135" s="252"/>
      <c r="K135" s="252"/>
      <c r="L135" s="257"/>
      <c r="M135" s="258"/>
      <c r="N135" s="259"/>
      <c r="O135" s="259"/>
      <c r="P135" s="259"/>
      <c r="Q135" s="259"/>
      <c r="R135" s="259"/>
      <c r="S135" s="259"/>
      <c r="T135" s="260"/>
      <c r="AT135" s="261" t="s">
        <v>165</v>
      </c>
      <c r="AU135" s="261" t="s">
        <v>87</v>
      </c>
      <c r="AV135" s="14" t="s">
        <v>161</v>
      </c>
      <c r="AW135" s="14" t="s">
        <v>41</v>
      </c>
      <c r="AX135" s="14" t="s">
        <v>85</v>
      </c>
      <c r="AY135" s="261" t="s">
        <v>154</v>
      </c>
    </row>
    <row r="136" spans="2:65" s="1" customFormat="1" ht="38.25" customHeight="1">
      <c r="B136" s="43"/>
      <c r="C136" s="205" t="s">
        <v>207</v>
      </c>
      <c r="D136" s="205" t="s">
        <v>156</v>
      </c>
      <c r="E136" s="206" t="s">
        <v>208</v>
      </c>
      <c r="F136" s="207" t="s">
        <v>209</v>
      </c>
      <c r="G136" s="208" t="s">
        <v>159</v>
      </c>
      <c r="H136" s="209">
        <v>183.54</v>
      </c>
      <c r="I136" s="210"/>
      <c r="J136" s="211">
        <f>ROUND(I136*H136,2)</f>
        <v>0</v>
      </c>
      <c r="K136" s="207" t="s">
        <v>160</v>
      </c>
      <c r="L136" s="63"/>
      <c r="M136" s="212" t="s">
        <v>34</v>
      </c>
      <c r="N136" s="213" t="s">
        <v>49</v>
      </c>
      <c r="O136" s="44"/>
      <c r="P136" s="214">
        <f>O136*H136</f>
        <v>0</v>
      </c>
      <c r="Q136" s="214">
        <v>0.017</v>
      </c>
      <c r="R136" s="214">
        <f>Q136*H136</f>
        <v>3.12018</v>
      </c>
      <c r="S136" s="214">
        <v>0</v>
      </c>
      <c r="T136" s="215">
        <f>S136*H136</f>
        <v>0</v>
      </c>
      <c r="AR136" s="25" t="s">
        <v>161</v>
      </c>
      <c r="AT136" s="25" t="s">
        <v>156</v>
      </c>
      <c r="AU136" s="25" t="s">
        <v>87</v>
      </c>
      <c r="AY136" s="25" t="s">
        <v>154</v>
      </c>
      <c r="BE136" s="216">
        <f>IF(N136="základní",J136,0)</f>
        <v>0</v>
      </c>
      <c r="BF136" s="216">
        <f>IF(N136="snížená",J136,0)</f>
        <v>0</v>
      </c>
      <c r="BG136" s="216">
        <f>IF(N136="zákl. přenesená",J136,0)</f>
        <v>0</v>
      </c>
      <c r="BH136" s="216">
        <f>IF(N136="sníž. přenesená",J136,0)</f>
        <v>0</v>
      </c>
      <c r="BI136" s="216">
        <f>IF(N136="nulová",J136,0)</f>
        <v>0</v>
      </c>
      <c r="BJ136" s="25" t="s">
        <v>85</v>
      </c>
      <c r="BK136" s="216">
        <f>ROUND(I136*H136,2)</f>
        <v>0</v>
      </c>
      <c r="BL136" s="25" t="s">
        <v>161</v>
      </c>
      <c r="BM136" s="25" t="s">
        <v>210</v>
      </c>
    </row>
    <row r="137" spans="2:47" s="1" customFormat="1" ht="48">
      <c r="B137" s="43"/>
      <c r="C137" s="65"/>
      <c r="D137" s="217" t="s">
        <v>163</v>
      </c>
      <c r="E137" s="65"/>
      <c r="F137" s="218" t="s">
        <v>211</v>
      </c>
      <c r="G137" s="65"/>
      <c r="H137" s="65"/>
      <c r="I137" s="174"/>
      <c r="J137" s="65"/>
      <c r="K137" s="65"/>
      <c r="L137" s="63"/>
      <c r="M137" s="219"/>
      <c r="N137" s="44"/>
      <c r="O137" s="44"/>
      <c r="P137" s="44"/>
      <c r="Q137" s="44"/>
      <c r="R137" s="44"/>
      <c r="S137" s="44"/>
      <c r="T137" s="80"/>
      <c r="AT137" s="25" t="s">
        <v>163</v>
      </c>
      <c r="AU137" s="25" t="s">
        <v>87</v>
      </c>
    </row>
    <row r="138" spans="2:51" s="12" customFormat="1" ht="12">
      <c r="B138" s="220"/>
      <c r="C138" s="221"/>
      <c r="D138" s="217" t="s">
        <v>165</v>
      </c>
      <c r="E138" s="222" t="s">
        <v>34</v>
      </c>
      <c r="F138" s="223" t="s">
        <v>183</v>
      </c>
      <c r="G138" s="221"/>
      <c r="H138" s="222" t="s">
        <v>34</v>
      </c>
      <c r="I138" s="224"/>
      <c r="J138" s="221"/>
      <c r="K138" s="221"/>
      <c r="L138" s="225"/>
      <c r="M138" s="226"/>
      <c r="N138" s="227"/>
      <c r="O138" s="227"/>
      <c r="P138" s="227"/>
      <c r="Q138" s="227"/>
      <c r="R138" s="227"/>
      <c r="S138" s="227"/>
      <c r="T138" s="228"/>
      <c r="AT138" s="229" t="s">
        <v>165</v>
      </c>
      <c r="AU138" s="229" t="s">
        <v>87</v>
      </c>
      <c r="AV138" s="12" t="s">
        <v>85</v>
      </c>
      <c r="AW138" s="12" t="s">
        <v>41</v>
      </c>
      <c r="AX138" s="12" t="s">
        <v>78</v>
      </c>
      <c r="AY138" s="229" t="s">
        <v>154</v>
      </c>
    </row>
    <row r="139" spans="2:51" s="12" customFormat="1" ht="12">
      <c r="B139" s="220"/>
      <c r="C139" s="221"/>
      <c r="D139" s="217" t="s">
        <v>165</v>
      </c>
      <c r="E139" s="222" t="s">
        <v>34</v>
      </c>
      <c r="F139" s="223" t="s">
        <v>212</v>
      </c>
      <c r="G139" s="221"/>
      <c r="H139" s="222" t="s">
        <v>34</v>
      </c>
      <c r="I139" s="224"/>
      <c r="J139" s="221"/>
      <c r="K139" s="221"/>
      <c r="L139" s="225"/>
      <c r="M139" s="226"/>
      <c r="N139" s="227"/>
      <c r="O139" s="227"/>
      <c r="P139" s="227"/>
      <c r="Q139" s="227"/>
      <c r="R139" s="227"/>
      <c r="S139" s="227"/>
      <c r="T139" s="228"/>
      <c r="AT139" s="229" t="s">
        <v>165</v>
      </c>
      <c r="AU139" s="229" t="s">
        <v>87</v>
      </c>
      <c r="AV139" s="12" t="s">
        <v>85</v>
      </c>
      <c r="AW139" s="12" t="s">
        <v>41</v>
      </c>
      <c r="AX139" s="12" t="s">
        <v>78</v>
      </c>
      <c r="AY139" s="229" t="s">
        <v>154</v>
      </c>
    </row>
    <row r="140" spans="2:51" s="13" customFormat="1" ht="12">
      <c r="B140" s="230"/>
      <c r="C140" s="231"/>
      <c r="D140" s="217" t="s">
        <v>165</v>
      </c>
      <c r="E140" s="232" t="s">
        <v>34</v>
      </c>
      <c r="F140" s="233" t="s">
        <v>213</v>
      </c>
      <c r="G140" s="231"/>
      <c r="H140" s="234">
        <v>52.755</v>
      </c>
      <c r="I140" s="235"/>
      <c r="J140" s="231"/>
      <c r="K140" s="231"/>
      <c r="L140" s="236"/>
      <c r="M140" s="237"/>
      <c r="N140" s="238"/>
      <c r="O140" s="238"/>
      <c r="P140" s="238"/>
      <c r="Q140" s="238"/>
      <c r="R140" s="238"/>
      <c r="S140" s="238"/>
      <c r="T140" s="239"/>
      <c r="AT140" s="240" t="s">
        <v>165</v>
      </c>
      <c r="AU140" s="240" t="s">
        <v>87</v>
      </c>
      <c r="AV140" s="13" t="s">
        <v>87</v>
      </c>
      <c r="AW140" s="13" t="s">
        <v>41</v>
      </c>
      <c r="AX140" s="13" t="s">
        <v>78</v>
      </c>
      <c r="AY140" s="240" t="s">
        <v>154</v>
      </c>
    </row>
    <row r="141" spans="2:51" s="12" customFormat="1" ht="12">
      <c r="B141" s="220"/>
      <c r="C141" s="221"/>
      <c r="D141" s="217" t="s">
        <v>165</v>
      </c>
      <c r="E141" s="222" t="s">
        <v>34</v>
      </c>
      <c r="F141" s="223" t="s">
        <v>214</v>
      </c>
      <c r="G141" s="221"/>
      <c r="H141" s="222" t="s">
        <v>34</v>
      </c>
      <c r="I141" s="224"/>
      <c r="J141" s="221"/>
      <c r="K141" s="221"/>
      <c r="L141" s="225"/>
      <c r="M141" s="226"/>
      <c r="N141" s="227"/>
      <c r="O141" s="227"/>
      <c r="P141" s="227"/>
      <c r="Q141" s="227"/>
      <c r="R141" s="227"/>
      <c r="S141" s="227"/>
      <c r="T141" s="228"/>
      <c r="AT141" s="229" t="s">
        <v>165</v>
      </c>
      <c r="AU141" s="229" t="s">
        <v>87</v>
      </c>
      <c r="AV141" s="12" t="s">
        <v>85</v>
      </c>
      <c r="AW141" s="12" t="s">
        <v>41</v>
      </c>
      <c r="AX141" s="12" t="s">
        <v>78</v>
      </c>
      <c r="AY141" s="229" t="s">
        <v>154</v>
      </c>
    </row>
    <row r="142" spans="2:51" s="13" customFormat="1" ht="12">
      <c r="B142" s="230"/>
      <c r="C142" s="231"/>
      <c r="D142" s="217" t="s">
        <v>165</v>
      </c>
      <c r="E142" s="232" t="s">
        <v>34</v>
      </c>
      <c r="F142" s="233" t="s">
        <v>215</v>
      </c>
      <c r="G142" s="231"/>
      <c r="H142" s="234">
        <v>38.133</v>
      </c>
      <c r="I142" s="235"/>
      <c r="J142" s="231"/>
      <c r="K142" s="231"/>
      <c r="L142" s="236"/>
      <c r="M142" s="237"/>
      <c r="N142" s="238"/>
      <c r="O142" s="238"/>
      <c r="P142" s="238"/>
      <c r="Q142" s="238"/>
      <c r="R142" s="238"/>
      <c r="S142" s="238"/>
      <c r="T142" s="239"/>
      <c r="AT142" s="240" t="s">
        <v>165</v>
      </c>
      <c r="AU142" s="240" t="s">
        <v>87</v>
      </c>
      <c r="AV142" s="13" t="s">
        <v>87</v>
      </c>
      <c r="AW142" s="13" t="s">
        <v>41</v>
      </c>
      <c r="AX142" s="13" t="s">
        <v>78</v>
      </c>
      <c r="AY142" s="240" t="s">
        <v>154</v>
      </c>
    </row>
    <row r="143" spans="2:51" s="12" customFormat="1" ht="12">
      <c r="B143" s="220"/>
      <c r="C143" s="221"/>
      <c r="D143" s="217" t="s">
        <v>165</v>
      </c>
      <c r="E143" s="222" t="s">
        <v>34</v>
      </c>
      <c r="F143" s="223" t="s">
        <v>216</v>
      </c>
      <c r="G143" s="221"/>
      <c r="H143" s="222" t="s">
        <v>34</v>
      </c>
      <c r="I143" s="224"/>
      <c r="J143" s="221"/>
      <c r="K143" s="221"/>
      <c r="L143" s="225"/>
      <c r="M143" s="226"/>
      <c r="N143" s="227"/>
      <c r="O143" s="227"/>
      <c r="P143" s="227"/>
      <c r="Q143" s="227"/>
      <c r="R143" s="227"/>
      <c r="S143" s="227"/>
      <c r="T143" s="228"/>
      <c r="AT143" s="229" t="s">
        <v>165</v>
      </c>
      <c r="AU143" s="229" t="s">
        <v>87</v>
      </c>
      <c r="AV143" s="12" t="s">
        <v>85</v>
      </c>
      <c r="AW143" s="12" t="s">
        <v>41</v>
      </c>
      <c r="AX143" s="12" t="s">
        <v>78</v>
      </c>
      <c r="AY143" s="229" t="s">
        <v>154</v>
      </c>
    </row>
    <row r="144" spans="2:51" s="13" customFormat="1" ht="12">
      <c r="B144" s="230"/>
      <c r="C144" s="231"/>
      <c r="D144" s="217" t="s">
        <v>165</v>
      </c>
      <c r="E144" s="232" t="s">
        <v>34</v>
      </c>
      <c r="F144" s="233" t="s">
        <v>217</v>
      </c>
      <c r="G144" s="231"/>
      <c r="H144" s="234">
        <v>17.547</v>
      </c>
      <c r="I144" s="235"/>
      <c r="J144" s="231"/>
      <c r="K144" s="231"/>
      <c r="L144" s="236"/>
      <c r="M144" s="237"/>
      <c r="N144" s="238"/>
      <c r="O144" s="238"/>
      <c r="P144" s="238"/>
      <c r="Q144" s="238"/>
      <c r="R144" s="238"/>
      <c r="S144" s="238"/>
      <c r="T144" s="239"/>
      <c r="AT144" s="240" t="s">
        <v>165</v>
      </c>
      <c r="AU144" s="240" t="s">
        <v>87</v>
      </c>
      <c r="AV144" s="13" t="s">
        <v>87</v>
      </c>
      <c r="AW144" s="13" t="s">
        <v>41</v>
      </c>
      <c r="AX144" s="13" t="s">
        <v>78</v>
      </c>
      <c r="AY144" s="240" t="s">
        <v>154</v>
      </c>
    </row>
    <row r="145" spans="2:51" s="12" customFormat="1" ht="12">
      <c r="B145" s="220"/>
      <c r="C145" s="221"/>
      <c r="D145" s="217" t="s">
        <v>165</v>
      </c>
      <c r="E145" s="222" t="s">
        <v>34</v>
      </c>
      <c r="F145" s="223" t="s">
        <v>218</v>
      </c>
      <c r="G145" s="221"/>
      <c r="H145" s="222" t="s">
        <v>34</v>
      </c>
      <c r="I145" s="224"/>
      <c r="J145" s="221"/>
      <c r="K145" s="221"/>
      <c r="L145" s="225"/>
      <c r="M145" s="226"/>
      <c r="N145" s="227"/>
      <c r="O145" s="227"/>
      <c r="P145" s="227"/>
      <c r="Q145" s="227"/>
      <c r="R145" s="227"/>
      <c r="S145" s="227"/>
      <c r="T145" s="228"/>
      <c r="AT145" s="229" t="s">
        <v>165</v>
      </c>
      <c r="AU145" s="229" t="s">
        <v>87</v>
      </c>
      <c r="AV145" s="12" t="s">
        <v>85</v>
      </c>
      <c r="AW145" s="12" t="s">
        <v>41</v>
      </c>
      <c r="AX145" s="12" t="s">
        <v>78</v>
      </c>
      <c r="AY145" s="229" t="s">
        <v>154</v>
      </c>
    </row>
    <row r="146" spans="2:51" s="13" customFormat="1" ht="12">
      <c r="B146" s="230"/>
      <c r="C146" s="231"/>
      <c r="D146" s="217" t="s">
        <v>165</v>
      </c>
      <c r="E146" s="232" t="s">
        <v>34</v>
      </c>
      <c r="F146" s="233" t="s">
        <v>217</v>
      </c>
      <c r="G146" s="231"/>
      <c r="H146" s="234">
        <v>17.547</v>
      </c>
      <c r="I146" s="235"/>
      <c r="J146" s="231"/>
      <c r="K146" s="231"/>
      <c r="L146" s="236"/>
      <c r="M146" s="237"/>
      <c r="N146" s="238"/>
      <c r="O146" s="238"/>
      <c r="P146" s="238"/>
      <c r="Q146" s="238"/>
      <c r="R146" s="238"/>
      <c r="S146" s="238"/>
      <c r="T146" s="239"/>
      <c r="AT146" s="240" t="s">
        <v>165</v>
      </c>
      <c r="AU146" s="240" t="s">
        <v>87</v>
      </c>
      <c r="AV146" s="13" t="s">
        <v>87</v>
      </c>
      <c r="AW146" s="13" t="s">
        <v>41</v>
      </c>
      <c r="AX146" s="13" t="s">
        <v>78</v>
      </c>
      <c r="AY146" s="240" t="s">
        <v>154</v>
      </c>
    </row>
    <row r="147" spans="2:51" s="12" customFormat="1" ht="12">
      <c r="B147" s="220"/>
      <c r="C147" s="221"/>
      <c r="D147" s="217" t="s">
        <v>165</v>
      </c>
      <c r="E147" s="222" t="s">
        <v>34</v>
      </c>
      <c r="F147" s="223" t="s">
        <v>219</v>
      </c>
      <c r="G147" s="221"/>
      <c r="H147" s="222" t="s">
        <v>34</v>
      </c>
      <c r="I147" s="224"/>
      <c r="J147" s="221"/>
      <c r="K147" s="221"/>
      <c r="L147" s="225"/>
      <c r="M147" s="226"/>
      <c r="N147" s="227"/>
      <c r="O147" s="227"/>
      <c r="P147" s="227"/>
      <c r="Q147" s="227"/>
      <c r="R147" s="227"/>
      <c r="S147" s="227"/>
      <c r="T147" s="228"/>
      <c r="AT147" s="229" t="s">
        <v>165</v>
      </c>
      <c r="AU147" s="229" t="s">
        <v>87</v>
      </c>
      <c r="AV147" s="12" t="s">
        <v>85</v>
      </c>
      <c r="AW147" s="12" t="s">
        <v>41</v>
      </c>
      <c r="AX147" s="12" t="s">
        <v>78</v>
      </c>
      <c r="AY147" s="229" t="s">
        <v>154</v>
      </c>
    </row>
    <row r="148" spans="2:51" s="13" customFormat="1" ht="24">
      <c r="B148" s="230"/>
      <c r="C148" s="231"/>
      <c r="D148" s="217" t="s">
        <v>165</v>
      </c>
      <c r="E148" s="232" t="s">
        <v>34</v>
      </c>
      <c r="F148" s="233" t="s">
        <v>220</v>
      </c>
      <c r="G148" s="231"/>
      <c r="H148" s="234">
        <v>57.558</v>
      </c>
      <c r="I148" s="235"/>
      <c r="J148" s="231"/>
      <c r="K148" s="231"/>
      <c r="L148" s="236"/>
      <c r="M148" s="237"/>
      <c r="N148" s="238"/>
      <c r="O148" s="238"/>
      <c r="P148" s="238"/>
      <c r="Q148" s="238"/>
      <c r="R148" s="238"/>
      <c r="S148" s="238"/>
      <c r="T148" s="239"/>
      <c r="AT148" s="240" t="s">
        <v>165</v>
      </c>
      <c r="AU148" s="240" t="s">
        <v>87</v>
      </c>
      <c r="AV148" s="13" t="s">
        <v>87</v>
      </c>
      <c r="AW148" s="13" t="s">
        <v>41</v>
      </c>
      <c r="AX148" s="13" t="s">
        <v>78</v>
      </c>
      <c r="AY148" s="240" t="s">
        <v>154</v>
      </c>
    </row>
    <row r="149" spans="2:51" s="14" customFormat="1" ht="12">
      <c r="B149" s="251"/>
      <c r="C149" s="252"/>
      <c r="D149" s="217" t="s">
        <v>165</v>
      </c>
      <c r="E149" s="253" t="s">
        <v>34</v>
      </c>
      <c r="F149" s="254" t="s">
        <v>185</v>
      </c>
      <c r="G149" s="252"/>
      <c r="H149" s="255">
        <v>183.54</v>
      </c>
      <c r="I149" s="256"/>
      <c r="J149" s="252"/>
      <c r="K149" s="252"/>
      <c r="L149" s="257"/>
      <c r="M149" s="258"/>
      <c r="N149" s="259"/>
      <c r="O149" s="259"/>
      <c r="P149" s="259"/>
      <c r="Q149" s="259"/>
      <c r="R149" s="259"/>
      <c r="S149" s="259"/>
      <c r="T149" s="260"/>
      <c r="AT149" s="261" t="s">
        <v>165</v>
      </c>
      <c r="AU149" s="261" t="s">
        <v>87</v>
      </c>
      <c r="AV149" s="14" t="s">
        <v>161</v>
      </c>
      <c r="AW149" s="14" t="s">
        <v>41</v>
      </c>
      <c r="AX149" s="14" t="s">
        <v>85</v>
      </c>
      <c r="AY149" s="261" t="s">
        <v>154</v>
      </c>
    </row>
    <row r="150" spans="2:65" s="1" customFormat="1" ht="25.5" customHeight="1">
      <c r="B150" s="43"/>
      <c r="C150" s="205" t="s">
        <v>172</v>
      </c>
      <c r="D150" s="205" t="s">
        <v>156</v>
      </c>
      <c r="E150" s="206" t="s">
        <v>221</v>
      </c>
      <c r="F150" s="207" t="s">
        <v>222</v>
      </c>
      <c r="G150" s="208" t="s">
        <v>159</v>
      </c>
      <c r="H150" s="209">
        <v>34.156</v>
      </c>
      <c r="I150" s="210"/>
      <c r="J150" s="211">
        <f>ROUND(I150*H150,2)</f>
        <v>0</v>
      </c>
      <c r="K150" s="207" t="s">
        <v>160</v>
      </c>
      <c r="L150" s="63"/>
      <c r="M150" s="212" t="s">
        <v>34</v>
      </c>
      <c r="N150" s="213" t="s">
        <v>49</v>
      </c>
      <c r="O150" s="44"/>
      <c r="P150" s="214">
        <f>O150*H150</f>
        <v>0</v>
      </c>
      <c r="Q150" s="214">
        <v>0</v>
      </c>
      <c r="R150" s="214">
        <f>Q150*H150</f>
        <v>0</v>
      </c>
      <c r="S150" s="214">
        <v>0</v>
      </c>
      <c r="T150" s="215">
        <f>S150*H150</f>
        <v>0</v>
      </c>
      <c r="AR150" s="25" t="s">
        <v>161</v>
      </c>
      <c r="AT150" s="25" t="s">
        <v>156</v>
      </c>
      <c r="AU150" s="25" t="s">
        <v>87</v>
      </c>
      <c r="AY150" s="25" t="s">
        <v>154</v>
      </c>
      <c r="BE150" s="216">
        <f>IF(N150="základní",J150,0)</f>
        <v>0</v>
      </c>
      <c r="BF150" s="216">
        <f>IF(N150="snížená",J150,0)</f>
        <v>0</v>
      </c>
      <c r="BG150" s="216">
        <f>IF(N150="zákl. přenesená",J150,0)</f>
        <v>0</v>
      </c>
      <c r="BH150" s="216">
        <f>IF(N150="sníž. přenesená",J150,0)</f>
        <v>0</v>
      </c>
      <c r="BI150" s="216">
        <f>IF(N150="nulová",J150,0)</f>
        <v>0</v>
      </c>
      <c r="BJ150" s="25" t="s">
        <v>85</v>
      </c>
      <c r="BK150" s="216">
        <f>ROUND(I150*H150,2)</f>
        <v>0</v>
      </c>
      <c r="BL150" s="25" t="s">
        <v>161</v>
      </c>
      <c r="BM150" s="25" t="s">
        <v>223</v>
      </c>
    </row>
    <row r="151" spans="2:47" s="1" customFormat="1" ht="72">
      <c r="B151" s="43"/>
      <c r="C151" s="65"/>
      <c r="D151" s="217" t="s">
        <v>163</v>
      </c>
      <c r="E151" s="65"/>
      <c r="F151" s="218" t="s">
        <v>224</v>
      </c>
      <c r="G151" s="65"/>
      <c r="H151" s="65"/>
      <c r="I151" s="174"/>
      <c r="J151" s="65"/>
      <c r="K151" s="65"/>
      <c r="L151" s="63"/>
      <c r="M151" s="219"/>
      <c r="N151" s="44"/>
      <c r="O151" s="44"/>
      <c r="P151" s="44"/>
      <c r="Q151" s="44"/>
      <c r="R151" s="44"/>
      <c r="S151" s="44"/>
      <c r="T151" s="80"/>
      <c r="AT151" s="25" t="s">
        <v>163</v>
      </c>
      <c r="AU151" s="25" t="s">
        <v>87</v>
      </c>
    </row>
    <row r="152" spans="2:51" s="12" customFormat="1" ht="12">
      <c r="B152" s="220"/>
      <c r="C152" s="221"/>
      <c r="D152" s="217" t="s">
        <v>165</v>
      </c>
      <c r="E152" s="222" t="s">
        <v>34</v>
      </c>
      <c r="F152" s="223" t="s">
        <v>183</v>
      </c>
      <c r="G152" s="221"/>
      <c r="H152" s="222" t="s">
        <v>34</v>
      </c>
      <c r="I152" s="224"/>
      <c r="J152" s="221"/>
      <c r="K152" s="221"/>
      <c r="L152" s="225"/>
      <c r="M152" s="226"/>
      <c r="N152" s="227"/>
      <c r="O152" s="227"/>
      <c r="P152" s="227"/>
      <c r="Q152" s="227"/>
      <c r="R152" s="227"/>
      <c r="S152" s="227"/>
      <c r="T152" s="228"/>
      <c r="AT152" s="229" t="s">
        <v>165</v>
      </c>
      <c r="AU152" s="229" t="s">
        <v>87</v>
      </c>
      <c r="AV152" s="12" t="s">
        <v>85</v>
      </c>
      <c r="AW152" s="12" t="s">
        <v>41</v>
      </c>
      <c r="AX152" s="12" t="s">
        <v>78</v>
      </c>
      <c r="AY152" s="229" t="s">
        <v>154</v>
      </c>
    </row>
    <row r="153" spans="2:51" s="13" customFormat="1" ht="12">
      <c r="B153" s="230"/>
      <c r="C153" s="231"/>
      <c r="D153" s="217" t="s">
        <v>165</v>
      </c>
      <c r="E153" s="232" t="s">
        <v>34</v>
      </c>
      <c r="F153" s="233" t="s">
        <v>225</v>
      </c>
      <c r="G153" s="231"/>
      <c r="H153" s="234">
        <v>31.02</v>
      </c>
      <c r="I153" s="235"/>
      <c r="J153" s="231"/>
      <c r="K153" s="231"/>
      <c r="L153" s="236"/>
      <c r="M153" s="237"/>
      <c r="N153" s="238"/>
      <c r="O153" s="238"/>
      <c r="P153" s="238"/>
      <c r="Q153" s="238"/>
      <c r="R153" s="238"/>
      <c r="S153" s="238"/>
      <c r="T153" s="239"/>
      <c r="AT153" s="240" t="s">
        <v>165</v>
      </c>
      <c r="AU153" s="240" t="s">
        <v>87</v>
      </c>
      <c r="AV153" s="13" t="s">
        <v>87</v>
      </c>
      <c r="AW153" s="13" t="s">
        <v>41</v>
      </c>
      <c r="AX153" s="13" t="s">
        <v>78</v>
      </c>
      <c r="AY153" s="240" t="s">
        <v>154</v>
      </c>
    </row>
    <row r="154" spans="2:51" s="13" customFormat="1" ht="12">
      <c r="B154" s="230"/>
      <c r="C154" s="231"/>
      <c r="D154" s="217" t="s">
        <v>165</v>
      </c>
      <c r="E154" s="232" t="s">
        <v>34</v>
      </c>
      <c r="F154" s="233" t="s">
        <v>226</v>
      </c>
      <c r="G154" s="231"/>
      <c r="H154" s="234">
        <v>3.136</v>
      </c>
      <c r="I154" s="235"/>
      <c r="J154" s="231"/>
      <c r="K154" s="231"/>
      <c r="L154" s="236"/>
      <c r="M154" s="237"/>
      <c r="N154" s="238"/>
      <c r="O154" s="238"/>
      <c r="P154" s="238"/>
      <c r="Q154" s="238"/>
      <c r="R154" s="238"/>
      <c r="S154" s="238"/>
      <c r="T154" s="239"/>
      <c r="AT154" s="240" t="s">
        <v>165</v>
      </c>
      <c r="AU154" s="240" t="s">
        <v>87</v>
      </c>
      <c r="AV154" s="13" t="s">
        <v>87</v>
      </c>
      <c r="AW154" s="13" t="s">
        <v>41</v>
      </c>
      <c r="AX154" s="13" t="s">
        <v>78</v>
      </c>
      <c r="AY154" s="240" t="s">
        <v>154</v>
      </c>
    </row>
    <row r="155" spans="2:51" s="14" customFormat="1" ht="12">
      <c r="B155" s="251"/>
      <c r="C155" s="252"/>
      <c r="D155" s="217" t="s">
        <v>165</v>
      </c>
      <c r="E155" s="253" t="s">
        <v>34</v>
      </c>
      <c r="F155" s="254" t="s">
        <v>185</v>
      </c>
      <c r="G155" s="252"/>
      <c r="H155" s="255">
        <v>34.156</v>
      </c>
      <c r="I155" s="256"/>
      <c r="J155" s="252"/>
      <c r="K155" s="252"/>
      <c r="L155" s="257"/>
      <c r="M155" s="258"/>
      <c r="N155" s="259"/>
      <c r="O155" s="259"/>
      <c r="P155" s="259"/>
      <c r="Q155" s="259"/>
      <c r="R155" s="259"/>
      <c r="S155" s="259"/>
      <c r="T155" s="260"/>
      <c r="AT155" s="261" t="s">
        <v>165</v>
      </c>
      <c r="AU155" s="261" t="s">
        <v>87</v>
      </c>
      <c r="AV155" s="14" t="s">
        <v>161</v>
      </c>
      <c r="AW155" s="14" t="s">
        <v>41</v>
      </c>
      <c r="AX155" s="14" t="s">
        <v>85</v>
      </c>
      <c r="AY155" s="261" t="s">
        <v>154</v>
      </c>
    </row>
    <row r="156" spans="2:65" s="1" customFormat="1" ht="16.5" customHeight="1">
      <c r="B156" s="43"/>
      <c r="C156" s="205" t="s">
        <v>227</v>
      </c>
      <c r="D156" s="205" t="s">
        <v>156</v>
      </c>
      <c r="E156" s="206" t="s">
        <v>228</v>
      </c>
      <c r="F156" s="207" t="s">
        <v>229</v>
      </c>
      <c r="G156" s="208" t="s">
        <v>159</v>
      </c>
      <c r="H156" s="209">
        <v>0.705</v>
      </c>
      <c r="I156" s="210"/>
      <c r="J156" s="211">
        <f>ROUND(I156*H156,2)</f>
        <v>0</v>
      </c>
      <c r="K156" s="207" t="s">
        <v>160</v>
      </c>
      <c r="L156" s="63"/>
      <c r="M156" s="212" t="s">
        <v>34</v>
      </c>
      <c r="N156" s="213" t="s">
        <v>49</v>
      </c>
      <c r="O156" s="44"/>
      <c r="P156" s="214">
        <f>O156*H156</f>
        <v>0</v>
      </c>
      <c r="Q156" s="214">
        <v>0.04</v>
      </c>
      <c r="R156" s="214">
        <f>Q156*H156</f>
        <v>0.0282</v>
      </c>
      <c r="S156" s="214">
        <v>0</v>
      </c>
      <c r="T156" s="215">
        <f>S156*H156</f>
        <v>0</v>
      </c>
      <c r="AR156" s="25" t="s">
        <v>161</v>
      </c>
      <c r="AT156" s="25" t="s">
        <v>156</v>
      </c>
      <c r="AU156" s="25" t="s">
        <v>87</v>
      </c>
      <c r="AY156" s="25" t="s">
        <v>154</v>
      </c>
      <c r="BE156" s="216">
        <f>IF(N156="základní",J156,0)</f>
        <v>0</v>
      </c>
      <c r="BF156" s="216">
        <f>IF(N156="snížená",J156,0)</f>
        <v>0</v>
      </c>
      <c r="BG156" s="216">
        <f>IF(N156="zákl. přenesená",J156,0)</f>
        <v>0</v>
      </c>
      <c r="BH156" s="216">
        <f>IF(N156="sníž. přenesená",J156,0)</f>
        <v>0</v>
      </c>
      <c r="BI156" s="216">
        <f>IF(N156="nulová",J156,0)</f>
        <v>0</v>
      </c>
      <c r="BJ156" s="25" t="s">
        <v>85</v>
      </c>
      <c r="BK156" s="216">
        <f>ROUND(I156*H156,2)</f>
        <v>0</v>
      </c>
      <c r="BL156" s="25" t="s">
        <v>161</v>
      </c>
      <c r="BM156" s="25" t="s">
        <v>230</v>
      </c>
    </row>
    <row r="157" spans="2:47" s="1" customFormat="1" ht="48">
      <c r="B157" s="43"/>
      <c r="C157" s="65"/>
      <c r="D157" s="217" t="s">
        <v>163</v>
      </c>
      <c r="E157" s="65"/>
      <c r="F157" s="218" t="s">
        <v>231</v>
      </c>
      <c r="G157" s="65"/>
      <c r="H157" s="65"/>
      <c r="I157" s="174"/>
      <c r="J157" s="65"/>
      <c r="K157" s="65"/>
      <c r="L157" s="63"/>
      <c r="M157" s="219"/>
      <c r="N157" s="44"/>
      <c r="O157" s="44"/>
      <c r="P157" s="44"/>
      <c r="Q157" s="44"/>
      <c r="R157" s="44"/>
      <c r="S157" s="44"/>
      <c r="T157" s="80"/>
      <c r="AT157" s="25" t="s">
        <v>163</v>
      </c>
      <c r="AU157" s="25" t="s">
        <v>87</v>
      </c>
    </row>
    <row r="158" spans="2:51" s="12" customFormat="1" ht="12">
      <c r="B158" s="220"/>
      <c r="C158" s="221"/>
      <c r="D158" s="217" t="s">
        <v>165</v>
      </c>
      <c r="E158" s="222" t="s">
        <v>34</v>
      </c>
      <c r="F158" s="223" t="s">
        <v>232</v>
      </c>
      <c r="G158" s="221"/>
      <c r="H158" s="222" t="s">
        <v>34</v>
      </c>
      <c r="I158" s="224"/>
      <c r="J158" s="221"/>
      <c r="K158" s="221"/>
      <c r="L158" s="225"/>
      <c r="M158" s="226"/>
      <c r="N158" s="227"/>
      <c r="O158" s="227"/>
      <c r="P158" s="227"/>
      <c r="Q158" s="227"/>
      <c r="R158" s="227"/>
      <c r="S158" s="227"/>
      <c r="T158" s="228"/>
      <c r="AT158" s="229" t="s">
        <v>165</v>
      </c>
      <c r="AU158" s="229" t="s">
        <v>87</v>
      </c>
      <c r="AV158" s="12" t="s">
        <v>85</v>
      </c>
      <c r="AW158" s="12" t="s">
        <v>41</v>
      </c>
      <c r="AX158" s="12" t="s">
        <v>78</v>
      </c>
      <c r="AY158" s="229" t="s">
        <v>154</v>
      </c>
    </row>
    <row r="159" spans="2:51" s="13" customFormat="1" ht="12">
      <c r="B159" s="230"/>
      <c r="C159" s="231"/>
      <c r="D159" s="217" t="s">
        <v>165</v>
      </c>
      <c r="E159" s="232" t="s">
        <v>34</v>
      </c>
      <c r="F159" s="233" t="s">
        <v>233</v>
      </c>
      <c r="G159" s="231"/>
      <c r="H159" s="234">
        <v>0.705</v>
      </c>
      <c r="I159" s="235"/>
      <c r="J159" s="231"/>
      <c r="K159" s="231"/>
      <c r="L159" s="236"/>
      <c r="M159" s="237"/>
      <c r="N159" s="238"/>
      <c r="O159" s="238"/>
      <c r="P159" s="238"/>
      <c r="Q159" s="238"/>
      <c r="R159" s="238"/>
      <c r="S159" s="238"/>
      <c r="T159" s="239"/>
      <c r="AT159" s="240" t="s">
        <v>165</v>
      </c>
      <c r="AU159" s="240" t="s">
        <v>87</v>
      </c>
      <c r="AV159" s="13" t="s">
        <v>87</v>
      </c>
      <c r="AW159" s="13" t="s">
        <v>41</v>
      </c>
      <c r="AX159" s="13" t="s">
        <v>78</v>
      </c>
      <c r="AY159" s="240" t="s">
        <v>154</v>
      </c>
    </row>
    <row r="160" spans="2:51" s="14" customFormat="1" ht="12">
      <c r="B160" s="251"/>
      <c r="C160" s="252"/>
      <c r="D160" s="217" t="s">
        <v>165</v>
      </c>
      <c r="E160" s="253" t="s">
        <v>34</v>
      </c>
      <c r="F160" s="254" t="s">
        <v>185</v>
      </c>
      <c r="G160" s="252"/>
      <c r="H160" s="255">
        <v>0.705</v>
      </c>
      <c r="I160" s="256"/>
      <c r="J160" s="252"/>
      <c r="K160" s="252"/>
      <c r="L160" s="257"/>
      <c r="M160" s="258"/>
      <c r="N160" s="259"/>
      <c r="O160" s="259"/>
      <c r="P160" s="259"/>
      <c r="Q160" s="259"/>
      <c r="R160" s="259"/>
      <c r="S160" s="259"/>
      <c r="T160" s="260"/>
      <c r="AT160" s="261" t="s">
        <v>165</v>
      </c>
      <c r="AU160" s="261" t="s">
        <v>87</v>
      </c>
      <c r="AV160" s="14" t="s">
        <v>161</v>
      </c>
      <c r="AW160" s="14" t="s">
        <v>41</v>
      </c>
      <c r="AX160" s="14" t="s">
        <v>85</v>
      </c>
      <c r="AY160" s="261" t="s">
        <v>154</v>
      </c>
    </row>
    <row r="161" spans="2:65" s="1" customFormat="1" ht="16.5" customHeight="1">
      <c r="B161" s="43"/>
      <c r="C161" s="205" t="s">
        <v>234</v>
      </c>
      <c r="D161" s="205" t="s">
        <v>156</v>
      </c>
      <c r="E161" s="206" t="s">
        <v>235</v>
      </c>
      <c r="F161" s="207" t="s">
        <v>236</v>
      </c>
      <c r="G161" s="208" t="s">
        <v>159</v>
      </c>
      <c r="H161" s="209">
        <v>0.705</v>
      </c>
      <c r="I161" s="210"/>
      <c r="J161" s="211">
        <f>ROUND(I161*H161,2)</f>
        <v>0</v>
      </c>
      <c r="K161" s="207" t="s">
        <v>160</v>
      </c>
      <c r="L161" s="63"/>
      <c r="M161" s="212" t="s">
        <v>34</v>
      </c>
      <c r="N161" s="213" t="s">
        <v>49</v>
      </c>
      <c r="O161" s="44"/>
      <c r="P161" s="214">
        <f>O161*H161</f>
        <v>0</v>
      </c>
      <c r="Q161" s="214">
        <v>0.04153</v>
      </c>
      <c r="R161" s="214">
        <f>Q161*H161</f>
        <v>0.029278649999999996</v>
      </c>
      <c r="S161" s="214">
        <v>0</v>
      </c>
      <c r="T161" s="215">
        <f>S161*H161</f>
        <v>0</v>
      </c>
      <c r="AR161" s="25" t="s">
        <v>161</v>
      </c>
      <c r="AT161" s="25" t="s">
        <v>156</v>
      </c>
      <c r="AU161" s="25" t="s">
        <v>87</v>
      </c>
      <c r="AY161" s="25" t="s">
        <v>154</v>
      </c>
      <c r="BE161" s="216">
        <f>IF(N161="základní",J161,0)</f>
        <v>0</v>
      </c>
      <c r="BF161" s="216">
        <f>IF(N161="snížená",J161,0)</f>
        <v>0</v>
      </c>
      <c r="BG161" s="216">
        <f>IF(N161="zákl. přenesená",J161,0)</f>
        <v>0</v>
      </c>
      <c r="BH161" s="216">
        <f>IF(N161="sníž. přenesená",J161,0)</f>
        <v>0</v>
      </c>
      <c r="BI161" s="216">
        <f>IF(N161="nulová",J161,0)</f>
        <v>0</v>
      </c>
      <c r="BJ161" s="25" t="s">
        <v>85</v>
      </c>
      <c r="BK161" s="216">
        <f>ROUND(I161*H161,2)</f>
        <v>0</v>
      </c>
      <c r="BL161" s="25" t="s">
        <v>161</v>
      </c>
      <c r="BM161" s="25" t="s">
        <v>237</v>
      </c>
    </row>
    <row r="162" spans="2:51" s="12" customFormat="1" ht="12">
      <c r="B162" s="220"/>
      <c r="C162" s="221"/>
      <c r="D162" s="217" t="s">
        <v>165</v>
      </c>
      <c r="E162" s="222" t="s">
        <v>34</v>
      </c>
      <c r="F162" s="223" t="s">
        <v>232</v>
      </c>
      <c r="G162" s="221"/>
      <c r="H162" s="222" t="s">
        <v>34</v>
      </c>
      <c r="I162" s="224"/>
      <c r="J162" s="221"/>
      <c r="K162" s="221"/>
      <c r="L162" s="225"/>
      <c r="M162" s="226"/>
      <c r="N162" s="227"/>
      <c r="O162" s="227"/>
      <c r="P162" s="227"/>
      <c r="Q162" s="227"/>
      <c r="R162" s="227"/>
      <c r="S162" s="227"/>
      <c r="T162" s="228"/>
      <c r="AT162" s="229" t="s">
        <v>165</v>
      </c>
      <c r="AU162" s="229" t="s">
        <v>87</v>
      </c>
      <c r="AV162" s="12" t="s">
        <v>85</v>
      </c>
      <c r="AW162" s="12" t="s">
        <v>41</v>
      </c>
      <c r="AX162" s="12" t="s">
        <v>78</v>
      </c>
      <c r="AY162" s="229" t="s">
        <v>154</v>
      </c>
    </row>
    <row r="163" spans="2:51" s="13" customFormat="1" ht="12">
      <c r="B163" s="230"/>
      <c r="C163" s="231"/>
      <c r="D163" s="217" t="s">
        <v>165</v>
      </c>
      <c r="E163" s="232" t="s">
        <v>34</v>
      </c>
      <c r="F163" s="233" t="s">
        <v>233</v>
      </c>
      <c r="G163" s="231"/>
      <c r="H163" s="234">
        <v>0.705</v>
      </c>
      <c r="I163" s="235"/>
      <c r="J163" s="231"/>
      <c r="K163" s="231"/>
      <c r="L163" s="236"/>
      <c r="M163" s="237"/>
      <c r="N163" s="238"/>
      <c r="O163" s="238"/>
      <c r="P163" s="238"/>
      <c r="Q163" s="238"/>
      <c r="R163" s="238"/>
      <c r="S163" s="238"/>
      <c r="T163" s="239"/>
      <c r="AT163" s="240" t="s">
        <v>165</v>
      </c>
      <c r="AU163" s="240" t="s">
        <v>87</v>
      </c>
      <c r="AV163" s="13" t="s">
        <v>87</v>
      </c>
      <c r="AW163" s="13" t="s">
        <v>41</v>
      </c>
      <c r="AX163" s="13" t="s">
        <v>78</v>
      </c>
      <c r="AY163" s="240" t="s">
        <v>154</v>
      </c>
    </row>
    <row r="164" spans="2:51" s="14" customFormat="1" ht="12">
      <c r="B164" s="251"/>
      <c r="C164" s="252"/>
      <c r="D164" s="217" t="s">
        <v>165</v>
      </c>
      <c r="E164" s="253" t="s">
        <v>34</v>
      </c>
      <c r="F164" s="254" t="s">
        <v>185</v>
      </c>
      <c r="G164" s="252"/>
      <c r="H164" s="255">
        <v>0.705</v>
      </c>
      <c r="I164" s="256"/>
      <c r="J164" s="252"/>
      <c r="K164" s="252"/>
      <c r="L164" s="257"/>
      <c r="M164" s="258"/>
      <c r="N164" s="259"/>
      <c r="O164" s="259"/>
      <c r="P164" s="259"/>
      <c r="Q164" s="259"/>
      <c r="R164" s="259"/>
      <c r="S164" s="259"/>
      <c r="T164" s="260"/>
      <c r="AT164" s="261" t="s">
        <v>165</v>
      </c>
      <c r="AU164" s="261" t="s">
        <v>87</v>
      </c>
      <c r="AV164" s="14" t="s">
        <v>161</v>
      </c>
      <c r="AW164" s="14" t="s">
        <v>41</v>
      </c>
      <c r="AX164" s="14" t="s">
        <v>85</v>
      </c>
      <c r="AY164" s="261" t="s">
        <v>154</v>
      </c>
    </row>
    <row r="165" spans="2:63" s="11" customFormat="1" ht="29.25" customHeight="1">
      <c r="B165" s="189"/>
      <c r="C165" s="190"/>
      <c r="D165" s="191" t="s">
        <v>77</v>
      </c>
      <c r="E165" s="203" t="s">
        <v>238</v>
      </c>
      <c r="F165" s="203" t="s">
        <v>239</v>
      </c>
      <c r="G165" s="190"/>
      <c r="H165" s="190"/>
      <c r="I165" s="193"/>
      <c r="J165" s="204">
        <f>BK165</f>
        <v>0</v>
      </c>
      <c r="K165" s="190"/>
      <c r="L165" s="195"/>
      <c r="M165" s="196"/>
      <c r="N165" s="197"/>
      <c r="O165" s="197"/>
      <c r="P165" s="198">
        <f>SUM(P166:P170)</f>
        <v>0</v>
      </c>
      <c r="Q165" s="197"/>
      <c r="R165" s="198">
        <f>SUM(R166:R170)</f>
        <v>0.0186291</v>
      </c>
      <c r="S165" s="197"/>
      <c r="T165" s="199">
        <f>SUM(T166:T170)</f>
        <v>0</v>
      </c>
      <c r="AR165" s="200" t="s">
        <v>85</v>
      </c>
      <c r="AT165" s="201" t="s">
        <v>77</v>
      </c>
      <c r="AU165" s="201" t="s">
        <v>85</v>
      </c>
      <c r="AY165" s="200" t="s">
        <v>154</v>
      </c>
      <c r="BK165" s="202">
        <f>SUM(BK166:BK170)</f>
        <v>0</v>
      </c>
    </row>
    <row r="166" spans="2:65" s="1" customFormat="1" ht="25.5" customHeight="1">
      <c r="B166" s="43"/>
      <c r="C166" s="205" t="s">
        <v>240</v>
      </c>
      <c r="D166" s="205" t="s">
        <v>156</v>
      </c>
      <c r="E166" s="206" t="s">
        <v>241</v>
      </c>
      <c r="F166" s="207" t="s">
        <v>242</v>
      </c>
      <c r="G166" s="208" t="s">
        <v>159</v>
      </c>
      <c r="H166" s="209">
        <v>88.71</v>
      </c>
      <c r="I166" s="210"/>
      <c r="J166" s="211">
        <f>ROUND(I166*H166,2)</f>
        <v>0</v>
      </c>
      <c r="K166" s="207" t="s">
        <v>160</v>
      </c>
      <c r="L166" s="63"/>
      <c r="M166" s="212" t="s">
        <v>34</v>
      </c>
      <c r="N166" s="213" t="s">
        <v>49</v>
      </c>
      <c r="O166" s="44"/>
      <c r="P166" s="214">
        <f>O166*H166</f>
        <v>0</v>
      </c>
      <c r="Q166" s="214">
        <v>0.00021</v>
      </c>
      <c r="R166" s="214">
        <f>Q166*H166</f>
        <v>0.0186291</v>
      </c>
      <c r="S166" s="214">
        <v>0</v>
      </c>
      <c r="T166" s="215">
        <f>S166*H166</f>
        <v>0</v>
      </c>
      <c r="AR166" s="25" t="s">
        <v>161</v>
      </c>
      <c r="AT166" s="25" t="s">
        <v>156</v>
      </c>
      <c r="AU166" s="25" t="s">
        <v>87</v>
      </c>
      <c r="AY166" s="25" t="s">
        <v>154</v>
      </c>
      <c r="BE166" s="216">
        <f>IF(N166="základní",J166,0)</f>
        <v>0</v>
      </c>
      <c r="BF166" s="216">
        <f>IF(N166="snížená",J166,0)</f>
        <v>0</v>
      </c>
      <c r="BG166" s="216">
        <f>IF(N166="zákl. přenesená",J166,0)</f>
        <v>0</v>
      </c>
      <c r="BH166" s="216">
        <f>IF(N166="sníž. přenesená",J166,0)</f>
        <v>0</v>
      </c>
      <c r="BI166" s="216">
        <f>IF(N166="nulová",J166,0)</f>
        <v>0</v>
      </c>
      <c r="BJ166" s="25" t="s">
        <v>85</v>
      </c>
      <c r="BK166" s="216">
        <f>ROUND(I166*H166,2)</f>
        <v>0</v>
      </c>
      <c r="BL166" s="25" t="s">
        <v>161</v>
      </c>
      <c r="BM166" s="25" t="s">
        <v>243</v>
      </c>
    </row>
    <row r="167" spans="2:47" s="1" customFormat="1" ht="72">
      <c r="B167" s="43"/>
      <c r="C167" s="65"/>
      <c r="D167" s="217" t="s">
        <v>163</v>
      </c>
      <c r="E167" s="65"/>
      <c r="F167" s="218" t="s">
        <v>244</v>
      </c>
      <c r="G167" s="65"/>
      <c r="H167" s="65"/>
      <c r="I167" s="174"/>
      <c r="J167" s="65"/>
      <c r="K167" s="65"/>
      <c r="L167" s="63"/>
      <c r="M167" s="219"/>
      <c r="N167" s="44"/>
      <c r="O167" s="44"/>
      <c r="P167" s="44"/>
      <c r="Q167" s="44"/>
      <c r="R167" s="44"/>
      <c r="S167" s="44"/>
      <c r="T167" s="80"/>
      <c r="AT167" s="25" t="s">
        <v>163</v>
      </c>
      <c r="AU167" s="25" t="s">
        <v>87</v>
      </c>
    </row>
    <row r="168" spans="2:51" s="12" customFormat="1" ht="12">
      <c r="B168" s="220"/>
      <c r="C168" s="221"/>
      <c r="D168" s="217" t="s">
        <v>165</v>
      </c>
      <c r="E168" s="222" t="s">
        <v>34</v>
      </c>
      <c r="F168" s="223" t="s">
        <v>245</v>
      </c>
      <c r="G168" s="221"/>
      <c r="H168" s="222" t="s">
        <v>34</v>
      </c>
      <c r="I168" s="224"/>
      <c r="J168" s="221"/>
      <c r="K168" s="221"/>
      <c r="L168" s="225"/>
      <c r="M168" s="226"/>
      <c r="N168" s="227"/>
      <c r="O168" s="227"/>
      <c r="P168" s="227"/>
      <c r="Q168" s="227"/>
      <c r="R168" s="227"/>
      <c r="S168" s="227"/>
      <c r="T168" s="228"/>
      <c r="AT168" s="229" t="s">
        <v>165</v>
      </c>
      <c r="AU168" s="229" t="s">
        <v>87</v>
      </c>
      <c r="AV168" s="12" t="s">
        <v>85</v>
      </c>
      <c r="AW168" s="12" t="s">
        <v>41</v>
      </c>
      <c r="AX168" s="12" t="s">
        <v>78</v>
      </c>
      <c r="AY168" s="229" t="s">
        <v>154</v>
      </c>
    </row>
    <row r="169" spans="2:51" s="13" customFormat="1" ht="12">
      <c r="B169" s="230"/>
      <c r="C169" s="231"/>
      <c r="D169" s="217" t="s">
        <v>165</v>
      </c>
      <c r="E169" s="232" t="s">
        <v>34</v>
      </c>
      <c r="F169" s="233" t="s">
        <v>246</v>
      </c>
      <c r="G169" s="231"/>
      <c r="H169" s="234">
        <v>88.71</v>
      </c>
      <c r="I169" s="235"/>
      <c r="J169" s="231"/>
      <c r="K169" s="231"/>
      <c r="L169" s="236"/>
      <c r="M169" s="237"/>
      <c r="N169" s="238"/>
      <c r="O169" s="238"/>
      <c r="P169" s="238"/>
      <c r="Q169" s="238"/>
      <c r="R169" s="238"/>
      <c r="S169" s="238"/>
      <c r="T169" s="239"/>
      <c r="AT169" s="240" t="s">
        <v>165</v>
      </c>
      <c r="AU169" s="240" t="s">
        <v>87</v>
      </c>
      <c r="AV169" s="13" t="s">
        <v>87</v>
      </c>
      <c r="AW169" s="13" t="s">
        <v>41</v>
      </c>
      <c r="AX169" s="13" t="s">
        <v>78</v>
      </c>
      <c r="AY169" s="240" t="s">
        <v>154</v>
      </c>
    </row>
    <row r="170" spans="2:51" s="14" customFormat="1" ht="12">
      <c r="B170" s="251"/>
      <c r="C170" s="252"/>
      <c r="D170" s="217" t="s">
        <v>165</v>
      </c>
      <c r="E170" s="253" t="s">
        <v>34</v>
      </c>
      <c r="F170" s="254" t="s">
        <v>185</v>
      </c>
      <c r="G170" s="252"/>
      <c r="H170" s="255">
        <v>88.71</v>
      </c>
      <c r="I170" s="256"/>
      <c r="J170" s="252"/>
      <c r="K170" s="252"/>
      <c r="L170" s="257"/>
      <c r="M170" s="258"/>
      <c r="N170" s="259"/>
      <c r="O170" s="259"/>
      <c r="P170" s="259"/>
      <c r="Q170" s="259"/>
      <c r="R170" s="259"/>
      <c r="S170" s="259"/>
      <c r="T170" s="260"/>
      <c r="AT170" s="261" t="s">
        <v>165</v>
      </c>
      <c r="AU170" s="261" t="s">
        <v>87</v>
      </c>
      <c r="AV170" s="14" t="s">
        <v>161</v>
      </c>
      <c r="AW170" s="14" t="s">
        <v>41</v>
      </c>
      <c r="AX170" s="14" t="s">
        <v>85</v>
      </c>
      <c r="AY170" s="261" t="s">
        <v>154</v>
      </c>
    </row>
    <row r="171" spans="2:63" s="11" customFormat="1" ht="29.25" customHeight="1">
      <c r="B171" s="189"/>
      <c r="C171" s="190"/>
      <c r="D171" s="191" t="s">
        <v>77</v>
      </c>
      <c r="E171" s="203" t="s">
        <v>247</v>
      </c>
      <c r="F171" s="203" t="s">
        <v>248</v>
      </c>
      <c r="G171" s="190"/>
      <c r="H171" s="190"/>
      <c r="I171" s="193"/>
      <c r="J171" s="204">
        <f>BK171</f>
        <v>0</v>
      </c>
      <c r="K171" s="190"/>
      <c r="L171" s="195"/>
      <c r="M171" s="196"/>
      <c r="N171" s="197"/>
      <c r="O171" s="197"/>
      <c r="P171" s="198">
        <f>SUM(P172:P182)</f>
        <v>0</v>
      </c>
      <c r="Q171" s="197"/>
      <c r="R171" s="198">
        <f>SUM(R172:R182)</f>
        <v>0.8937148</v>
      </c>
      <c r="S171" s="197"/>
      <c r="T171" s="199">
        <f>SUM(T172:T182)</f>
        <v>0</v>
      </c>
      <c r="AR171" s="200" t="s">
        <v>85</v>
      </c>
      <c r="AT171" s="201" t="s">
        <v>77</v>
      </c>
      <c r="AU171" s="201" t="s">
        <v>85</v>
      </c>
      <c r="AY171" s="200" t="s">
        <v>154</v>
      </c>
      <c r="BK171" s="202">
        <f>SUM(BK172:BK182)</f>
        <v>0</v>
      </c>
    </row>
    <row r="172" spans="2:65" s="1" customFormat="1" ht="25.5" customHeight="1">
      <c r="B172" s="43"/>
      <c r="C172" s="205" t="s">
        <v>249</v>
      </c>
      <c r="D172" s="205" t="s">
        <v>156</v>
      </c>
      <c r="E172" s="206" t="s">
        <v>250</v>
      </c>
      <c r="F172" s="207" t="s">
        <v>251</v>
      </c>
      <c r="G172" s="208" t="s">
        <v>159</v>
      </c>
      <c r="H172" s="209">
        <v>142.87</v>
      </c>
      <c r="I172" s="210"/>
      <c r="J172" s="211">
        <f>ROUND(I172*H172,2)</f>
        <v>0</v>
      </c>
      <c r="K172" s="207" t="s">
        <v>160</v>
      </c>
      <c r="L172" s="63"/>
      <c r="M172" s="212" t="s">
        <v>34</v>
      </c>
      <c r="N172" s="213" t="s">
        <v>49</v>
      </c>
      <c r="O172" s="44"/>
      <c r="P172" s="214">
        <f>O172*H172</f>
        <v>0</v>
      </c>
      <c r="Q172" s="214">
        <v>4E-05</v>
      </c>
      <c r="R172" s="214">
        <f>Q172*H172</f>
        <v>0.005714800000000001</v>
      </c>
      <c r="S172" s="214">
        <v>0</v>
      </c>
      <c r="T172" s="215">
        <f>S172*H172</f>
        <v>0</v>
      </c>
      <c r="AR172" s="25" t="s">
        <v>161</v>
      </c>
      <c r="AT172" s="25" t="s">
        <v>156</v>
      </c>
      <c r="AU172" s="25" t="s">
        <v>87</v>
      </c>
      <c r="AY172" s="25" t="s">
        <v>154</v>
      </c>
      <c r="BE172" s="216">
        <f>IF(N172="základní",J172,0)</f>
        <v>0</v>
      </c>
      <c r="BF172" s="216">
        <f>IF(N172="snížená",J172,0)</f>
        <v>0</v>
      </c>
      <c r="BG172" s="216">
        <f>IF(N172="zákl. přenesená",J172,0)</f>
        <v>0</v>
      </c>
      <c r="BH172" s="216">
        <f>IF(N172="sníž. přenesená",J172,0)</f>
        <v>0</v>
      </c>
      <c r="BI172" s="216">
        <f>IF(N172="nulová",J172,0)</f>
        <v>0</v>
      </c>
      <c r="BJ172" s="25" t="s">
        <v>85</v>
      </c>
      <c r="BK172" s="216">
        <f>ROUND(I172*H172,2)</f>
        <v>0</v>
      </c>
      <c r="BL172" s="25" t="s">
        <v>161</v>
      </c>
      <c r="BM172" s="25" t="s">
        <v>252</v>
      </c>
    </row>
    <row r="173" spans="2:47" s="1" customFormat="1" ht="228">
      <c r="B173" s="43"/>
      <c r="C173" s="65"/>
      <c r="D173" s="217" t="s">
        <v>163</v>
      </c>
      <c r="E173" s="65"/>
      <c r="F173" s="218" t="s">
        <v>253</v>
      </c>
      <c r="G173" s="65"/>
      <c r="H173" s="65"/>
      <c r="I173" s="174"/>
      <c r="J173" s="65"/>
      <c r="K173" s="65"/>
      <c r="L173" s="63"/>
      <c r="M173" s="219"/>
      <c r="N173" s="44"/>
      <c r="O173" s="44"/>
      <c r="P173" s="44"/>
      <c r="Q173" s="44"/>
      <c r="R173" s="44"/>
      <c r="S173" s="44"/>
      <c r="T173" s="80"/>
      <c r="AT173" s="25" t="s">
        <v>163</v>
      </c>
      <c r="AU173" s="25" t="s">
        <v>87</v>
      </c>
    </row>
    <row r="174" spans="2:51" s="12" customFormat="1" ht="12">
      <c r="B174" s="220"/>
      <c r="C174" s="221"/>
      <c r="D174" s="217" t="s">
        <v>165</v>
      </c>
      <c r="E174" s="222" t="s">
        <v>34</v>
      </c>
      <c r="F174" s="223" t="s">
        <v>245</v>
      </c>
      <c r="G174" s="221"/>
      <c r="H174" s="222" t="s">
        <v>34</v>
      </c>
      <c r="I174" s="224"/>
      <c r="J174" s="221"/>
      <c r="K174" s="221"/>
      <c r="L174" s="225"/>
      <c r="M174" s="226"/>
      <c r="N174" s="227"/>
      <c r="O174" s="227"/>
      <c r="P174" s="227"/>
      <c r="Q174" s="227"/>
      <c r="R174" s="227"/>
      <c r="S174" s="227"/>
      <c r="T174" s="228"/>
      <c r="AT174" s="229" t="s">
        <v>165</v>
      </c>
      <c r="AU174" s="229" t="s">
        <v>87</v>
      </c>
      <c r="AV174" s="12" t="s">
        <v>85</v>
      </c>
      <c r="AW174" s="12" t="s">
        <v>41</v>
      </c>
      <c r="AX174" s="12" t="s">
        <v>78</v>
      </c>
      <c r="AY174" s="229" t="s">
        <v>154</v>
      </c>
    </row>
    <row r="175" spans="2:51" s="13" customFormat="1" ht="12">
      <c r="B175" s="230"/>
      <c r="C175" s="231"/>
      <c r="D175" s="217" t="s">
        <v>165</v>
      </c>
      <c r="E175" s="232" t="s">
        <v>34</v>
      </c>
      <c r="F175" s="233" t="s">
        <v>254</v>
      </c>
      <c r="G175" s="231"/>
      <c r="H175" s="234">
        <v>142.87</v>
      </c>
      <c r="I175" s="235"/>
      <c r="J175" s="231"/>
      <c r="K175" s="231"/>
      <c r="L175" s="236"/>
      <c r="M175" s="237"/>
      <c r="N175" s="238"/>
      <c r="O175" s="238"/>
      <c r="P175" s="238"/>
      <c r="Q175" s="238"/>
      <c r="R175" s="238"/>
      <c r="S175" s="238"/>
      <c r="T175" s="239"/>
      <c r="AT175" s="240" t="s">
        <v>165</v>
      </c>
      <c r="AU175" s="240" t="s">
        <v>87</v>
      </c>
      <c r="AV175" s="13" t="s">
        <v>87</v>
      </c>
      <c r="AW175" s="13" t="s">
        <v>41</v>
      </c>
      <c r="AX175" s="13" t="s">
        <v>78</v>
      </c>
      <c r="AY175" s="240" t="s">
        <v>154</v>
      </c>
    </row>
    <row r="176" spans="2:51" s="14" customFormat="1" ht="12">
      <c r="B176" s="251"/>
      <c r="C176" s="252"/>
      <c r="D176" s="217" t="s">
        <v>165</v>
      </c>
      <c r="E176" s="253" t="s">
        <v>34</v>
      </c>
      <c r="F176" s="254" t="s">
        <v>185</v>
      </c>
      <c r="G176" s="252"/>
      <c r="H176" s="255">
        <v>142.87</v>
      </c>
      <c r="I176" s="256"/>
      <c r="J176" s="252"/>
      <c r="K176" s="252"/>
      <c r="L176" s="257"/>
      <c r="M176" s="258"/>
      <c r="N176" s="259"/>
      <c r="O176" s="259"/>
      <c r="P176" s="259"/>
      <c r="Q176" s="259"/>
      <c r="R176" s="259"/>
      <c r="S176" s="259"/>
      <c r="T176" s="260"/>
      <c r="AT176" s="261" t="s">
        <v>165</v>
      </c>
      <c r="AU176" s="261" t="s">
        <v>87</v>
      </c>
      <c r="AV176" s="14" t="s">
        <v>161</v>
      </c>
      <c r="AW176" s="14" t="s">
        <v>41</v>
      </c>
      <c r="AX176" s="14" t="s">
        <v>85</v>
      </c>
      <c r="AY176" s="261" t="s">
        <v>154</v>
      </c>
    </row>
    <row r="177" spans="2:65" s="1" customFormat="1" ht="16.5" customHeight="1">
      <c r="B177" s="43"/>
      <c r="C177" s="205" t="s">
        <v>255</v>
      </c>
      <c r="D177" s="205" t="s">
        <v>156</v>
      </c>
      <c r="E177" s="206" t="s">
        <v>256</v>
      </c>
      <c r="F177" s="207" t="s">
        <v>257</v>
      </c>
      <c r="G177" s="208" t="s">
        <v>258</v>
      </c>
      <c r="H177" s="209">
        <v>2</v>
      </c>
      <c r="I177" s="210"/>
      <c r="J177" s="211">
        <f>ROUND(I177*H177,2)</f>
        <v>0</v>
      </c>
      <c r="K177" s="207" t="s">
        <v>34</v>
      </c>
      <c r="L177" s="63"/>
      <c r="M177" s="212" t="s">
        <v>34</v>
      </c>
      <c r="N177" s="213" t="s">
        <v>49</v>
      </c>
      <c r="O177" s="44"/>
      <c r="P177" s="214">
        <f>O177*H177</f>
        <v>0</v>
      </c>
      <c r="Q177" s="214">
        <v>0</v>
      </c>
      <c r="R177" s="214">
        <f>Q177*H177</f>
        <v>0</v>
      </c>
      <c r="S177" s="214">
        <v>0</v>
      </c>
      <c r="T177" s="215">
        <f>S177*H177</f>
        <v>0</v>
      </c>
      <c r="AR177" s="25" t="s">
        <v>161</v>
      </c>
      <c r="AT177" s="25" t="s">
        <v>156</v>
      </c>
      <c r="AU177" s="25" t="s">
        <v>87</v>
      </c>
      <c r="AY177" s="25" t="s">
        <v>154</v>
      </c>
      <c r="BE177" s="216">
        <f>IF(N177="základní",J177,0)</f>
        <v>0</v>
      </c>
      <c r="BF177" s="216">
        <f>IF(N177="snížená",J177,0)</f>
        <v>0</v>
      </c>
      <c r="BG177" s="216">
        <f>IF(N177="zákl. přenesená",J177,0)</f>
        <v>0</v>
      </c>
      <c r="BH177" s="216">
        <f>IF(N177="sníž. přenesená",J177,0)</f>
        <v>0</v>
      </c>
      <c r="BI177" s="216">
        <f>IF(N177="nulová",J177,0)</f>
        <v>0</v>
      </c>
      <c r="BJ177" s="25" t="s">
        <v>85</v>
      </c>
      <c r="BK177" s="216">
        <f>ROUND(I177*H177,2)</f>
        <v>0</v>
      </c>
      <c r="BL177" s="25" t="s">
        <v>161</v>
      </c>
      <c r="BM177" s="25" t="s">
        <v>259</v>
      </c>
    </row>
    <row r="178" spans="2:51" s="12" customFormat="1" ht="12">
      <c r="B178" s="220"/>
      <c r="C178" s="221"/>
      <c r="D178" s="217" t="s">
        <v>165</v>
      </c>
      <c r="E178" s="222" t="s">
        <v>34</v>
      </c>
      <c r="F178" s="223" t="s">
        <v>260</v>
      </c>
      <c r="G178" s="221"/>
      <c r="H178" s="222" t="s">
        <v>34</v>
      </c>
      <c r="I178" s="224"/>
      <c r="J178" s="221"/>
      <c r="K178" s="221"/>
      <c r="L178" s="225"/>
      <c r="M178" s="226"/>
      <c r="N178" s="227"/>
      <c r="O178" s="227"/>
      <c r="P178" s="227"/>
      <c r="Q178" s="227"/>
      <c r="R178" s="227"/>
      <c r="S178" s="227"/>
      <c r="T178" s="228"/>
      <c r="AT178" s="229" t="s">
        <v>165</v>
      </c>
      <c r="AU178" s="229" t="s">
        <v>87</v>
      </c>
      <c r="AV178" s="12" t="s">
        <v>85</v>
      </c>
      <c r="AW178" s="12" t="s">
        <v>41</v>
      </c>
      <c r="AX178" s="12" t="s">
        <v>78</v>
      </c>
      <c r="AY178" s="229" t="s">
        <v>154</v>
      </c>
    </row>
    <row r="179" spans="2:51" s="13" customFormat="1" ht="12">
      <c r="B179" s="230"/>
      <c r="C179" s="231"/>
      <c r="D179" s="217" t="s">
        <v>165</v>
      </c>
      <c r="E179" s="232" t="s">
        <v>34</v>
      </c>
      <c r="F179" s="233" t="s">
        <v>87</v>
      </c>
      <c r="G179" s="231"/>
      <c r="H179" s="234">
        <v>2</v>
      </c>
      <c r="I179" s="235"/>
      <c r="J179" s="231"/>
      <c r="K179" s="231"/>
      <c r="L179" s="236"/>
      <c r="M179" s="237"/>
      <c r="N179" s="238"/>
      <c r="O179" s="238"/>
      <c r="P179" s="238"/>
      <c r="Q179" s="238"/>
      <c r="R179" s="238"/>
      <c r="S179" s="238"/>
      <c r="T179" s="239"/>
      <c r="AT179" s="240" t="s">
        <v>165</v>
      </c>
      <c r="AU179" s="240" t="s">
        <v>87</v>
      </c>
      <c r="AV179" s="13" t="s">
        <v>87</v>
      </c>
      <c r="AW179" s="13" t="s">
        <v>41</v>
      </c>
      <c r="AX179" s="13" t="s">
        <v>85</v>
      </c>
      <c r="AY179" s="240" t="s">
        <v>154</v>
      </c>
    </row>
    <row r="180" spans="2:65" s="1" customFormat="1" ht="25.5" customHeight="1">
      <c r="B180" s="43"/>
      <c r="C180" s="205" t="s">
        <v>261</v>
      </c>
      <c r="D180" s="205" t="s">
        <v>156</v>
      </c>
      <c r="E180" s="206" t="s">
        <v>262</v>
      </c>
      <c r="F180" s="207" t="s">
        <v>263</v>
      </c>
      <c r="G180" s="208" t="s">
        <v>264</v>
      </c>
      <c r="H180" s="209">
        <v>1</v>
      </c>
      <c r="I180" s="210"/>
      <c r="J180" s="211">
        <f>ROUND(I180*H180,2)</f>
        <v>0</v>
      </c>
      <c r="K180" s="207" t="s">
        <v>34</v>
      </c>
      <c r="L180" s="63"/>
      <c r="M180" s="212" t="s">
        <v>34</v>
      </c>
      <c r="N180" s="213" t="s">
        <v>49</v>
      </c>
      <c r="O180" s="44"/>
      <c r="P180" s="214">
        <f>O180*H180</f>
        <v>0</v>
      </c>
      <c r="Q180" s="214">
        <v>0.888</v>
      </c>
      <c r="R180" s="214">
        <f>Q180*H180</f>
        <v>0.888</v>
      </c>
      <c r="S180" s="214">
        <v>0</v>
      </c>
      <c r="T180" s="215">
        <f>S180*H180</f>
        <v>0</v>
      </c>
      <c r="AR180" s="25" t="s">
        <v>161</v>
      </c>
      <c r="AT180" s="25" t="s">
        <v>156</v>
      </c>
      <c r="AU180" s="25" t="s">
        <v>87</v>
      </c>
      <c r="AY180" s="25" t="s">
        <v>154</v>
      </c>
      <c r="BE180" s="216">
        <f>IF(N180="základní",J180,0)</f>
        <v>0</v>
      </c>
      <c r="BF180" s="216">
        <f>IF(N180="snížená",J180,0)</f>
        <v>0</v>
      </c>
      <c r="BG180" s="216">
        <f>IF(N180="zákl. přenesená",J180,0)</f>
        <v>0</v>
      </c>
      <c r="BH180" s="216">
        <f>IF(N180="sníž. přenesená",J180,0)</f>
        <v>0</v>
      </c>
      <c r="BI180" s="216">
        <f>IF(N180="nulová",J180,0)</f>
        <v>0</v>
      </c>
      <c r="BJ180" s="25" t="s">
        <v>85</v>
      </c>
      <c r="BK180" s="216">
        <f>ROUND(I180*H180,2)</f>
        <v>0</v>
      </c>
      <c r="BL180" s="25" t="s">
        <v>161</v>
      </c>
      <c r="BM180" s="25" t="s">
        <v>265</v>
      </c>
    </row>
    <row r="181" spans="2:51" s="12" customFormat="1" ht="24">
      <c r="B181" s="220"/>
      <c r="C181" s="221"/>
      <c r="D181" s="217" t="s">
        <v>165</v>
      </c>
      <c r="E181" s="222" t="s">
        <v>34</v>
      </c>
      <c r="F181" s="223" t="s">
        <v>266</v>
      </c>
      <c r="G181" s="221"/>
      <c r="H181" s="222" t="s">
        <v>34</v>
      </c>
      <c r="I181" s="224"/>
      <c r="J181" s="221"/>
      <c r="K181" s="221"/>
      <c r="L181" s="225"/>
      <c r="M181" s="226"/>
      <c r="N181" s="227"/>
      <c r="O181" s="227"/>
      <c r="P181" s="227"/>
      <c r="Q181" s="227"/>
      <c r="R181" s="227"/>
      <c r="S181" s="227"/>
      <c r="T181" s="228"/>
      <c r="AT181" s="229" t="s">
        <v>165</v>
      </c>
      <c r="AU181" s="229" t="s">
        <v>87</v>
      </c>
      <c r="AV181" s="12" t="s">
        <v>85</v>
      </c>
      <c r="AW181" s="12" t="s">
        <v>41</v>
      </c>
      <c r="AX181" s="12" t="s">
        <v>78</v>
      </c>
      <c r="AY181" s="229" t="s">
        <v>154</v>
      </c>
    </row>
    <row r="182" spans="2:51" s="13" customFormat="1" ht="12">
      <c r="B182" s="230"/>
      <c r="C182" s="231"/>
      <c r="D182" s="217" t="s">
        <v>165</v>
      </c>
      <c r="E182" s="232" t="s">
        <v>34</v>
      </c>
      <c r="F182" s="233" t="s">
        <v>85</v>
      </c>
      <c r="G182" s="231"/>
      <c r="H182" s="234">
        <v>1</v>
      </c>
      <c r="I182" s="235"/>
      <c r="J182" s="231"/>
      <c r="K182" s="231"/>
      <c r="L182" s="236"/>
      <c r="M182" s="237"/>
      <c r="N182" s="238"/>
      <c r="O182" s="238"/>
      <c r="P182" s="238"/>
      <c r="Q182" s="238"/>
      <c r="R182" s="238"/>
      <c r="S182" s="238"/>
      <c r="T182" s="239"/>
      <c r="AT182" s="240" t="s">
        <v>165</v>
      </c>
      <c r="AU182" s="240" t="s">
        <v>87</v>
      </c>
      <c r="AV182" s="13" t="s">
        <v>87</v>
      </c>
      <c r="AW182" s="13" t="s">
        <v>41</v>
      </c>
      <c r="AX182" s="13" t="s">
        <v>85</v>
      </c>
      <c r="AY182" s="240" t="s">
        <v>154</v>
      </c>
    </row>
    <row r="183" spans="2:63" s="11" customFormat="1" ht="29.25" customHeight="1">
      <c r="B183" s="189"/>
      <c r="C183" s="190"/>
      <c r="D183" s="191" t="s">
        <v>77</v>
      </c>
      <c r="E183" s="203" t="s">
        <v>267</v>
      </c>
      <c r="F183" s="203" t="s">
        <v>268</v>
      </c>
      <c r="G183" s="190"/>
      <c r="H183" s="190"/>
      <c r="I183" s="193"/>
      <c r="J183" s="204">
        <f>BK183</f>
        <v>0</v>
      </c>
      <c r="K183" s="190"/>
      <c r="L183" s="195"/>
      <c r="M183" s="196"/>
      <c r="N183" s="197"/>
      <c r="O183" s="197"/>
      <c r="P183" s="198">
        <f>SUM(P184:P187)</f>
        <v>0</v>
      </c>
      <c r="Q183" s="197"/>
      <c r="R183" s="198">
        <f>SUM(R184:R187)</f>
        <v>0</v>
      </c>
      <c r="S183" s="197"/>
      <c r="T183" s="199">
        <f>SUM(T184:T187)</f>
        <v>10.347765999999998</v>
      </c>
      <c r="AR183" s="200" t="s">
        <v>85</v>
      </c>
      <c r="AT183" s="201" t="s">
        <v>77</v>
      </c>
      <c r="AU183" s="201" t="s">
        <v>85</v>
      </c>
      <c r="AY183" s="200" t="s">
        <v>154</v>
      </c>
      <c r="BK183" s="202">
        <f>SUM(BK184:BK187)</f>
        <v>0</v>
      </c>
    </row>
    <row r="184" spans="2:65" s="1" customFormat="1" ht="25.5" customHeight="1">
      <c r="B184" s="43"/>
      <c r="C184" s="205" t="s">
        <v>10</v>
      </c>
      <c r="D184" s="205" t="s">
        <v>156</v>
      </c>
      <c r="E184" s="206" t="s">
        <v>269</v>
      </c>
      <c r="F184" s="207" t="s">
        <v>270</v>
      </c>
      <c r="G184" s="208" t="s">
        <v>271</v>
      </c>
      <c r="H184" s="209">
        <v>8.206</v>
      </c>
      <c r="I184" s="210"/>
      <c r="J184" s="211">
        <f>ROUND(I184*H184,2)</f>
        <v>0</v>
      </c>
      <c r="K184" s="207" t="s">
        <v>160</v>
      </c>
      <c r="L184" s="63"/>
      <c r="M184" s="212" t="s">
        <v>34</v>
      </c>
      <c r="N184" s="213" t="s">
        <v>49</v>
      </c>
      <c r="O184" s="44"/>
      <c r="P184" s="214">
        <f>O184*H184</f>
        <v>0</v>
      </c>
      <c r="Q184" s="214">
        <v>0</v>
      </c>
      <c r="R184" s="214">
        <f>Q184*H184</f>
        <v>0</v>
      </c>
      <c r="S184" s="214">
        <v>1.261</v>
      </c>
      <c r="T184" s="215">
        <f>S184*H184</f>
        <v>10.347765999999998</v>
      </c>
      <c r="AR184" s="25" t="s">
        <v>161</v>
      </c>
      <c r="AT184" s="25" t="s">
        <v>156</v>
      </c>
      <c r="AU184" s="25" t="s">
        <v>87</v>
      </c>
      <c r="AY184" s="25" t="s">
        <v>154</v>
      </c>
      <c r="BE184" s="216">
        <f>IF(N184="základní",J184,0)</f>
        <v>0</v>
      </c>
      <c r="BF184" s="216">
        <f>IF(N184="snížená",J184,0)</f>
        <v>0</v>
      </c>
      <c r="BG184" s="216">
        <f>IF(N184="zákl. přenesená",J184,0)</f>
        <v>0</v>
      </c>
      <c r="BH184" s="216">
        <f>IF(N184="sníž. přenesená",J184,0)</f>
        <v>0</v>
      </c>
      <c r="BI184" s="216">
        <f>IF(N184="nulová",J184,0)</f>
        <v>0</v>
      </c>
      <c r="BJ184" s="25" t="s">
        <v>85</v>
      </c>
      <c r="BK184" s="216">
        <f>ROUND(I184*H184,2)</f>
        <v>0</v>
      </c>
      <c r="BL184" s="25" t="s">
        <v>161</v>
      </c>
      <c r="BM184" s="25" t="s">
        <v>272</v>
      </c>
    </row>
    <row r="185" spans="2:51" s="12" customFormat="1" ht="12">
      <c r="B185" s="220"/>
      <c r="C185" s="221"/>
      <c r="D185" s="217" t="s">
        <v>165</v>
      </c>
      <c r="E185" s="222" t="s">
        <v>34</v>
      </c>
      <c r="F185" s="223" t="s">
        <v>273</v>
      </c>
      <c r="G185" s="221"/>
      <c r="H185" s="222" t="s">
        <v>34</v>
      </c>
      <c r="I185" s="224"/>
      <c r="J185" s="221"/>
      <c r="K185" s="221"/>
      <c r="L185" s="225"/>
      <c r="M185" s="226"/>
      <c r="N185" s="227"/>
      <c r="O185" s="227"/>
      <c r="P185" s="227"/>
      <c r="Q185" s="227"/>
      <c r="R185" s="227"/>
      <c r="S185" s="227"/>
      <c r="T185" s="228"/>
      <c r="AT185" s="229" t="s">
        <v>165</v>
      </c>
      <c r="AU185" s="229" t="s">
        <v>87</v>
      </c>
      <c r="AV185" s="12" t="s">
        <v>85</v>
      </c>
      <c r="AW185" s="12" t="s">
        <v>41</v>
      </c>
      <c r="AX185" s="12" t="s">
        <v>78</v>
      </c>
      <c r="AY185" s="229" t="s">
        <v>154</v>
      </c>
    </row>
    <row r="186" spans="2:51" s="13" customFormat="1" ht="12">
      <c r="B186" s="230"/>
      <c r="C186" s="231"/>
      <c r="D186" s="217" t="s">
        <v>165</v>
      </c>
      <c r="E186" s="232" t="s">
        <v>34</v>
      </c>
      <c r="F186" s="233" t="s">
        <v>274</v>
      </c>
      <c r="G186" s="231"/>
      <c r="H186" s="234">
        <v>8.206</v>
      </c>
      <c r="I186" s="235"/>
      <c r="J186" s="231"/>
      <c r="K186" s="231"/>
      <c r="L186" s="236"/>
      <c r="M186" s="237"/>
      <c r="N186" s="238"/>
      <c r="O186" s="238"/>
      <c r="P186" s="238"/>
      <c r="Q186" s="238"/>
      <c r="R186" s="238"/>
      <c r="S186" s="238"/>
      <c r="T186" s="239"/>
      <c r="AT186" s="240" t="s">
        <v>165</v>
      </c>
      <c r="AU186" s="240" t="s">
        <v>87</v>
      </c>
      <c r="AV186" s="13" t="s">
        <v>87</v>
      </c>
      <c r="AW186" s="13" t="s">
        <v>41</v>
      </c>
      <c r="AX186" s="13" t="s">
        <v>78</v>
      </c>
      <c r="AY186" s="240" t="s">
        <v>154</v>
      </c>
    </row>
    <row r="187" spans="2:51" s="14" customFormat="1" ht="12">
      <c r="B187" s="251"/>
      <c r="C187" s="252"/>
      <c r="D187" s="217" t="s">
        <v>165</v>
      </c>
      <c r="E187" s="253" t="s">
        <v>34</v>
      </c>
      <c r="F187" s="254" t="s">
        <v>185</v>
      </c>
      <c r="G187" s="252"/>
      <c r="H187" s="255">
        <v>8.206</v>
      </c>
      <c r="I187" s="256"/>
      <c r="J187" s="252"/>
      <c r="K187" s="252"/>
      <c r="L187" s="257"/>
      <c r="M187" s="258"/>
      <c r="N187" s="259"/>
      <c r="O187" s="259"/>
      <c r="P187" s="259"/>
      <c r="Q187" s="259"/>
      <c r="R187" s="259"/>
      <c r="S187" s="259"/>
      <c r="T187" s="260"/>
      <c r="AT187" s="261" t="s">
        <v>165</v>
      </c>
      <c r="AU187" s="261" t="s">
        <v>87</v>
      </c>
      <c r="AV187" s="14" t="s">
        <v>161</v>
      </c>
      <c r="AW187" s="14" t="s">
        <v>41</v>
      </c>
      <c r="AX187" s="14" t="s">
        <v>85</v>
      </c>
      <c r="AY187" s="261" t="s">
        <v>154</v>
      </c>
    </row>
    <row r="188" spans="2:63" s="11" customFormat="1" ht="29.25" customHeight="1">
      <c r="B188" s="189"/>
      <c r="C188" s="190"/>
      <c r="D188" s="191" t="s">
        <v>77</v>
      </c>
      <c r="E188" s="203" t="s">
        <v>275</v>
      </c>
      <c r="F188" s="203" t="s">
        <v>276</v>
      </c>
      <c r="G188" s="190"/>
      <c r="H188" s="190"/>
      <c r="I188" s="193"/>
      <c r="J188" s="204">
        <f>BK188</f>
        <v>0</v>
      </c>
      <c r="K188" s="190"/>
      <c r="L188" s="195"/>
      <c r="M188" s="196"/>
      <c r="N188" s="197"/>
      <c r="O188" s="197"/>
      <c r="P188" s="198">
        <f>SUM(P189:P195)</f>
        <v>0</v>
      </c>
      <c r="Q188" s="197"/>
      <c r="R188" s="198">
        <f>SUM(R189:R195)</f>
        <v>0</v>
      </c>
      <c r="S188" s="197"/>
      <c r="T188" s="199">
        <f>SUM(T189:T195)</f>
        <v>0.38239999999999996</v>
      </c>
      <c r="AR188" s="200" t="s">
        <v>85</v>
      </c>
      <c r="AT188" s="201" t="s">
        <v>77</v>
      </c>
      <c r="AU188" s="201" t="s">
        <v>85</v>
      </c>
      <c r="AY188" s="200" t="s">
        <v>154</v>
      </c>
      <c r="BK188" s="202">
        <f>SUM(BK189:BK195)</f>
        <v>0</v>
      </c>
    </row>
    <row r="189" spans="2:65" s="1" customFormat="1" ht="25.5" customHeight="1">
      <c r="B189" s="43"/>
      <c r="C189" s="205" t="s">
        <v>277</v>
      </c>
      <c r="D189" s="205" t="s">
        <v>156</v>
      </c>
      <c r="E189" s="206" t="s">
        <v>278</v>
      </c>
      <c r="F189" s="207" t="s">
        <v>279</v>
      </c>
      <c r="G189" s="208" t="s">
        <v>280</v>
      </c>
      <c r="H189" s="209">
        <v>0.108</v>
      </c>
      <c r="I189" s="210"/>
      <c r="J189" s="211">
        <f>ROUND(I189*H189,2)</f>
        <v>0</v>
      </c>
      <c r="K189" s="207" t="s">
        <v>160</v>
      </c>
      <c r="L189" s="63"/>
      <c r="M189" s="212" t="s">
        <v>34</v>
      </c>
      <c r="N189" s="213" t="s">
        <v>49</v>
      </c>
      <c r="O189" s="44"/>
      <c r="P189" s="214">
        <f>O189*H189</f>
        <v>0</v>
      </c>
      <c r="Q189" s="214">
        <v>0</v>
      </c>
      <c r="R189" s="214">
        <f>Q189*H189</f>
        <v>0</v>
      </c>
      <c r="S189" s="214">
        <v>1.8</v>
      </c>
      <c r="T189" s="215">
        <f>S189*H189</f>
        <v>0.1944</v>
      </c>
      <c r="AR189" s="25" t="s">
        <v>161</v>
      </c>
      <c r="AT189" s="25" t="s">
        <v>156</v>
      </c>
      <c r="AU189" s="25" t="s">
        <v>87</v>
      </c>
      <c r="AY189" s="25" t="s">
        <v>154</v>
      </c>
      <c r="BE189" s="216">
        <f>IF(N189="základní",J189,0)</f>
        <v>0</v>
      </c>
      <c r="BF189" s="216">
        <f>IF(N189="snížená",J189,0)</f>
        <v>0</v>
      </c>
      <c r="BG189" s="216">
        <f>IF(N189="zákl. přenesená",J189,0)</f>
        <v>0</v>
      </c>
      <c r="BH189" s="216">
        <f>IF(N189="sníž. přenesená",J189,0)</f>
        <v>0</v>
      </c>
      <c r="BI189" s="216">
        <f>IF(N189="nulová",J189,0)</f>
        <v>0</v>
      </c>
      <c r="BJ189" s="25" t="s">
        <v>85</v>
      </c>
      <c r="BK189" s="216">
        <f>ROUND(I189*H189,2)</f>
        <v>0</v>
      </c>
      <c r="BL189" s="25" t="s">
        <v>161</v>
      </c>
      <c r="BM189" s="25" t="s">
        <v>281</v>
      </c>
    </row>
    <row r="190" spans="2:51" s="12" customFormat="1" ht="12">
      <c r="B190" s="220"/>
      <c r="C190" s="221"/>
      <c r="D190" s="217" t="s">
        <v>165</v>
      </c>
      <c r="E190" s="222" t="s">
        <v>34</v>
      </c>
      <c r="F190" s="223" t="s">
        <v>282</v>
      </c>
      <c r="G190" s="221"/>
      <c r="H190" s="222" t="s">
        <v>34</v>
      </c>
      <c r="I190" s="224"/>
      <c r="J190" s="221"/>
      <c r="K190" s="221"/>
      <c r="L190" s="225"/>
      <c r="M190" s="226"/>
      <c r="N190" s="227"/>
      <c r="O190" s="227"/>
      <c r="P190" s="227"/>
      <c r="Q190" s="227"/>
      <c r="R190" s="227"/>
      <c r="S190" s="227"/>
      <c r="T190" s="228"/>
      <c r="AT190" s="229" t="s">
        <v>165</v>
      </c>
      <c r="AU190" s="229" t="s">
        <v>87</v>
      </c>
      <c r="AV190" s="12" t="s">
        <v>85</v>
      </c>
      <c r="AW190" s="12" t="s">
        <v>41</v>
      </c>
      <c r="AX190" s="12" t="s">
        <v>78</v>
      </c>
      <c r="AY190" s="229" t="s">
        <v>154</v>
      </c>
    </row>
    <row r="191" spans="2:51" s="13" customFormat="1" ht="12">
      <c r="B191" s="230"/>
      <c r="C191" s="231"/>
      <c r="D191" s="217" t="s">
        <v>165</v>
      </c>
      <c r="E191" s="232" t="s">
        <v>34</v>
      </c>
      <c r="F191" s="233" t="s">
        <v>283</v>
      </c>
      <c r="G191" s="231"/>
      <c r="H191" s="234">
        <v>0.108</v>
      </c>
      <c r="I191" s="235"/>
      <c r="J191" s="231"/>
      <c r="K191" s="231"/>
      <c r="L191" s="236"/>
      <c r="M191" s="237"/>
      <c r="N191" s="238"/>
      <c r="O191" s="238"/>
      <c r="P191" s="238"/>
      <c r="Q191" s="238"/>
      <c r="R191" s="238"/>
      <c r="S191" s="238"/>
      <c r="T191" s="239"/>
      <c r="AT191" s="240" t="s">
        <v>165</v>
      </c>
      <c r="AU191" s="240" t="s">
        <v>87</v>
      </c>
      <c r="AV191" s="13" t="s">
        <v>87</v>
      </c>
      <c r="AW191" s="13" t="s">
        <v>41</v>
      </c>
      <c r="AX191" s="13" t="s">
        <v>78</v>
      </c>
      <c r="AY191" s="240" t="s">
        <v>154</v>
      </c>
    </row>
    <row r="192" spans="2:51" s="14" customFormat="1" ht="12">
      <c r="B192" s="251"/>
      <c r="C192" s="252"/>
      <c r="D192" s="217" t="s">
        <v>165</v>
      </c>
      <c r="E192" s="253" t="s">
        <v>34</v>
      </c>
      <c r="F192" s="254" t="s">
        <v>185</v>
      </c>
      <c r="G192" s="252"/>
      <c r="H192" s="255">
        <v>0.108</v>
      </c>
      <c r="I192" s="256"/>
      <c r="J192" s="252"/>
      <c r="K192" s="252"/>
      <c r="L192" s="257"/>
      <c r="M192" s="258"/>
      <c r="N192" s="259"/>
      <c r="O192" s="259"/>
      <c r="P192" s="259"/>
      <c r="Q192" s="259"/>
      <c r="R192" s="259"/>
      <c r="S192" s="259"/>
      <c r="T192" s="260"/>
      <c r="AT192" s="261" t="s">
        <v>165</v>
      </c>
      <c r="AU192" s="261" t="s">
        <v>87</v>
      </c>
      <c r="AV192" s="14" t="s">
        <v>161</v>
      </c>
      <c r="AW192" s="14" t="s">
        <v>41</v>
      </c>
      <c r="AX192" s="14" t="s">
        <v>85</v>
      </c>
      <c r="AY192" s="261" t="s">
        <v>154</v>
      </c>
    </row>
    <row r="193" spans="2:65" s="1" customFormat="1" ht="25.5" customHeight="1">
      <c r="B193" s="43"/>
      <c r="C193" s="205" t="s">
        <v>284</v>
      </c>
      <c r="D193" s="205" t="s">
        <v>156</v>
      </c>
      <c r="E193" s="206" t="s">
        <v>285</v>
      </c>
      <c r="F193" s="207" t="s">
        <v>286</v>
      </c>
      <c r="G193" s="208" t="s">
        <v>287</v>
      </c>
      <c r="H193" s="209">
        <v>4.7</v>
      </c>
      <c r="I193" s="210"/>
      <c r="J193" s="211">
        <f>ROUND(I193*H193,2)</f>
        <v>0</v>
      </c>
      <c r="K193" s="207" t="s">
        <v>160</v>
      </c>
      <c r="L193" s="63"/>
      <c r="M193" s="212" t="s">
        <v>34</v>
      </c>
      <c r="N193" s="213" t="s">
        <v>49</v>
      </c>
      <c r="O193" s="44"/>
      <c r="P193" s="214">
        <f>O193*H193</f>
        <v>0</v>
      </c>
      <c r="Q193" s="214">
        <v>0</v>
      </c>
      <c r="R193" s="214">
        <f>Q193*H193</f>
        <v>0</v>
      </c>
      <c r="S193" s="214">
        <v>0.04</v>
      </c>
      <c r="T193" s="215">
        <f>S193*H193</f>
        <v>0.188</v>
      </c>
      <c r="AR193" s="25" t="s">
        <v>161</v>
      </c>
      <c r="AT193" s="25" t="s">
        <v>156</v>
      </c>
      <c r="AU193" s="25" t="s">
        <v>87</v>
      </c>
      <c r="AY193" s="25" t="s">
        <v>154</v>
      </c>
      <c r="BE193" s="216">
        <f>IF(N193="základní",J193,0)</f>
        <v>0</v>
      </c>
      <c r="BF193" s="216">
        <f>IF(N193="snížená",J193,0)</f>
        <v>0</v>
      </c>
      <c r="BG193" s="216">
        <f>IF(N193="zákl. přenesená",J193,0)</f>
        <v>0</v>
      </c>
      <c r="BH193" s="216">
        <f>IF(N193="sníž. přenesená",J193,0)</f>
        <v>0</v>
      </c>
      <c r="BI193" s="216">
        <f>IF(N193="nulová",J193,0)</f>
        <v>0</v>
      </c>
      <c r="BJ193" s="25" t="s">
        <v>85</v>
      </c>
      <c r="BK193" s="216">
        <f>ROUND(I193*H193,2)</f>
        <v>0</v>
      </c>
      <c r="BL193" s="25" t="s">
        <v>161</v>
      </c>
      <c r="BM193" s="25" t="s">
        <v>288</v>
      </c>
    </row>
    <row r="194" spans="2:51" s="12" customFormat="1" ht="12">
      <c r="B194" s="220"/>
      <c r="C194" s="221"/>
      <c r="D194" s="217" t="s">
        <v>165</v>
      </c>
      <c r="E194" s="222" t="s">
        <v>34</v>
      </c>
      <c r="F194" s="223" t="s">
        <v>232</v>
      </c>
      <c r="G194" s="221"/>
      <c r="H194" s="222" t="s">
        <v>34</v>
      </c>
      <c r="I194" s="224"/>
      <c r="J194" s="221"/>
      <c r="K194" s="221"/>
      <c r="L194" s="225"/>
      <c r="M194" s="226"/>
      <c r="N194" s="227"/>
      <c r="O194" s="227"/>
      <c r="P194" s="227"/>
      <c r="Q194" s="227"/>
      <c r="R194" s="227"/>
      <c r="S194" s="227"/>
      <c r="T194" s="228"/>
      <c r="AT194" s="229" t="s">
        <v>165</v>
      </c>
      <c r="AU194" s="229" t="s">
        <v>87</v>
      </c>
      <c r="AV194" s="12" t="s">
        <v>85</v>
      </c>
      <c r="AW194" s="12" t="s">
        <v>41</v>
      </c>
      <c r="AX194" s="12" t="s">
        <v>78</v>
      </c>
      <c r="AY194" s="229" t="s">
        <v>154</v>
      </c>
    </row>
    <row r="195" spans="2:51" s="13" customFormat="1" ht="12">
      <c r="B195" s="230"/>
      <c r="C195" s="231"/>
      <c r="D195" s="217" t="s">
        <v>165</v>
      </c>
      <c r="E195" s="232" t="s">
        <v>34</v>
      </c>
      <c r="F195" s="233" t="s">
        <v>289</v>
      </c>
      <c r="G195" s="231"/>
      <c r="H195" s="234">
        <v>4.7</v>
      </c>
      <c r="I195" s="235"/>
      <c r="J195" s="231"/>
      <c r="K195" s="231"/>
      <c r="L195" s="236"/>
      <c r="M195" s="237"/>
      <c r="N195" s="238"/>
      <c r="O195" s="238"/>
      <c r="P195" s="238"/>
      <c r="Q195" s="238"/>
      <c r="R195" s="238"/>
      <c r="S195" s="238"/>
      <c r="T195" s="239"/>
      <c r="AT195" s="240" t="s">
        <v>165</v>
      </c>
      <c r="AU195" s="240" t="s">
        <v>87</v>
      </c>
      <c r="AV195" s="13" t="s">
        <v>87</v>
      </c>
      <c r="AW195" s="13" t="s">
        <v>41</v>
      </c>
      <c r="AX195" s="13" t="s">
        <v>85</v>
      </c>
      <c r="AY195" s="240" t="s">
        <v>154</v>
      </c>
    </row>
    <row r="196" spans="2:63" s="11" customFormat="1" ht="29.25" customHeight="1">
      <c r="B196" s="189"/>
      <c r="C196" s="190"/>
      <c r="D196" s="191" t="s">
        <v>77</v>
      </c>
      <c r="E196" s="203" t="s">
        <v>290</v>
      </c>
      <c r="F196" s="203" t="s">
        <v>291</v>
      </c>
      <c r="G196" s="190"/>
      <c r="H196" s="190"/>
      <c r="I196" s="193"/>
      <c r="J196" s="204">
        <f>BK196</f>
        <v>0</v>
      </c>
      <c r="K196" s="190"/>
      <c r="L196" s="195"/>
      <c r="M196" s="196"/>
      <c r="N196" s="197"/>
      <c r="O196" s="197"/>
      <c r="P196" s="198">
        <f>SUM(P197:P205)</f>
        <v>0</v>
      </c>
      <c r="Q196" s="197"/>
      <c r="R196" s="198">
        <f>SUM(R197:R205)</f>
        <v>0</v>
      </c>
      <c r="S196" s="197"/>
      <c r="T196" s="199">
        <f>SUM(T197:T205)</f>
        <v>0</v>
      </c>
      <c r="AR196" s="200" t="s">
        <v>85</v>
      </c>
      <c r="AT196" s="201" t="s">
        <v>77</v>
      </c>
      <c r="AU196" s="201" t="s">
        <v>85</v>
      </c>
      <c r="AY196" s="200" t="s">
        <v>154</v>
      </c>
      <c r="BK196" s="202">
        <f>SUM(BK197:BK205)</f>
        <v>0</v>
      </c>
    </row>
    <row r="197" spans="2:65" s="1" customFormat="1" ht="25.5" customHeight="1">
      <c r="B197" s="43"/>
      <c r="C197" s="205" t="s">
        <v>292</v>
      </c>
      <c r="D197" s="205" t="s">
        <v>156</v>
      </c>
      <c r="E197" s="206" t="s">
        <v>293</v>
      </c>
      <c r="F197" s="207" t="s">
        <v>294</v>
      </c>
      <c r="G197" s="208" t="s">
        <v>271</v>
      </c>
      <c r="H197" s="209">
        <v>15.077</v>
      </c>
      <c r="I197" s="210"/>
      <c r="J197" s="211">
        <f>ROUND(I197*H197,2)</f>
        <v>0</v>
      </c>
      <c r="K197" s="207" t="s">
        <v>160</v>
      </c>
      <c r="L197" s="63"/>
      <c r="M197" s="212" t="s">
        <v>34</v>
      </c>
      <c r="N197" s="213" t="s">
        <v>49</v>
      </c>
      <c r="O197" s="44"/>
      <c r="P197" s="214">
        <f>O197*H197</f>
        <v>0</v>
      </c>
      <c r="Q197" s="214">
        <v>0</v>
      </c>
      <c r="R197" s="214">
        <f>Q197*H197</f>
        <v>0</v>
      </c>
      <c r="S197" s="214">
        <v>0</v>
      </c>
      <c r="T197" s="215">
        <f>S197*H197</f>
        <v>0</v>
      </c>
      <c r="AR197" s="25" t="s">
        <v>161</v>
      </c>
      <c r="AT197" s="25" t="s">
        <v>156</v>
      </c>
      <c r="AU197" s="25" t="s">
        <v>87</v>
      </c>
      <c r="AY197" s="25" t="s">
        <v>154</v>
      </c>
      <c r="BE197" s="216">
        <f>IF(N197="základní",J197,0)</f>
        <v>0</v>
      </c>
      <c r="BF197" s="216">
        <f>IF(N197="snížená",J197,0)</f>
        <v>0</v>
      </c>
      <c r="BG197" s="216">
        <f>IF(N197="zákl. přenesená",J197,0)</f>
        <v>0</v>
      </c>
      <c r="BH197" s="216">
        <f>IF(N197="sníž. přenesená",J197,0)</f>
        <v>0</v>
      </c>
      <c r="BI197" s="216">
        <f>IF(N197="nulová",J197,0)</f>
        <v>0</v>
      </c>
      <c r="BJ197" s="25" t="s">
        <v>85</v>
      </c>
      <c r="BK197" s="216">
        <f>ROUND(I197*H197,2)</f>
        <v>0</v>
      </c>
      <c r="BL197" s="25" t="s">
        <v>161</v>
      </c>
      <c r="BM197" s="25" t="s">
        <v>295</v>
      </c>
    </row>
    <row r="198" spans="2:47" s="1" customFormat="1" ht="156">
      <c r="B198" s="43"/>
      <c r="C198" s="65"/>
      <c r="D198" s="217" t="s">
        <v>163</v>
      </c>
      <c r="E198" s="65"/>
      <c r="F198" s="218" t="s">
        <v>296</v>
      </c>
      <c r="G198" s="65"/>
      <c r="H198" s="65"/>
      <c r="I198" s="174"/>
      <c r="J198" s="65"/>
      <c r="K198" s="65"/>
      <c r="L198" s="63"/>
      <c r="M198" s="219"/>
      <c r="N198" s="44"/>
      <c r="O198" s="44"/>
      <c r="P198" s="44"/>
      <c r="Q198" s="44"/>
      <c r="R198" s="44"/>
      <c r="S198" s="44"/>
      <c r="T198" s="80"/>
      <c r="AT198" s="25" t="s">
        <v>163</v>
      </c>
      <c r="AU198" s="25" t="s">
        <v>87</v>
      </c>
    </row>
    <row r="199" spans="2:65" s="1" customFormat="1" ht="25.5" customHeight="1">
      <c r="B199" s="43"/>
      <c r="C199" s="205" t="s">
        <v>297</v>
      </c>
      <c r="D199" s="205" t="s">
        <v>156</v>
      </c>
      <c r="E199" s="206" t="s">
        <v>298</v>
      </c>
      <c r="F199" s="207" t="s">
        <v>299</v>
      </c>
      <c r="G199" s="208" t="s">
        <v>271</v>
      </c>
      <c r="H199" s="209">
        <v>15.077</v>
      </c>
      <c r="I199" s="210"/>
      <c r="J199" s="211">
        <f>ROUND(I199*H199,2)</f>
        <v>0</v>
      </c>
      <c r="K199" s="207" t="s">
        <v>160</v>
      </c>
      <c r="L199" s="63"/>
      <c r="M199" s="212" t="s">
        <v>34</v>
      </c>
      <c r="N199" s="213" t="s">
        <v>49</v>
      </c>
      <c r="O199" s="44"/>
      <c r="P199" s="214">
        <f>O199*H199</f>
        <v>0</v>
      </c>
      <c r="Q199" s="214">
        <v>0</v>
      </c>
      <c r="R199" s="214">
        <f>Q199*H199</f>
        <v>0</v>
      </c>
      <c r="S199" s="214">
        <v>0</v>
      </c>
      <c r="T199" s="215">
        <f>S199*H199</f>
        <v>0</v>
      </c>
      <c r="AR199" s="25" t="s">
        <v>161</v>
      </c>
      <c r="AT199" s="25" t="s">
        <v>156</v>
      </c>
      <c r="AU199" s="25" t="s">
        <v>87</v>
      </c>
      <c r="AY199" s="25" t="s">
        <v>154</v>
      </c>
      <c r="BE199" s="216">
        <f>IF(N199="základní",J199,0)</f>
        <v>0</v>
      </c>
      <c r="BF199" s="216">
        <f>IF(N199="snížená",J199,0)</f>
        <v>0</v>
      </c>
      <c r="BG199" s="216">
        <f>IF(N199="zákl. přenesená",J199,0)</f>
        <v>0</v>
      </c>
      <c r="BH199" s="216">
        <f>IF(N199="sníž. přenesená",J199,0)</f>
        <v>0</v>
      </c>
      <c r="BI199" s="216">
        <f>IF(N199="nulová",J199,0)</f>
        <v>0</v>
      </c>
      <c r="BJ199" s="25" t="s">
        <v>85</v>
      </c>
      <c r="BK199" s="216">
        <f>ROUND(I199*H199,2)</f>
        <v>0</v>
      </c>
      <c r="BL199" s="25" t="s">
        <v>161</v>
      </c>
      <c r="BM199" s="25" t="s">
        <v>300</v>
      </c>
    </row>
    <row r="200" spans="2:47" s="1" customFormat="1" ht="96">
      <c r="B200" s="43"/>
      <c r="C200" s="65"/>
      <c r="D200" s="217" t="s">
        <v>163</v>
      </c>
      <c r="E200" s="65"/>
      <c r="F200" s="218" t="s">
        <v>301</v>
      </c>
      <c r="G200" s="65"/>
      <c r="H200" s="65"/>
      <c r="I200" s="174"/>
      <c r="J200" s="65"/>
      <c r="K200" s="65"/>
      <c r="L200" s="63"/>
      <c r="M200" s="219"/>
      <c r="N200" s="44"/>
      <c r="O200" s="44"/>
      <c r="P200" s="44"/>
      <c r="Q200" s="44"/>
      <c r="R200" s="44"/>
      <c r="S200" s="44"/>
      <c r="T200" s="80"/>
      <c r="AT200" s="25" t="s">
        <v>163</v>
      </c>
      <c r="AU200" s="25" t="s">
        <v>87</v>
      </c>
    </row>
    <row r="201" spans="2:65" s="1" customFormat="1" ht="25.5" customHeight="1">
      <c r="B201" s="43"/>
      <c r="C201" s="205" t="s">
        <v>302</v>
      </c>
      <c r="D201" s="205" t="s">
        <v>156</v>
      </c>
      <c r="E201" s="206" t="s">
        <v>303</v>
      </c>
      <c r="F201" s="207" t="s">
        <v>304</v>
      </c>
      <c r="G201" s="208" t="s">
        <v>271</v>
      </c>
      <c r="H201" s="209">
        <v>286.463</v>
      </c>
      <c r="I201" s="210"/>
      <c r="J201" s="211">
        <f>ROUND(I201*H201,2)</f>
        <v>0</v>
      </c>
      <c r="K201" s="207" t="s">
        <v>160</v>
      </c>
      <c r="L201" s="63"/>
      <c r="M201" s="212" t="s">
        <v>34</v>
      </c>
      <c r="N201" s="213" t="s">
        <v>49</v>
      </c>
      <c r="O201" s="44"/>
      <c r="P201" s="214">
        <f>O201*H201</f>
        <v>0</v>
      </c>
      <c r="Q201" s="214">
        <v>0</v>
      </c>
      <c r="R201" s="214">
        <f>Q201*H201</f>
        <v>0</v>
      </c>
      <c r="S201" s="214">
        <v>0</v>
      </c>
      <c r="T201" s="215">
        <f>S201*H201</f>
        <v>0</v>
      </c>
      <c r="AR201" s="25" t="s">
        <v>161</v>
      </c>
      <c r="AT201" s="25" t="s">
        <v>156</v>
      </c>
      <c r="AU201" s="25" t="s">
        <v>87</v>
      </c>
      <c r="AY201" s="25" t="s">
        <v>154</v>
      </c>
      <c r="BE201" s="216">
        <f>IF(N201="základní",J201,0)</f>
        <v>0</v>
      </c>
      <c r="BF201" s="216">
        <f>IF(N201="snížená",J201,0)</f>
        <v>0</v>
      </c>
      <c r="BG201" s="216">
        <f>IF(N201="zákl. přenesená",J201,0)</f>
        <v>0</v>
      </c>
      <c r="BH201" s="216">
        <f>IF(N201="sníž. přenesená",J201,0)</f>
        <v>0</v>
      </c>
      <c r="BI201" s="216">
        <f>IF(N201="nulová",J201,0)</f>
        <v>0</v>
      </c>
      <c r="BJ201" s="25" t="s">
        <v>85</v>
      </c>
      <c r="BK201" s="216">
        <f>ROUND(I201*H201,2)</f>
        <v>0</v>
      </c>
      <c r="BL201" s="25" t="s">
        <v>161</v>
      </c>
      <c r="BM201" s="25" t="s">
        <v>305</v>
      </c>
    </row>
    <row r="202" spans="2:47" s="1" customFormat="1" ht="96">
      <c r="B202" s="43"/>
      <c r="C202" s="65"/>
      <c r="D202" s="217" t="s">
        <v>163</v>
      </c>
      <c r="E202" s="65"/>
      <c r="F202" s="218" t="s">
        <v>301</v>
      </c>
      <c r="G202" s="65"/>
      <c r="H202" s="65"/>
      <c r="I202" s="174"/>
      <c r="J202" s="65"/>
      <c r="K202" s="65"/>
      <c r="L202" s="63"/>
      <c r="M202" s="219"/>
      <c r="N202" s="44"/>
      <c r="O202" s="44"/>
      <c r="P202" s="44"/>
      <c r="Q202" s="44"/>
      <c r="R202" s="44"/>
      <c r="S202" s="44"/>
      <c r="T202" s="80"/>
      <c r="AT202" s="25" t="s">
        <v>163</v>
      </c>
      <c r="AU202" s="25" t="s">
        <v>87</v>
      </c>
    </row>
    <row r="203" spans="2:51" s="13" customFormat="1" ht="12">
      <c r="B203" s="230"/>
      <c r="C203" s="231"/>
      <c r="D203" s="217" t="s">
        <v>165</v>
      </c>
      <c r="E203" s="231"/>
      <c r="F203" s="233" t="s">
        <v>306</v>
      </c>
      <c r="G203" s="231"/>
      <c r="H203" s="234">
        <v>286.463</v>
      </c>
      <c r="I203" s="235"/>
      <c r="J203" s="231"/>
      <c r="K203" s="231"/>
      <c r="L203" s="236"/>
      <c r="M203" s="237"/>
      <c r="N203" s="238"/>
      <c r="O203" s="238"/>
      <c r="P203" s="238"/>
      <c r="Q203" s="238"/>
      <c r="R203" s="238"/>
      <c r="S203" s="238"/>
      <c r="T203" s="239"/>
      <c r="AT203" s="240" t="s">
        <v>165</v>
      </c>
      <c r="AU203" s="240" t="s">
        <v>87</v>
      </c>
      <c r="AV203" s="13" t="s">
        <v>87</v>
      </c>
      <c r="AW203" s="13" t="s">
        <v>6</v>
      </c>
      <c r="AX203" s="13" t="s">
        <v>85</v>
      </c>
      <c r="AY203" s="240" t="s">
        <v>154</v>
      </c>
    </row>
    <row r="204" spans="2:65" s="1" customFormat="1" ht="38.25" customHeight="1">
      <c r="B204" s="43"/>
      <c r="C204" s="205" t="s">
        <v>9</v>
      </c>
      <c r="D204" s="205" t="s">
        <v>156</v>
      </c>
      <c r="E204" s="206" t="s">
        <v>307</v>
      </c>
      <c r="F204" s="207" t="s">
        <v>308</v>
      </c>
      <c r="G204" s="208" t="s">
        <v>271</v>
      </c>
      <c r="H204" s="209">
        <v>15.077</v>
      </c>
      <c r="I204" s="210"/>
      <c r="J204" s="211">
        <f>ROUND(I204*H204,2)</f>
        <v>0</v>
      </c>
      <c r="K204" s="207" t="s">
        <v>160</v>
      </c>
      <c r="L204" s="63"/>
      <c r="M204" s="212" t="s">
        <v>34</v>
      </c>
      <c r="N204" s="213" t="s">
        <v>49</v>
      </c>
      <c r="O204" s="44"/>
      <c r="P204" s="214">
        <f>O204*H204</f>
        <v>0</v>
      </c>
      <c r="Q204" s="214">
        <v>0</v>
      </c>
      <c r="R204" s="214">
        <f>Q204*H204</f>
        <v>0</v>
      </c>
      <c r="S204" s="214">
        <v>0</v>
      </c>
      <c r="T204" s="215">
        <f>S204*H204</f>
        <v>0</v>
      </c>
      <c r="AR204" s="25" t="s">
        <v>161</v>
      </c>
      <c r="AT204" s="25" t="s">
        <v>156</v>
      </c>
      <c r="AU204" s="25" t="s">
        <v>87</v>
      </c>
      <c r="AY204" s="25" t="s">
        <v>154</v>
      </c>
      <c r="BE204" s="216">
        <f>IF(N204="základní",J204,0)</f>
        <v>0</v>
      </c>
      <c r="BF204" s="216">
        <f>IF(N204="snížená",J204,0)</f>
        <v>0</v>
      </c>
      <c r="BG204" s="216">
        <f>IF(N204="zákl. přenesená",J204,0)</f>
        <v>0</v>
      </c>
      <c r="BH204" s="216">
        <f>IF(N204="sníž. přenesená",J204,0)</f>
        <v>0</v>
      </c>
      <c r="BI204" s="216">
        <f>IF(N204="nulová",J204,0)</f>
        <v>0</v>
      </c>
      <c r="BJ204" s="25" t="s">
        <v>85</v>
      </c>
      <c r="BK204" s="216">
        <f>ROUND(I204*H204,2)</f>
        <v>0</v>
      </c>
      <c r="BL204" s="25" t="s">
        <v>161</v>
      </c>
      <c r="BM204" s="25" t="s">
        <v>309</v>
      </c>
    </row>
    <row r="205" spans="2:47" s="1" customFormat="1" ht="96">
      <c r="B205" s="43"/>
      <c r="C205" s="65"/>
      <c r="D205" s="217" t="s">
        <v>163</v>
      </c>
      <c r="E205" s="65"/>
      <c r="F205" s="218" t="s">
        <v>310</v>
      </c>
      <c r="G205" s="65"/>
      <c r="H205" s="65"/>
      <c r="I205" s="174"/>
      <c r="J205" s="65"/>
      <c r="K205" s="65"/>
      <c r="L205" s="63"/>
      <c r="M205" s="219"/>
      <c r="N205" s="44"/>
      <c r="O205" s="44"/>
      <c r="P205" s="44"/>
      <c r="Q205" s="44"/>
      <c r="R205" s="44"/>
      <c r="S205" s="44"/>
      <c r="T205" s="80"/>
      <c r="AT205" s="25" t="s">
        <v>163</v>
      </c>
      <c r="AU205" s="25" t="s">
        <v>87</v>
      </c>
    </row>
    <row r="206" spans="2:63" s="11" customFormat="1" ht="29.25" customHeight="1">
      <c r="B206" s="189"/>
      <c r="C206" s="190"/>
      <c r="D206" s="191" t="s">
        <v>77</v>
      </c>
      <c r="E206" s="203" t="s">
        <v>311</v>
      </c>
      <c r="F206" s="203" t="s">
        <v>312</v>
      </c>
      <c r="G206" s="190"/>
      <c r="H206" s="190"/>
      <c r="I206" s="193"/>
      <c r="J206" s="204">
        <f>BK206</f>
        <v>0</v>
      </c>
      <c r="K206" s="190"/>
      <c r="L206" s="195"/>
      <c r="M206" s="196"/>
      <c r="N206" s="197"/>
      <c r="O206" s="197"/>
      <c r="P206" s="198">
        <f>SUM(P207:P208)</f>
        <v>0</v>
      </c>
      <c r="Q206" s="197"/>
      <c r="R206" s="198">
        <f>SUM(R207:R208)</f>
        <v>0</v>
      </c>
      <c r="S206" s="197"/>
      <c r="T206" s="199">
        <f>SUM(T207:T208)</f>
        <v>0</v>
      </c>
      <c r="AR206" s="200" t="s">
        <v>85</v>
      </c>
      <c r="AT206" s="201" t="s">
        <v>77</v>
      </c>
      <c r="AU206" s="201" t="s">
        <v>85</v>
      </c>
      <c r="AY206" s="200" t="s">
        <v>154</v>
      </c>
      <c r="BK206" s="202">
        <f>SUM(BK207:BK208)</f>
        <v>0</v>
      </c>
    </row>
    <row r="207" spans="2:65" s="1" customFormat="1" ht="38.25" customHeight="1">
      <c r="B207" s="43"/>
      <c r="C207" s="205" t="s">
        <v>313</v>
      </c>
      <c r="D207" s="205" t="s">
        <v>156</v>
      </c>
      <c r="E207" s="206" t="s">
        <v>314</v>
      </c>
      <c r="F207" s="207" t="s">
        <v>315</v>
      </c>
      <c r="G207" s="208" t="s">
        <v>271</v>
      </c>
      <c r="H207" s="209">
        <v>10.295</v>
      </c>
      <c r="I207" s="210"/>
      <c r="J207" s="211">
        <f>ROUND(I207*H207,2)</f>
        <v>0</v>
      </c>
      <c r="K207" s="207" t="s">
        <v>160</v>
      </c>
      <c r="L207" s="63"/>
      <c r="M207" s="212" t="s">
        <v>34</v>
      </c>
      <c r="N207" s="213" t="s">
        <v>49</v>
      </c>
      <c r="O207" s="44"/>
      <c r="P207" s="214">
        <f>O207*H207</f>
        <v>0</v>
      </c>
      <c r="Q207" s="214">
        <v>0</v>
      </c>
      <c r="R207" s="214">
        <f>Q207*H207</f>
        <v>0</v>
      </c>
      <c r="S207" s="214">
        <v>0</v>
      </c>
      <c r="T207" s="215">
        <f>S207*H207</f>
        <v>0</v>
      </c>
      <c r="AR207" s="25" t="s">
        <v>161</v>
      </c>
      <c r="AT207" s="25" t="s">
        <v>156</v>
      </c>
      <c r="AU207" s="25" t="s">
        <v>87</v>
      </c>
      <c r="AY207" s="25" t="s">
        <v>154</v>
      </c>
      <c r="BE207" s="216">
        <f>IF(N207="základní",J207,0)</f>
        <v>0</v>
      </c>
      <c r="BF207" s="216">
        <f>IF(N207="snížená",J207,0)</f>
        <v>0</v>
      </c>
      <c r="BG207" s="216">
        <f>IF(N207="zákl. přenesená",J207,0)</f>
        <v>0</v>
      </c>
      <c r="BH207" s="216">
        <f>IF(N207="sníž. přenesená",J207,0)</f>
        <v>0</v>
      </c>
      <c r="BI207" s="216">
        <f>IF(N207="nulová",J207,0)</f>
        <v>0</v>
      </c>
      <c r="BJ207" s="25" t="s">
        <v>85</v>
      </c>
      <c r="BK207" s="216">
        <f>ROUND(I207*H207,2)</f>
        <v>0</v>
      </c>
      <c r="BL207" s="25" t="s">
        <v>161</v>
      </c>
      <c r="BM207" s="25" t="s">
        <v>316</v>
      </c>
    </row>
    <row r="208" spans="2:47" s="1" customFormat="1" ht="96">
      <c r="B208" s="43"/>
      <c r="C208" s="65"/>
      <c r="D208" s="217" t="s">
        <v>163</v>
      </c>
      <c r="E208" s="65"/>
      <c r="F208" s="218" t="s">
        <v>317</v>
      </c>
      <c r="G208" s="65"/>
      <c r="H208" s="65"/>
      <c r="I208" s="174"/>
      <c r="J208" s="65"/>
      <c r="K208" s="65"/>
      <c r="L208" s="63"/>
      <c r="M208" s="219"/>
      <c r="N208" s="44"/>
      <c r="O208" s="44"/>
      <c r="P208" s="44"/>
      <c r="Q208" s="44"/>
      <c r="R208" s="44"/>
      <c r="S208" s="44"/>
      <c r="T208" s="80"/>
      <c r="AT208" s="25" t="s">
        <v>163</v>
      </c>
      <c r="AU208" s="25" t="s">
        <v>87</v>
      </c>
    </row>
    <row r="209" spans="2:63" s="11" customFormat="1" ht="36.75" customHeight="1">
      <c r="B209" s="189"/>
      <c r="C209" s="190"/>
      <c r="D209" s="191" t="s">
        <v>77</v>
      </c>
      <c r="E209" s="192" t="s">
        <v>318</v>
      </c>
      <c r="F209" s="192" t="s">
        <v>319</v>
      </c>
      <c r="G209" s="190"/>
      <c r="H209" s="190"/>
      <c r="I209" s="193"/>
      <c r="J209" s="194">
        <f>BK209</f>
        <v>0</v>
      </c>
      <c r="K209" s="190"/>
      <c r="L209" s="195"/>
      <c r="M209" s="196"/>
      <c r="N209" s="197"/>
      <c r="O209" s="197"/>
      <c r="P209" s="198">
        <f>P210+P217+P229+P271+P311+P382+P387+P441+P475+P503</f>
        <v>0</v>
      </c>
      <c r="Q209" s="197"/>
      <c r="R209" s="198">
        <f>R210+R217+R229+R271+R311+R382+R387+R441+R475+R503</f>
        <v>9.205592300000003</v>
      </c>
      <c r="S209" s="197"/>
      <c r="T209" s="199">
        <f>T210+T217+T229+T271+T311+T382+T387+T441+T475+T503</f>
        <v>4.34650634</v>
      </c>
      <c r="AR209" s="200" t="s">
        <v>87</v>
      </c>
      <c r="AT209" s="201" t="s">
        <v>77</v>
      </c>
      <c r="AU209" s="201" t="s">
        <v>78</v>
      </c>
      <c r="AY209" s="200" t="s">
        <v>154</v>
      </c>
      <c r="BK209" s="202">
        <f>BK210+BK217+BK229+BK271+BK311+BK382+BK387+BK441+BK475+BK503</f>
        <v>0</v>
      </c>
    </row>
    <row r="210" spans="2:63" s="11" customFormat="1" ht="19.5" customHeight="1">
      <c r="B210" s="189"/>
      <c r="C210" s="190"/>
      <c r="D210" s="191" t="s">
        <v>77</v>
      </c>
      <c r="E210" s="203" t="s">
        <v>320</v>
      </c>
      <c r="F210" s="203" t="s">
        <v>321</v>
      </c>
      <c r="G210" s="190"/>
      <c r="H210" s="190"/>
      <c r="I210" s="193"/>
      <c r="J210" s="204">
        <f>BK210</f>
        <v>0</v>
      </c>
      <c r="K210" s="190"/>
      <c r="L210" s="195"/>
      <c r="M210" s="196"/>
      <c r="N210" s="197"/>
      <c r="O210" s="197"/>
      <c r="P210" s="198">
        <f>SUM(P211:P216)</f>
        <v>0</v>
      </c>
      <c r="Q210" s="197"/>
      <c r="R210" s="198">
        <f>SUM(R211:R216)</f>
        <v>0</v>
      </c>
      <c r="S210" s="197"/>
      <c r="T210" s="199">
        <f>SUM(T211:T216)</f>
        <v>0</v>
      </c>
      <c r="AR210" s="200" t="s">
        <v>87</v>
      </c>
      <c r="AT210" s="201" t="s">
        <v>77</v>
      </c>
      <c r="AU210" s="201" t="s">
        <v>85</v>
      </c>
      <c r="AY210" s="200" t="s">
        <v>154</v>
      </c>
      <c r="BK210" s="202">
        <f>SUM(BK211:BK216)</f>
        <v>0</v>
      </c>
    </row>
    <row r="211" spans="2:65" s="1" customFormat="1" ht="25.5" customHeight="1">
      <c r="B211" s="43"/>
      <c r="C211" s="205" t="s">
        <v>322</v>
      </c>
      <c r="D211" s="205" t="s">
        <v>156</v>
      </c>
      <c r="E211" s="206" t="s">
        <v>323</v>
      </c>
      <c r="F211" s="207" t="s">
        <v>324</v>
      </c>
      <c r="G211" s="208" t="s">
        <v>181</v>
      </c>
      <c r="H211" s="209">
        <v>1</v>
      </c>
      <c r="I211" s="210"/>
      <c r="J211" s="211">
        <f>ROUND(I211*H211,2)</f>
        <v>0</v>
      </c>
      <c r="K211" s="207" t="s">
        <v>34</v>
      </c>
      <c r="L211" s="63"/>
      <c r="M211" s="212" t="s">
        <v>34</v>
      </c>
      <c r="N211" s="213" t="s">
        <v>49</v>
      </c>
      <c r="O211" s="44"/>
      <c r="P211" s="214">
        <f>O211*H211</f>
        <v>0</v>
      </c>
      <c r="Q211" s="214">
        <v>0</v>
      </c>
      <c r="R211" s="214">
        <f>Q211*H211</f>
        <v>0</v>
      </c>
      <c r="S211" s="214">
        <v>0</v>
      </c>
      <c r="T211" s="215">
        <f>S211*H211</f>
        <v>0</v>
      </c>
      <c r="AR211" s="25" t="s">
        <v>277</v>
      </c>
      <c r="AT211" s="25" t="s">
        <v>156</v>
      </c>
      <c r="AU211" s="25" t="s">
        <v>87</v>
      </c>
      <c r="AY211" s="25" t="s">
        <v>154</v>
      </c>
      <c r="BE211" s="216">
        <f>IF(N211="základní",J211,0)</f>
        <v>0</v>
      </c>
      <c r="BF211" s="216">
        <f>IF(N211="snížená",J211,0)</f>
        <v>0</v>
      </c>
      <c r="BG211" s="216">
        <f>IF(N211="zákl. přenesená",J211,0)</f>
        <v>0</v>
      </c>
      <c r="BH211" s="216">
        <f>IF(N211="sníž. přenesená",J211,0)</f>
        <v>0</v>
      </c>
      <c r="BI211" s="216">
        <f>IF(N211="nulová",J211,0)</f>
        <v>0</v>
      </c>
      <c r="BJ211" s="25" t="s">
        <v>85</v>
      </c>
      <c r="BK211" s="216">
        <f>ROUND(I211*H211,2)</f>
        <v>0</v>
      </c>
      <c r="BL211" s="25" t="s">
        <v>277</v>
      </c>
      <c r="BM211" s="25" t="s">
        <v>325</v>
      </c>
    </row>
    <row r="212" spans="2:51" s="12" customFormat="1" ht="12">
      <c r="B212" s="220"/>
      <c r="C212" s="221"/>
      <c r="D212" s="217" t="s">
        <v>165</v>
      </c>
      <c r="E212" s="222" t="s">
        <v>34</v>
      </c>
      <c r="F212" s="223" t="s">
        <v>326</v>
      </c>
      <c r="G212" s="221"/>
      <c r="H212" s="222" t="s">
        <v>34</v>
      </c>
      <c r="I212" s="224"/>
      <c r="J212" s="221"/>
      <c r="K212" s="221"/>
      <c r="L212" s="225"/>
      <c r="M212" s="226"/>
      <c r="N212" s="227"/>
      <c r="O212" s="227"/>
      <c r="P212" s="227"/>
      <c r="Q212" s="227"/>
      <c r="R212" s="227"/>
      <c r="S212" s="227"/>
      <c r="T212" s="228"/>
      <c r="AT212" s="229" t="s">
        <v>165</v>
      </c>
      <c r="AU212" s="229" t="s">
        <v>87</v>
      </c>
      <c r="AV212" s="12" t="s">
        <v>85</v>
      </c>
      <c r="AW212" s="12" t="s">
        <v>41</v>
      </c>
      <c r="AX212" s="12" t="s">
        <v>78</v>
      </c>
      <c r="AY212" s="229" t="s">
        <v>154</v>
      </c>
    </row>
    <row r="213" spans="2:51" s="13" customFormat="1" ht="12">
      <c r="B213" s="230"/>
      <c r="C213" s="231"/>
      <c r="D213" s="217" t="s">
        <v>165</v>
      </c>
      <c r="E213" s="232" t="s">
        <v>34</v>
      </c>
      <c r="F213" s="233" t="s">
        <v>85</v>
      </c>
      <c r="G213" s="231"/>
      <c r="H213" s="234">
        <v>1</v>
      </c>
      <c r="I213" s="235"/>
      <c r="J213" s="231"/>
      <c r="K213" s="231"/>
      <c r="L213" s="236"/>
      <c r="M213" s="237"/>
      <c r="N213" s="238"/>
      <c r="O213" s="238"/>
      <c r="P213" s="238"/>
      <c r="Q213" s="238"/>
      <c r="R213" s="238"/>
      <c r="S213" s="238"/>
      <c r="T213" s="239"/>
      <c r="AT213" s="240" t="s">
        <v>165</v>
      </c>
      <c r="AU213" s="240" t="s">
        <v>87</v>
      </c>
      <c r="AV213" s="13" t="s">
        <v>87</v>
      </c>
      <c r="AW213" s="13" t="s">
        <v>41</v>
      </c>
      <c r="AX213" s="13" t="s">
        <v>85</v>
      </c>
      <c r="AY213" s="240" t="s">
        <v>154</v>
      </c>
    </row>
    <row r="214" spans="2:65" s="1" customFormat="1" ht="38.25" customHeight="1">
      <c r="B214" s="43"/>
      <c r="C214" s="205" t="s">
        <v>327</v>
      </c>
      <c r="D214" s="205" t="s">
        <v>156</v>
      </c>
      <c r="E214" s="206" t="s">
        <v>328</v>
      </c>
      <c r="F214" s="207" t="s">
        <v>329</v>
      </c>
      <c r="G214" s="208" t="s">
        <v>271</v>
      </c>
      <c r="H214" s="209">
        <v>0.033</v>
      </c>
      <c r="I214" s="210"/>
      <c r="J214" s="211">
        <f>ROUND(I214*H214,2)</f>
        <v>0</v>
      </c>
      <c r="K214" s="207" t="s">
        <v>160</v>
      </c>
      <c r="L214" s="63"/>
      <c r="M214" s="212" t="s">
        <v>34</v>
      </c>
      <c r="N214" s="213" t="s">
        <v>49</v>
      </c>
      <c r="O214" s="44"/>
      <c r="P214" s="214">
        <f>O214*H214</f>
        <v>0</v>
      </c>
      <c r="Q214" s="214">
        <v>0</v>
      </c>
      <c r="R214" s="214">
        <f>Q214*H214</f>
        <v>0</v>
      </c>
      <c r="S214" s="214">
        <v>0</v>
      </c>
      <c r="T214" s="215">
        <f>S214*H214</f>
        <v>0</v>
      </c>
      <c r="AR214" s="25" t="s">
        <v>277</v>
      </c>
      <c r="AT214" s="25" t="s">
        <v>156</v>
      </c>
      <c r="AU214" s="25" t="s">
        <v>87</v>
      </c>
      <c r="AY214" s="25" t="s">
        <v>154</v>
      </c>
      <c r="BE214" s="216">
        <f>IF(N214="základní",J214,0)</f>
        <v>0</v>
      </c>
      <c r="BF214" s="216">
        <f>IF(N214="snížená",J214,0)</f>
        <v>0</v>
      </c>
      <c r="BG214" s="216">
        <f>IF(N214="zákl. přenesená",J214,0)</f>
        <v>0</v>
      </c>
      <c r="BH214" s="216">
        <f>IF(N214="sníž. přenesená",J214,0)</f>
        <v>0</v>
      </c>
      <c r="BI214" s="216">
        <f>IF(N214="nulová",J214,0)</f>
        <v>0</v>
      </c>
      <c r="BJ214" s="25" t="s">
        <v>85</v>
      </c>
      <c r="BK214" s="216">
        <f>ROUND(I214*H214,2)</f>
        <v>0</v>
      </c>
      <c r="BL214" s="25" t="s">
        <v>277</v>
      </c>
      <c r="BM214" s="25" t="s">
        <v>330</v>
      </c>
    </row>
    <row r="215" spans="2:47" s="1" customFormat="1" ht="132">
      <c r="B215" s="43"/>
      <c r="C215" s="65"/>
      <c r="D215" s="217" t="s">
        <v>163</v>
      </c>
      <c r="E215" s="65"/>
      <c r="F215" s="218" t="s">
        <v>331</v>
      </c>
      <c r="G215" s="65"/>
      <c r="H215" s="65"/>
      <c r="I215" s="174"/>
      <c r="J215" s="65"/>
      <c r="K215" s="65"/>
      <c r="L215" s="63"/>
      <c r="M215" s="219"/>
      <c r="N215" s="44"/>
      <c r="O215" s="44"/>
      <c r="P215" s="44"/>
      <c r="Q215" s="44"/>
      <c r="R215" s="44"/>
      <c r="S215" s="44"/>
      <c r="T215" s="80"/>
      <c r="AT215" s="25" t="s">
        <v>163</v>
      </c>
      <c r="AU215" s="25" t="s">
        <v>87</v>
      </c>
    </row>
    <row r="216" spans="2:51" s="13" customFormat="1" ht="12">
      <c r="B216" s="230"/>
      <c r="C216" s="231"/>
      <c r="D216" s="217" t="s">
        <v>165</v>
      </c>
      <c r="E216" s="232" t="s">
        <v>34</v>
      </c>
      <c r="F216" s="233" t="s">
        <v>332</v>
      </c>
      <c r="G216" s="231"/>
      <c r="H216" s="234">
        <v>0.033</v>
      </c>
      <c r="I216" s="235"/>
      <c r="J216" s="231"/>
      <c r="K216" s="231"/>
      <c r="L216" s="236"/>
      <c r="M216" s="237"/>
      <c r="N216" s="238"/>
      <c r="O216" s="238"/>
      <c r="P216" s="238"/>
      <c r="Q216" s="238"/>
      <c r="R216" s="238"/>
      <c r="S216" s="238"/>
      <c r="T216" s="239"/>
      <c r="AT216" s="240" t="s">
        <v>165</v>
      </c>
      <c r="AU216" s="240" t="s">
        <v>87</v>
      </c>
      <c r="AV216" s="13" t="s">
        <v>87</v>
      </c>
      <c r="AW216" s="13" t="s">
        <v>41</v>
      </c>
      <c r="AX216" s="13" t="s">
        <v>85</v>
      </c>
      <c r="AY216" s="240" t="s">
        <v>154</v>
      </c>
    </row>
    <row r="217" spans="2:63" s="11" customFormat="1" ht="29.25" customHeight="1">
      <c r="B217" s="189"/>
      <c r="C217" s="190"/>
      <c r="D217" s="191" t="s">
        <v>77</v>
      </c>
      <c r="E217" s="203" t="s">
        <v>333</v>
      </c>
      <c r="F217" s="203" t="s">
        <v>334</v>
      </c>
      <c r="G217" s="190"/>
      <c r="H217" s="190"/>
      <c r="I217" s="193"/>
      <c r="J217" s="204">
        <f>BK217</f>
        <v>0</v>
      </c>
      <c r="K217" s="190"/>
      <c r="L217" s="195"/>
      <c r="M217" s="196"/>
      <c r="N217" s="197"/>
      <c r="O217" s="197"/>
      <c r="P217" s="198">
        <f>SUM(P218:P228)</f>
        <v>0</v>
      </c>
      <c r="Q217" s="197"/>
      <c r="R217" s="198">
        <f>SUM(R218:R228)</f>
        <v>0.0035250000000000004</v>
      </c>
      <c r="S217" s="197"/>
      <c r="T217" s="199">
        <f>SUM(T218:T228)</f>
        <v>0.02</v>
      </c>
      <c r="AR217" s="200" t="s">
        <v>87</v>
      </c>
      <c r="AT217" s="201" t="s">
        <v>77</v>
      </c>
      <c r="AU217" s="201" t="s">
        <v>85</v>
      </c>
      <c r="AY217" s="200" t="s">
        <v>154</v>
      </c>
      <c r="BK217" s="202">
        <f>SUM(BK218:BK228)</f>
        <v>0</v>
      </c>
    </row>
    <row r="218" spans="2:65" s="1" customFormat="1" ht="25.5" customHeight="1">
      <c r="B218" s="43"/>
      <c r="C218" s="205" t="s">
        <v>335</v>
      </c>
      <c r="D218" s="205" t="s">
        <v>156</v>
      </c>
      <c r="E218" s="206" t="s">
        <v>336</v>
      </c>
      <c r="F218" s="207" t="s">
        <v>337</v>
      </c>
      <c r="G218" s="208" t="s">
        <v>287</v>
      </c>
      <c r="H218" s="209">
        <v>4.7</v>
      </c>
      <c r="I218" s="210"/>
      <c r="J218" s="211">
        <f>ROUND(I218*H218,2)</f>
        <v>0</v>
      </c>
      <c r="K218" s="207" t="s">
        <v>160</v>
      </c>
      <c r="L218" s="63"/>
      <c r="M218" s="212" t="s">
        <v>34</v>
      </c>
      <c r="N218" s="213" t="s">
        <v>49</v>
      </c>
      <c r="O218" s="44"/>
      <c r="P218" s="214">
        <f>O218*H218</f>
        <v>0</v>
      </c>
      <c r="Q218" s="214">
        <v>0</v>
      </c>
      <c r="R218" s="214">
        <f>Q218*H218</f>
        <v>0</v>
      </c>
      <c r="S218" s="214">
        <v>0</v>
      </c>
      <c r="T218" s="215">
        <f>S218*H218</f>
        <v>0</v>
      </c>
      <c r="AR218" s="25" t="s">
        <v>277</v>
      </c>
      <c r="AT218" s="25" t="s">
        <v>156</v>
      </c>
      <c r="AU218" s="25" t="s">
        <v>87</v>
      </c>
      <c r="AY218" s="25" t="s">
        <v>154</v>
      </c>
      <c r="BE218" s="216">
        <f>IF(N218="základní",J218,0)</f>
        <v>0</v>
      </c>
      <c r="BF218" s="216">
        <f>IF(N218="snížená",J218,0)</f>
        <v>0</v>
      </c>
      <c r="BG218" s="216">
        <f>IF(N218="zákl. přenesená",J218,0)</f>
        <v>0</v>
      </c>
      <c r="BH218" s="216">
        <f>IF(N218="sníž. přenesená",J218,0)</f>
        <v>0</v>
      </c>
      <c r="BI218" s="216">
        <f>IF(N218="nulová",J218,0)</f>
        <v>0</v>
      </c>
      <c r="BJ218" s="25" t="s">
        <v>85</v>
      </c>
      <c r="BK218" s="216">
        <f>ROUND(I218*H218,2)</f>
        <v>0</v>
      </c>
      <c r="BL218" s="25" t="s">
        <v>277</v>
      </c>
      <c r="BM218" s="25" t="s">
        <v>338</v>
      </c>
    </row>
    <row r="219" spans="2:51" s="12" customFormat="1" ht="12">
      <c r="B219" s="220"/>
      <c r="C219" s="221"/>
      <c r="D219" s="217" t="s">
        <v>165</v>
      </c>
      <c r="E219" s="222" t="s">
        <v>34</v>
      </c>
      <c r="F219" s="223" t="s">
        <v>232</v>
      </c>
      <c r="G219" s="221"/>
      <c r="H219" s="222" t="s">
        <v>34</v>
      </c>
      <c r="I219" s="224"/>
      <c r="J219" s="221"/>
      <c r="K219" s="221"/>
      <c r="L219" s="225"/>
      <c r="M219" s="226"/>
      <c r="N219" s="227"/>
      <c r="O219" s="227"/>
      <c r="P219" s="227"/>
      <c r="Q219" s="227"/>
      <c r="R219" s="227"/>
      <c r="S219" s="227"/>
      <c r="T219" s="228"/>
      <c r="AT219" s="229" t="s">
        <v>165</v>
      </c>
      <c r="AU219" s="229" t="s">
        <v>87</v>
      </c>
      <c r="AV219" s="12" t="s">
        <v>85</v>
      </c>
      <c r="AW219" s="12" t="s">
        <v>41</v>
      </c>
      <c r="AX219" s="12" t="s">
        <v>78</v>
      </c>
      <c r="AY219" s="229" t="s">
        <v>154</v>
      </c>
    </row>
    <row r="220" spans="2:51" s="13" customFormat="1" ht="12">
      <c r="B220" s="230"/>
      <c r="C220" s="231"/>
      <c r="D220" s="217" t="s">
        <v>165</v>
      </c>
      <c r="E220" s="232" t="s">
        <v>34</v>
      </c>
      <c r="F220" s="233" t="s">
        <v>289</v>
      </c>
      <c r="G220" s="231"/>
      <c r="H220" s="234">
        <v>4.7</v>
      </c>
      <c r="I220" s="235"/>
      <c r="J220" s="231"/>
      <c r="K220" s="231"/>
      <c r="L220" s="236"/>
      <c r="M220" s="237"/>
      <c r="N220" s="238"/>
      <c r="O220" s="238"/>
      <c r="P220" s="238"/>
      <c r="Q220" s="238"/>
      <c r="R220" s="238"/>
      <c r="S220" s="238"/>
      <c r="T220" s="239"/>
      <c r="AT220" s="240" t="s">
        <v>165</v>
      </c>
      <c r="AU220" s="240" t="s">
        <v>87</v>
      </c>
      <c r="AV220" s="13" t="s">
        <v>87</v>
      </c>
      <c r="AW220" s="13" t="s">
        <v>41</v>
      </c>
      <c r="AX220" s="13" t="s">
        <v>85</v>
      </c>
      <c r="AY220" s="240" t="s">
        <v>154</v>
      </c>
    </row>
    <row r="221" spans="2:65" s="1" customFormat="1" ht="25.5" customHeight="1">
      <c r="B221" s="43"/>
      <c r="C221" s="241" t="s">
        <v>339</v>
      </c>
      <c r="D221" s="241" t="s">
        <v>169</v>
      </c>
      <c r="E221" s="242" t="s">
        <v>340</v>
      </c>
      <c r="F221" s="243" t="s">
        <v>341</v>
      </c>
      <c r="G221" s="244" t="s">
        <v>287</v>
      </c>
      <c r="H221" s="245">
        <v>4.7</v>
      </c>
      <c r="I221" s="246"/>
      <c r="J221" s="247">
        <f>ROUND(I221*H221,2)</f>
        <v>0</v>
      </c>
      <c r="K221" s="243" t="s">
        <v>160</v>
      </c>
      <c r="L221" s="248"/>
      <c r="M221" s="249" t="s">
        <v>34</v>
      </c>
      <c r="N221" s="250" t="s">
        <v>49</v>
      </c>
      <c r="O221" s="44"/>
      <c r="P221" s="214">
        <f>O221*H221</f>
        <v>0</v>
      </c>
      <c r="Q221" s="214">
        <v>0.00075</v>
      </c>
      <c r="R221" s="214">
        <f>Q221*H221</f>
        <v>0.0035250000000000004</v>
      </c>
      <c r="S221" s="214">
        <v>0</v>
      </c>
      <c r="T221" s="215">
        <f>S221*H221</f>
        <v>0</v>
      </c>
      <c r="AR221" s="25" t="s">
        <v>342</v>
      </c>
      <c r="AT221" s="25" t="s">
        <v>169</v>
      </c>
      <c r="AU221" s="25" t="s">
        <v>87</v>
      </c>
      <c r="AY221" s="25" t="s">
        <v>154</v>
      </c>
      <c r="BE221" s="216">
        <f>IF(N221="základní",J221,0)</f>
        <v>0</v>
      </c>
      <c r="BF221" s="216">
        <f>IF(N221="snížená",J221,0)</f>
        <v>0</v>
      </c>
      <c r="BG221" s="216">
        <f>IF(N221="zákl. přenesená",J221,0)</f>
        <v>0</v>
      </c>
      <c r="BH221" s="216">
        <f>IF(N221="sníž. přenesená",J221,0)</f>
        <v>0</v>
      </c>
      <c r="BI221" s="216">
        <f>IF(N221="nulová",J221,0)</f>
        <v>0</v>
      </c>
      <c r="BJ221" s="25" t="s">
        <v>85</v>
      </c>
      <c r="BK221" s="216">
        <f>ROUND(I221*H221,2)</f>
        <v>0</v>
      </c>
      <c r="BL221" s="25" t="s">
        <v>277</v>
      </c>
      <c r="BM221" s="25" t="s">
        <v>343</v>
      </c>
    </row>
    <row r="222" spans="2:51" s="12" customFormat="1" ht="12">
      <c r="B222" s="220"/>
      <c r="C222" s="221"/>
      <c r="D222" s="217" t="s">
        <v>165</v>
      </c>
      <c r="E222" s="222" t="s">
        <v>34</v>
      </c>
      <c r="F222" s="223" t="s">
        <v>344</v>
      </c>
      <c r="G222" s="221"/>
      <c r="H222" s="222" t="s">
        <v>34</v>
      </c>
      <c r="I222" s="224"/>
      <c r="J222" s="221"/>
      <c r="K222" s="221"/>
      <c r="L222" s="225"/>
      <c r="M222" s="226"/>
      <c r="N222" s="227"/>
      <c r="O222" s="227"/>
      <c r="P222" s="227"/>
      <c r="Q222" s="227"/>
      <c r="R222" s="227"/>
      <c r="S222" s="227"/>
      <c r="T222" s="228"/>
      <c r="AT222" s="229" t="s">
        <v>165</v>
      </c>
      <c r="AU222" s="229" t="s">
        <v>87</v>
      </c>
      <c r="AV222" s="12" t="s">
        <v>85</v>
      </c>
      <c r="AW222" s="12" t="s">
        <v>41</v>
      </c>
      <c r="AX222" s="12" t="s">
        <v>78</v>
      </c>
      <c r="AY222" s="229" t="s">
        <v>154</v>
      </c>
    </row>
    <row r="223" spans="2:51" s="13" customFormat="1" ht="12">
      <c r="B223" s="230"/>
      <c r="C223" s="231"/>
      <c r="D223" s="217" t="s">
        <v>165</v>
      </c>
      <c r="E223" s="232" t="s">
        <v>34</v>
      </c>
      <c r="F223" s="233" t="s">
        <v>289</v>
      </c>
      <c r="G223" s="231"/>
      <c r="H223" s="234">
        <v>4.7</v>
      </c>
      <c r="I223" s="235"/>
      <c r="J223" s="231"/>
      <c r="K223" s="231"/>
      <c r="L223" s="236"/>
      <c r="M223" s="237"/>
      <c r="N223" s="238"/>
      <c r="O223" s="238"/>
      <c r="P223" s="238"/>
      <c r="Q223" s="238"/>
      <c r="R223" s="238"/>
      <c r="S223" s="238"/>
      <c r="T223" s="239"/>
      <c r="AT223" s="240" t="s">
        <v>165</v>
      </c>
      <c r="AU223" s="240" t="s">
        <v>87</v>
      </c>
      <c r="AV223" s="13" t="s">
        <v>87</v>
      </c>
      <c r="AW223" s="13" t="s">
        <v>41</v>
      </c>
      <c r="AX223" s="13" t="s">
        <v>85</v>
      </c>
      <c r="AY223" s="240" t="s">
        <v>154</v>
      </c>
    </row>
    <row r="224" spans="2:65" s="1" customFormat="1" ht="25.5" customHeight="1">
      <c r="B224" s="43"/>
      <c r="C224" s="205" t="s">
        <v>345</v>
      </c>
      <c r="D224" s="205" t="s">
        <v>156</v>
      </c>
      <c r="E224" s="206" t="s">
        <v>346</v>
      </c>
      <c r="F224" s="207" t="s">
        <v>347</v>
      </c>
      <c r="G224" s="208" t="s">
        <v>181</v>
      </c>
      <c r="H224" s="209">
        <v>4</v>
      </c>
      <c r="I224" s="210"/>
      <c r="J224" s="211">
        <f>ROUND(I224*H224,2)</f>
        <v>0</v>
      </c>
      <c r="K224" s="207" t="s">
        <v>34</v>
      </c>
      <c r="L224" s="63"/>
      <c r="M224" s="212" t="s">
        <v>34</v>
      </c>
      <c r="N224" s="213" t="s">
        <v>49</v>
      </c>
      <c r="O224" s="44"/>
      <c r="P224" s="214">
        <f>O224*H224</f>
        <v>0</v>
      </c>
      <c r="Q224" s="214">
        <v>0</v>
      </c>
      <c r="R224" s="214">
        <f>Q224*H224</f>
        <v>0</v>
      </c>
      <c r="S224" s="214">
        <v>0.005</v>
      </c>
      <c r="T224" s="215">
        <f>S224*H224</f>
        <v>0.02</v>
      </c>
      <c r="AR224" s="25" t="s">
        <v>277</v>
      </c>
      <c r="AT224" s="25" t="s">
        <v>156</v>
      </c>
      <c r="AU224" s="25" t="s">
        <v>87</v>
      </c>
      <c r="AY224" s="25" t="s">
        <v>154</v>
      </c>
      <c r="BE224" s="216">
        <f>IF(N224="základní",J224,0)</f>
        <v>0</v>
      </c>
      <c r="BF224" s="216">
        <f>IF(N224="snížená",J224,0)</f>
        <v>0</v>
      </c>
      <c r="BG224" s="216">
        <f>IF(N224="zákl. přenesená",J224,0)</f>
        <v>0</v>
      </c>
      <c r="BH224" s="216">
        <f>IF(N224="sníž. přenesená",J224,0)</f>
        <v>0</v>
      </c>
      <c r="BI224" s="216">
        <f>IF(N224="nulová",J224,0)</f>
        <v>0</v>
      </c>
      <c r="BJ224" s="25" t="s">
        <v>85</v>
      </c>
      <c r="BK224" s="216">
        <f>ROUND(I224*H224,2)</f>
        <v>0</v>
      </c>
      <c r="BL224" s="25" t="s">
        <v>277</v>
      </c>
      <c r="BM224" s="25" t="s">
        <v>348</v>
      </c>
    </row>
    <row r="225" spans="2:51" s="12" customFormat="1" ht="12">
      <c r="B225" s="220"/>
      <c r="C225" s="221"/>
      <c r="D225" s="217" t="s">
        <v>165</v>
      </c>
      <c r="E225" s="222" t="s">
        <v>34</v>
      </c>
      <c r="F225" s="223" t="s">
        <v>349</v>
      </c>
      <c r="G225" s="221"/>
      <c r="H225" s="222" t="s">
        <v>34</v>
      </c>
      <c r="I225" s="224"/>
      <c r="J225" s="221"/>
      <c r="K225" s="221"/>
      <c r="L225" s="225"/>
      <c r="M225" s="226"/>
      <c r="N225" s="227"/>
      <c r="O225" s="227"/>
      <c r="P225" s="227"/>
      <c r="Q225" s="227"/>
      <c r="R225" s="227"/>
      <c r="S225" s="227"/>
      <c r="T225" s="228"/>
      <c r="AT225" s="229" t="s">
        <v>165</v>
      </c>
      <c r="AU225" s="229" t="s">
        <v>87</v>
      </c>
      <c r="AV225" s="12" t="s">
        <v>85</v>
      </c>
      <c r="AW225" s="12" t="s">
        <v>41</v>
      </c>
      <c r="AX225" s="12" t="s">
        <v>78</v>
      </c>
      <c r="AY225" s="229" t="s">
        <v>154</v>
      </c>
    </row>
    <row r="226" spans="2:51" s="13" customFormat="1" ht="12">
      <c r="B226" s="230"/>
      <c r="C226" s="231"/>
      <c r="D226" s="217" t="s">
        <v>165</v>
      </c>
      <c r="E226" s="232" t="s">
        <v>34</v>
      </c>
      <c r="F226" s="233" t="s">
        <v>161</v>
      </c>
      <c r="G226" s="231"/>
      <c r="H226" s="234">
        <v>4</v>
      </c>
      <c r="I226" s="235"/>
      <c r="J226" s="231"/>
      <c r="K226" s="231"/>
      <c r="L226" s="236"/>
      <c r="M226" s="237"/>
      <c r="N226" s="238"/>
      <c r="O226" s="238"/>
      <c r="P226" s="238"/>
      <c r="Q226" s="238"/>
      <c r="R226" s="238"/>
      <c r="S226" s="238"/>
      <c r="T226" s="239"/>
      <c r="AT226" s="240" t="s">
        <v>165</v>
      </c>
      <c r="AU226" s="240" t="s">
        <v>87</v>
      </c>
      <c r="AV226" s="13" t="s">
        <v>87</v>
      </c>
      <c r="AW226" s="13" t="s">
        <v>41</v>
      </c>
      <c r="AX226" s="13" t="s">
        <v>85</v>
      </c>
      <c r="AY226" s="240" t="s">
        <v>154</v>
      </c>
    </row>
    <row r="227" spans="2:65" s="1" customFormat="1" ht="38.25" customHeight="1">
      <c r="B227" s="43"/>
      <c r="C227" s="205" t="s">
        <v>350</v>
      </c>
      <c r="D227" s="205" t="s">
        <v>156</v>
      </c>
      <c r="E227" s="206" t="s">
        <v>351</v>
      </c>
      <c r="F227" s="207" t="s">
        <v>352</v>
      </c>
      <c r="G227" s="208" t="s">
        <v>271</v>
      </c>
      <c r="H227" s="209">
        <v>0.004</v>
      </c>
      <c r="I227" s="210"/>
      <c r="J227" s="211">
        <f>ROUND(I227*H227,2)</f>
        <v>0</v>
      </c>
      <c r="K227" s="207" t="s">
        <v>160</v>
      </c>
      <c r="L227" s="63"/>
      <c r="M227" s="212" t="s">
        <v>34</v>
      </c>
      <c r="N227" s="213" t="s">
        <v>49</v>
      </c>
      <c r="O227" s="44"/>
      <c r="P227" s="214">
        <f>O227*H227</f>
        <v>0</v>
      </c>
      <c r="Q227" s="214">
        <v>0</v>
      </c>
      <c r="R227" s="214">
        <f>Q227*H227</f>
        <v>0</v>
      </c>
      <c r="S227" s="214">
        <v>0</v>
      </c>
      <c r="T227" s="215">
        <f>S227*H227</f>
        <v>0</v>
      </c>
      <c r="AR227" s="25" t="s">
        <v>277</v>
      </c>
      <c r="AT227" s="25" t="s">
        <v>156</v>
      </c>
      <c r="AU227" s="25" t="s">
        <v>87</v>
      </c>
      <c r="AY227" s="25" t="s">
        <v>154</v>
      </c>
      <c r="BE227" s="216">
        <f>IF(N227="základní",J227,0)</f>
        <v>0</v>
      </c>
      <c r="BF227" s="216">
        <f>IF(N227="snížená",J227,0)</f>
        <v>0</v>
      </c>
      <c r="BG227" s="216">
        <f>IF(N227="zákl. přenesená",J227,0)</f>
        <v>0</v>
      </c>
      <c r="BH227" s="216">
        <f>IF(N227="sníž. přenesená",J227,0)</f>
        <v>0</v>
      </c>
      <c r="BI227" s="216">
        <f>IF(N227="nulová",J227,0)</f>
        <v>0</v>
      </c>
      <c r="BJ227" s="25" t="s">
        <v>85</v>
      </c>
      <c r="BK227" s="216">
        <f>ROUND(I227*H227,2)</f>
        <v>0</v>
      </c>
      <c r="BL227" s="25" t="s">
        <v>277</v>
      </c>
      <c r="BM227" s="25" t="s">
        <v>353</v>
      </c>
    </row>
    <row r="228" spans="2:47" s="1" customFormat="1" ht="132">
      <c r="B228" s="43"/>
      <c r="C228" s="65"/>
      <c r="D228" s="217" t="s">
        <v>163</v>
      </c>
      <c r="E228" s="65"/>
      <c r="F228" s="218" t="s">
        <v>354</v>
      </c>
      <c r="G228" s="65"/>
      <c r="H228" s="65"/>
      <c r="I228" s="174"/>
      <c r="J228" s="65"/>
      <c r="K228" s="65"/>
      <c r="L228" s="63"/>
      <c r="M228" s="219"/>
      <c r="N228" s="44"/>
      <c r="O228" s="44"/>
      <c r="P228" s="44"/>
      <c r="Q228" s="44"/>
      <c r="R228" s="44"/>
      <c r="S228" s="44"/>
      <c r="T228" s="80"/>
      <c r="AT228" s="25" t="s">
        <v>163</v>
      </c>
      <c r="AU228" s="25" t="s">
        <v>87</v>
      </c>
    </row>
    <row r="229" spans="2:63" s="11" customFormat="1" ht="29.25" customHeight="1">
      <c r="B229" s="189"/>
      <c r="C229" s="190"/>
      <c r="D229" s="191" t="s">
        <v>77</v>
      </c>
      <c r="E229" s="203" t="s">
        <v>355</v>
      </c>
      <c r="F229" s="203" t="s">
        <v>356</v>
      </c>
      <c r="G229" s="190"/>
      <c r="H229" s="190"/>
      <c r="I229" s="193"/>
      <c r="J229" s="204">
        <f>BK229</f>
        <v>0</v>
      </c>
      <c r="K229" s="190"/>
      <c r="L229" s="195"/>
      <c r="M229" s="196"/>
      <c r="N229" s="197"/>
      <c r="O229" s="197"/>
      <c r="P229" s="198">
        <f>SUM(P230:P270)</f>
        <v>0</v>
      </c>
      <c r="Q229" s="197"/>
      <c r="R229" s="198">
        <f>SUM(R230:R270)</f>
        <v>1.7514000000000003</v>
      </c>
      <c r="S229" s="197"/>
      <c r="T229" s="199">
        <f>SUM(T230:T270)</f>
        <v>0.64334614</v>
      </c>
      <c r="AR229" s="200" t="s">
        <v>87</v>
      </c>
      <c r="AT229" s="201" t="s">
        <v>77</v>
      </c>
      <c r="AU229" s="201" t="s">
        <v>85</v>
      </c>
      <c r="AY229" s="200" t="s">
        <v>154</v>
      </c>
      <c r="BK229" s="202">
        <f>SUM(BK230:BK270)</f>
        <v>0</v>
      </c>
    </row>
    <row r="230" spans="2:65" s="1" customFormat="1" ht="25.5" customHeight="1">
      <c r="B230" s="43"/>
      <c r="C230" s="205" t="s">
        <v>357</v>
      </c>
      <c r="D230" s="205" t="s">
        <v>156</v>
      </c>
      <c r="E230" s="206" t="s">
        <v>358</v>
      </c>
      <c r="F230" s="207" t="s">
        <v>359</v>
      </c>
      <c r="G230" s="208" t="s">
        <v>159</v>
      </c>
      <c r="H230" s="209">
        <v>21.098</v>
      </c>
      <c r="I230" s="210"/>
      <c r="J230" s="211">
        <f>ROUND(I230*H230,2)</f>
        <v>0</v>
      </c>
      <c r="K230" s="207" t="s">
        <v>160</v>
      </c>
      <c r="L230" s="63"/>
      <c r="M230" s="212" t="s">
        <v>34</v>
      </c>
      <c r="N230" s="213" t="s">
        <v>49</v>
      </c>
      <c r="O230" s="44"/>
      <c r="P230" s="214">
        <f>O230*H230</f>
        <v>0</v>
      </c>
      <c r="Q230" s="214">
        <v>0</v>
      </c>
      <c r="R230" s="214">
        <f>Q230*H230</f>
        <v>0</v>
      </c>
      <c r="S230" s="214">
        <v>0.01343</v>
      </c>
      <c r="T230" s="215">
        <f>S230*H230</f>
        <v>0.28334613999999997</v>
      </c>
      <c r="AR230" s="25" t="s">
        <v>277</v>
      </c>
      <c r="AT230" s="25" t="s">
        <v>156</v>
      </c>
      <c r="AU230" s="25" t="s">
        <v>87</v>
      </c>
      <c r="AY230" s="25" t="s">
        <v>154</v>
      </c>
      <c r="BE230" s="216">
        <f>IF(N230="základní",J230,0)</f>
        <v>0</v>
      </c>
      <c r="BF230" s="216">
        <f>IF(N230="snížená",J230,0)</f>
        <v>0</v>
      </c>
      <c r="BG230" s="216">
        <f>IF(N230="zákl. přenesená",J230,0)</f>
        <v>0</v>
      </c>
      <c r="BH230" s="216">
        <f>IF(N230="sníž. přenesená",J230,0)</f>
        <v>0</v>
      </c>
      <c r="BI230" s="216">
        <f>IF(N230="nulová",J230,0)</f>
        <v>0</v>
      </c>
      <c r="BJ230" s="25" t="s">
        <v>85</v>
      </c>
      <c r="BK230" s="216">
        <f>ROUND(I230*H230,2)</f>
        <v>0</v>
      </c>
      <c r="BL230" s="25" t="s">
        <v>277</v>
      </c>
      <c r="BM230" s="25" t="s">
        <v>360</v>
      </c>
    </row>
    <row r="231" spans="2:47" s="1" customFormat="1" ht="48">
      <c r="B231" s="43"/>
      <c r="C231" s="65"/>
      <c r="D231" s="217" t="s">
        <v>163</v>
      </c>
      <c r="E231" s="65"/>
      <c r="F231" s="218" t="s">
        <v>361</v>
      </c>
      <c r="G231" s="65"/>
      <c r="H231" s="65"/>
      <c r="I231" s="174"/>
      <c r="J231" s="65"/>
      <c r="K231" s="65"/>
      <c r="L231" s="63"/>
      <c r="M231" s="219"/>
      <c r="N231" s="44"/>
      <c r="O231" s="44"/>
      <c r="P231" s="44"/>
      <c r="Q231" s="44"/>
      <c r="R231" s="44"/>
      <c r="S231" s="44"/>
      <c r="T231" s="80"/>
      <c r="AT231" s="25" t="s">
        <v>163</v>
      </c>
      <c r="AU231" s="25" t="s">
        <v>87</v>
      </c>
    </row>
    <row r="232" spans="2:51" s="12" customFormat="1" ht="12">
      <c r="B232" s="220"/>
      <c r="C232" s="221"/>
      <c r="D232" s="217" t="s">
        <v>165</v>
      </c>
      <c r="E232" s="222" t="s">
        <v>34</v>
      </c>
      <c r="F232" s="223" t="s">
        <v>362</v>
      </c>
      <c r="G232" s="221"/>
      <c r="H232" s="222" t="s">
        <v>34</v>
      </c>
      <c r="I232" s="224"/>
      <c r="J232" s="221"/>
      <c r="K232" s="221"/>
      <c r="L232" s="225"/>
      <c r="M232" s="226"/>
      <c r="N232" s="227"/>
      <c r="O232" s="227"/>
      <c r="P232" s="227"/>
      <c r="Q232" s="227"/>
      <c r="R232" s="227"/>
      <c r="S232" s="227"/>
      <c r="T232" s="228"/>
      <c r="AT232" s="229" t="s">
        <v>165</v>
      </c>
      <c r="AU232" s="229" t="s">
        <v>87</v>
      </c>
      <c r="AV232" s="12" t="s">
        <v>85</v>
      </c>
      <c r="AW232" s="12" t="s">
        <v>41</v>
      </c>
      <c r="AX232" s="12" t="s">
        <v>78</v>
      </c>
      <c r="AY232" s="229" t="s">
        <v>154</v>
      </c>
    </row>
    <row r="233" spans="2:51" s="13" customFormat="1" ht="12">
      <c r="B233" s="230"/>
      <c r="C233" s="231"/>
      <c r="D233" s="217" t="s">
        <v>165</v>
      </c>
      <c r="E233" s="232" t="s">
        <v>34</v>
      </c>
      <c r="F233" s="233" t="s">
        <v>363</v>
      </c>
      <c r="G233" s="231"/>
      <c r="H233" s="234">
        <v>21.098</v>
      </c>
      <c r="I233" s="235"/>
      <c r="J233" s="231"/>
      <c r="K233" s="231"/>
      <c r="L233" s="236"/>
      <c r="M233" s="237"/>
      <c r="N233" s="238"/>
      <c r="O233" s="238"/>
      <c r="P233" s="238"/>
      <c r="Q233" s="238"/>
      <c r="R233" s="238"/>
      <c r="S233" s="238"/>
      <c r="T233" s="239"/>
      <c r="AT233" s="240" t="s">
        <v>165</v>
      </c>
      <c r="AU233" s="240" t="s">
        <v>87</v>
      </c>
      <c r="AV233" s="13" t="s">
        <v>87</v>
      </c>
      <c r="AW233" s="13" t="s">
        <v>41</v>
      </c>
      <c r="AX233" s="13" t="s">
        <v>78</v>
      </c>
      <c r="AY233" s="240" t="s">
        <v>154</v>
      </c>
    </row>
    <row r="234" spans="2:51" s="14" customFormat="1" ht="12">
      <c r="B234" s="251"/>
      <c r="C234" s="252"/>
      <c r="D234" s="217" t="s">
        <v>165</v>
      </c>
      <c r="E234" s="253" t="s">
        <v>34</v>
      </c>
      <c r="F234" s="254" t="s">
        <v>185</v>
      </c>
      <c r="G234" s="252"/>
      <c r="H234" s="255">
        <v>21.098</v>
      </c>
      <c r="I234" s="256"/>
      <c r="J234" s="252"/>
      <c r="K234" s="252"/>
      <c r="L234" s="257"/>
      <c r="M234" s="258"/>
      <c r="N234" s="259"/>
      <c r="O234" s="259"/>
      <c r="P234" s="259"/>
      <c r="Q234" s="259"/>
      <c r="R234" s="259"/>
      <c r="S234" s="259"/>
      <c r="T234" s="260"/>
      <c r="AT234" s="261" t="s">
        <v>165</v>
      </c>
      <c r="AU234" s="261" t="s">
        <v>87</v>
      </c>
      <c r="AV234" s="14" t="s">
        <v>161</v>
      </c>
      <c r="AW234" s="14" t="s">
        <v>41</v>
      </c>
      <c r="AX234" s="14" t="s">
        <v>85</v>
      </c>
      <c r="AY234" s="261" t="s">
        <v>154</v>
      </c>
    </row>
    <row r="235" spans="2:65" s="1" customFormat="1" ht="25.5" customHeight="1">
      <c r="B235" s="43"/>
      <c r="C235" s="205" t="s">
        <v>364</v>
      </c>
      <c r="D235" s="205" t="s">
        <v>156</v>
      </c>
      <c r="E235" s="206" t="s">
        <v>365</v>
      </c>
      <c r="F235" s="207" t="s">
        <v>366</v>
      </c>
      <c r="G235" s="208" t="s">
        <v>159</v>
      </c>
      <c r="H235" s="209">
        <v>90</v>
      </c>
      <c r="I235" s="210"/>
      <c r="J235" s="211">
        <f>ROUND(I235*H235,2)</f>
        <v>0</v>
      </c>
      <c r="K235" s="207" t="s">
        <v>160</v>
      </c>
      <c r="L235" s="63"/>
      <c r="M235" s="212" t="s">
        <v>34</v>
      </c>
      <c r="N235" s="213" t="s">
        <v>49</v>
      </c>
      <c r="O235" s="44"/>
      <c r="P235" s="214">
        <f>O235*H235</f>
        <v>0</v>
      </c>
      <c r="Q235" s="214">
        <v>0</v>
      </c>
      <c r="R235" s="214">
        <f>Q235*H235</f>
        <v>0</v>
      </c>
      <c r="S235" s="214">
        <v>0</v>
      </c>
      <c r="T235" s="215">
        <f>S235*H235</f>
        <v>0</v>
      </c>
      <c r="AR235" s="25" t="s">
        <v>277</v>
      </c>
      <c r="AT235" s="25" t="s">
        <v>156</v>
      </c>
      <c r="AU235" s="25" t="s">
        <v>87</v>
      </c>
      <c r="AY235" s="25" t="s">
        <v>154</v>
      </c>
      <c r="BE235" s="216">
        <f>IF(N235="základní",J235,0)</f>
        <v>0</v>
      </c>
      <c r="BF235" s="216">
        <f>IF(N235="snížená",J235,0)</f>
        <v>0</v>
      </c>
      <c r="BG235" s="216">
        <f>IF(N235="zákl. přenesená",J235,0)</f>
        <v>0</v>
      </c>
      <c r="BH235" s="216">
        <f>IF(N235="sníž. přenesená",J235,0)</f>
        <v>0</v>
      </c>
      <c r="BI235" s="216">
        <f>IF(N235="nulová",J235,0)</f>
        <v>0</v>
      </c>
      <c r="BJ235" s="25" t="s">
        <v>85</v>
      </c>
      <c r="BK235" s="216">
        <f>ROUND(I235*H235,2)</f>
        <v>0</v>
      </c>
      <c r="BL235" s="25" t="s">
        <v>277</v>
      </c>
      <c r="BM235" s="25" t="s">
        <v>367</v>
      </c>
    </row>
    <row r="236" spans="2:47" s="1" customFormat="1" ht="60">
      <c r="B236" s="43"/>
      <c r="C236" s="65"/>
      <c r="D236" s="217" t="s">
        <v>163</v>
      </c>
      <c r="E236" s="65"/>
      <c r="F236" s="218" t="s">
        <v>368</v>
      </c>
      <c r="G236" s="65"/>
      <c r="H236" s="65"/>
      <c r="I236" s="174"/>
      <c r="J236" s="65"/>
      <c r="K236" s="65"/>
      <c r="L236" s="63"/>
      <c r="M236" s="219"/>
      <c r="N236" s="44"/>
      <c r="O236" s="44"/>
      <c r="P236" s="44"/>
      <c r="Q236" s="44"/>
      <c r="R236" s="44"/>
      <c r="S236" s="44"/>
      <c r="T236" s="80"/>
      <c r="AT236" s="25" t="s">
        <v>163</v>
      </c>
      <c r="AU236" s="25" t="s">
        <v>87</v>
      </c>
    </row>
    <row r="237" spans="2:51" s="12" customFormat="1" ht="12">
      <c r="B237" s="220"/>
      <c r="C237" s="221"/>
      <c r="D237" s="217" t="s">
        <v>165</v>
      </c>
      <c r="E237" s="222" t="s">
        <v>34</v>
      </c>
      <c r="F237" s="223" t="s">
        <v>166</v>
      </c>
      <c r="G237" s="221"/>
      <c r="H237" s="222" t="s">
        <v>34</v>
      </c>
      <c r="I237" s="224"/>
      <c r="J237" s="221"/>
      <c r="K237" s="221"/>
      <c r="L237" s="225"/>
      <c r="M237" s="226"/>
      <c r="N237" s="227"/>
      <c r="O237" s="227"/>
      <c r="P237" s="227"/>
      <c r="Q237" s="227"/>
      <c r="R237" s="227"/>
      <c r="S237" s="227"/>
      <c r="T237" s="228"/>
      <c r="AT237" s="229" t="s">
        <v>165</v>
      </c>
      <c r="AU237" s="229" t="s">
        <v>87</v>
      </c>
      <c r="AV237" s="12" t="s">
        <v>85</v>
      </c>
      <c r="AW237" s="12" t="s">
        <v>41</v>
      </c>
      <c r="AX237" s="12" t="s">
        <v>78</v>
      </c>
      <c r="AY237" s="229" t="s">
        <v>154</v>
      </c>
    </row>
    <row r="238" spans="2:51" s="12" customFormat="1" ht="12">
      <c r="B238" s="220"/>
      <c r="C238" s="221"/>
      <c r="D238" s="217" t="s">
        <v>165</v>
      </c>
      <c r="E238" s="222" t="s">
        <v>34</v>
      </c>
      <c r="F238" s="223" t="s">
        <v>167</v>
      </c>
      <c r="G238" s="221"/>
      <c r="H238" s="222" t="s">
        <v>34</v>
      </c>
      <c r="I238" s="224"/>
      <c r="J238" s="221"/>
      <c r="K238" s="221"/>
      <c r="L238" s="225"/>
      <c r="M238" s="226"/>
      <c r="N238" s="227"/>
      <c r="O238" s="227"/>
      <c r="P238" s="227"/>
      <c r="Q238" s="227"/>
      <c r="R238" s="227"/>
      <c r="S238" s="227"/>
      <c r="T238" s="228"/>
      <c r="AT238" s="229" t="s">
        <v>165</v>
      </c>
      <c r="AU238" s="229" t="s">
        <v>87</v>
      </c>
      <c r="AV238" s="12" t="s">
        <v>85</v>
      </c>
      <c r="AW238" s="12" t="s">
        <v>41</v>
      </c>
      <c r="AX238" s="12" t="s">
        <v>78</v>
      </c>
      <c r="AY238" s="229" t="s">
        <v>154</v>
      </c>
    </row>
    <row r="239" spans="2:51" s="13" customFormat="1" ht="12">
      <c r="B239" s="230"/>
      <c r="C239" s="231"/>
      <c r="D239" s="217" t="s">
        <v>165</v>
      </c>
      <c r="E239" s="232" t="s">
        <v>34</v>
      </c>
      <c r="F239" s="233" t="s">
        <v>168</v>
      </c>
      <c r="G239" s="231"/>
      <c r="H239" s="234">
        <v>90</v>
      </c>
      <c r="I239" s="235"/>
      <c r="J239" s="231"/>
      <c r="K239" s="231"/>
      <c r="L239" s="236"/>
      <c r="M239" s="237"/>
      <c r="N239" s="238"/>
      <c r="O239" s="238"/>
      <c r="P239" s="238"/>
      <c r="Q239" s="238"/>
      <c r="R239" s="238"/>
      <c r="S239" s="238"/>
      <c r="T239" s="239"/>
      <c r="AT239" s="240" t="s">
        <v>165</v>
      </c>
      <c r="AU239" s="240" t="s">
        <v>87</v>
      </c>
      <c r="AV239" s="13" t="s">
        <v>87</v>
      </c>
      <c r="AW239" s="13" t="s">
        <v>41</v>
      </c>
      <c r="AX239" s="13" t="s">
        <v>85</v>
      </c>
      <c r="AY239" s="240" t="s">
        <v>154</v>
      </c>
    </row>
    <row r="240" spans="2:65" s="1" customFormat="1" ht="16.5" customHeight="1">
      <c r="B240" s="43"/>
      <c r="C240" s="241" t="s">
        <v>176</v>
      </c>
      <c r="D240" s="241" t="s">
        <v>169</v>
      </c>
      <c r="E240" s="242" t="s">
        <v>369</v>
      </c>
      <c r="F240" s="243" t="s">
        <v>370</v>
      </c>
      <c r="G240" s="244" t="s">
        <v>159</v>
      </c>
      <c r="H240" s="245">
        <v>97.2</v>
      </c>
      <c r="I240" s="246"/>
      <c r="J240" s="247">
        <f>ROUND(I240*H240,2)</f>
        <v>0</v>
      </c>
      <c r="K240" s="243" t="s">
        <v>34</v>
      </c>
      <c r="L240" s="248"/>
      <c r="M240" s="249" t="s">
        <v>34</v>
      </c>
      <c r="N240" s="250" t="s">
        <v>49</v>
      </c>
      <c r="O240" s="44"/>
      <c r="P240" s="214">
        <f>O240*H240</f>
        <v>0</v>
      </c>
      <c r="Q240" s="214">
        <v>0.0145</v>
      </c>
      <c r="R240" s="214">
        <f>Q240*H240</f>
        <v>1.4094000000000002</v>
      </c>
      <c r="S240" s="214">
        <v>0</v>
      </c>
      <c r="T240" s="215">
        <f>S240*H240</f>
        <v>0</v>
      </c>
      <c r="AR240" s="25" t="s">
        <v>342</v>
      </c>
      <c r="AT240" s="25" t="s">
        <v>169</v>
      </c>
      <c r="AU240" s="25" t="s">
        <v>87</v>
      </c>
      <c r="AY240" s="25" t="s">
        <v>154</v>
      </c>
      <c r="BE240" s="216">
        <f>IF(N240="základní",J240,0)</f>
        <v>0</v>
      </c>
      <c r="BF240" s="216">
        <f>IF(N240="snížená",J240,0)</f>
        <v>0</v>
      </c>
      <c r="BG240" s="216">
        <f>IF(N240="zákl. přenesená",J240,0)</f>
        <v>0</v>
      </c>
      <c r="BH240" s="216">
        <f>IF(N240="sníž. přenesená",J240,0)</f>
        <v>0</v>
      </c>
      <c r="BI240" s="216">
        <f>IF(N240="nulová",J240,0)</f>
        <v>0</v>
      </c>
      <c r="BJ240" s="25" t="s">
        <v>85</v>
      </c>
      <c r="BK240" s="216">
        <f>ROUND(I240*H240,2)</f>
        <v>0</v>
      </c>
      <c r="BL240" s="25" t="s">
        <v>277</v>
      </c>
      <c r="BM240" s="25" t="s">
        <v>371</v>
      </c>
    </row>
    <row r="241" spans="2:51" s="12" customFormat="1" ht="12">
      <c r="B241" s="220"/>
      <c r="C241" s="221"/>
      <c r="D241" s="217" t="s">
        <v>165</v>
      </c>
      <c r="E241" s="222" t="s">
        <v>34</v>
      </c>
      <c r="F241" s="223" t="s">
        <v>344</v>
      </c>
      <c r="G241" s="221"/>
      <c r="H241" s="222" t="s">
        <v>34</v>
      </c>
      <c r="I241" s="224"/>
      <c r="J241" s="221"/>
      <c r="K241" s="221"/>
      <c r="L241" s="225"/>
      <c r="M241" s="226"/>
      <c r="N241" s="227"/>
      <c r="O241" s="227"/>
      <c r="P241" s="227"/>
      <c r="Q241" s="227"/>
      <c r="R241" s="227"/>
      <c r="S241" s="227"/>
      <c r="T241" s="228"/>
      <c r="AT241" s="229" t="s">
        <v>165</v>
      </c>
      <c r="AU241" s="229" t="s">
        <v>87</v>
      </c>
      <c r="AV241" s="12" t="s">
        <v>85</v>
      </c>
      <c r="AW241" s="12" t="s">
        <v>41</v>
      </c>
      <c r="AX241" s="12" t="s">
        <v>78</v>
      </c>
      <c r="AY241" s="229" t="s">
        <v>154</v>
      </c>
    </row>
    <row r="242" spans="2:51" s="13" customFormat="1" ht="12">
      <c r="B242" s="230"/>
      <c r="C242" s="231"/>
      <c r="D242" s="217" t="s">
        <v>165</v>
      </c>
      <c r="E242" s="232" t="s">
        <v>34</v>
      </c>
      <c r="F242" s="233" t="s">
        <v>168</v>
      </c>
      <c r="G242" s="231"/>
      <c r="H242" s="234">
        <v>90</v>
      </c>
      <c r="I242" s="235"/>
      <c r="J242" s="231"/>
      <c r="K242" s="231"/>
      <c r="L242" s="236"/>
      <c r="M242" s="237"/>
      <c r="N242" s="238"/>
      <c r="O242" s="238"/>
      <c r="P242" s="238"/>
      <c r="Q242" s="238"/>
      <c r="R242" s="238"/>
      <c r="S242" s="238"/>
      <c r="T242" s="239"/>
      <c r="AT242" s="240" t="s">
        <v>165</v>
      </c>
      <c r="AU242" s="240" t="s">
        <v>87</v>
      </c>
      <c r="AV242" s="13" t="s">
        <v>87</v>
      </c>
      <c r="AW242" s="13" t="s">
        <v>41</v>
      </c>
      <c r="AX242" s="13" t="s">
        <v>85</v>
      </c>
      <c r="AY242" s="240" t="s">
        <v>154</v>
      </c>
    </row>
    <row r="243" spans="2:51" s="13" customFormat="1" ht="12">
      <c r="B243" s="230"/>
      <c r="C243" s="231"/>
      <c r="D243" s="217" t="s">
        <v>165</v>
      </c>
      <c r="E243" s="231"/>
      <c r="F243" s="233" t="s">
        <v>372</v>
      </c>
      <c r="G243" s="231"/>
      <c r="H243" s="234">
        <v>97.2</v>
      </c>
      <c r="I243" s="235"/>
      <c r="J243" s="231"/>
      <c r="K243" s="231"/>
      <c r="L243" s="236"/>
      <c r="M243" s="237"/>
      <c r="N243" s="238"/>
      <c r="O243" s="238"/>
      <c r="P243" s="238"/>
      <c r="Q243" s="238"/>
      <c r="R243" s="238"/>
      <c r="S243" s="238"/>
      <c r="T243" s="239"/>
      <c r="AT243" s="240" t="s">
        <v>165</v>
      </c>
      <c r="AU243" s="240" t="s">
        <v>87</v>
      </c>
      <c r="AV243" s="13" t="s">
        <v>87</v>
      </c>
      <c r="AW243" s="13" t="s">
        <v>6</v>
      </c>
      <c r="AX243" s="13" t="s">
        <v>85</v>
      </c>
      <c r="AY243" s="240" t="s">
        <v>154</v>
      </c>
    </row>
    <row r="244" spans="2:65" s="1" customFormat="1" ht="16.5" customHeight="1">
      <c r="B244" s="43"/>
      <c r="C244" s="205" t="s">
        <v>342</v>
      </c>
      <c r="D244" s="205" t="s">
        <v>156</v>
      </c>
      <c r="E244" s="206" t="s">
        <v>373</v>
      </c>
      <c r="F244" s="207" t="s">
        <v>374</v>
      </c>
      <c r="G244" s="208" t="s">
        <v>159</v>
      </c>
      <c r="H244" s="209">
        <v>15</v>
      </c>
      <c r="I244" s="210"/>
      <c r="J244" s="211">
        <f>ROUND(I244*H244,2)</f>
        <v>0</v>
      </c>
      <c r="K244" s="207" t="s">
        <v>160</v>
      </c>
      <c r="L244" s="63"/>
      <c r="M244" s="212" t="s">
        <v>34</v>
      </c>
      <c r="N244" s="213" t="s">
        <v>49</v>
      </c>
      <c r="O244" s="44"/>
      <c r="P244" s="214">
        <f>O244*H244</f>
        <v>0</v>
      </c>
      <c r="Q244" s="214">
        <v>0</v>
      </c>
      <c r="R244" s="214">
        <f>Q244*H244</f>
        <v>0</v>
      </c>
      <c r="S244" s="214">
        <v>0</v>
      </c>
      <c r="T244" s="215">
        <f>S244*H244</f>
        <v>0</v>
      </c>
      <c r="AR244" s="25" t="s">
        <v>277</v>
      </c>
      <c r="AT244" s="25" t="s">
        <v>156</v>
      </c>
      <c r="AU244" s="25" t="s">
        <v>87</v>
      </c>
      <c r="AY244" s="25" t="s">
        <v>154</v>
      </c>
      <c r="BE244" s="216">
        <f>IF(N244="základní",J244,0)</f>
        <v>0</v>
      </c>
      <c r="BF244" s="216">
        <f>IF(N244="snížená",J244,0)</f>
        <v>0</v>
      </c>
      <c r="BG244" s="216">
        <f>IF(N244="zákl. přenesená",J244,0)</f>
        <v>0</v>
      </c>
      <c r="BH244" s="216">
        <f>IF(N244="sníž. přenesená",J244,0)</f>
        <v>0</v>
      </c>
      <c r="BI244" s="216">
        <f>IF(N244="nulová",J244,0)</f>
        <v>0</v>
      </c>
      <c r="BJ244" s="25" t="s">
        <v>85</v>
      </c>
      <c r="BK244" s="216">
        <f>ROUND(I244*H244,2)</f>
        <v>0</v>
      </c>
      <c r="BL244" s="25" t="s">
        <v>277</v>
      </c>
      <c r="BM244" s="25" t="s">
        <v>375</v>
      </c>
    </row>
    <row r="245" spans="2:47" s="1" customFormat="1" ht="36">
      <c r="B245" s="43"/>
      <c r="C245" s="65"/>
      <c r="D245" s="217" t="s">
        <v>163</v>
      </c>
      <c r="E245" s="65"/>
      <c r="F245" s="218" t="s">
        <v>376</v>
      </c>
      <c r="G245" s="65"/>
      <c r="H245" s="65"/>
      <c r="I245" s="174"/>
      <c r="J245" s="65"/>
      <c r="K245" s="65"/>
      <c r="L245" s="63"/>
      <c r="M245" s="219"/>
      <c r="N245" s="44"/>
      <c r="O245" s="44"/>
      <c r="P245" s="44"/>
      <c r="Q245" s="44"/>
      <c r="R245" s="44"/>
      <c r="S245" s="44"/>
      <c r="T245" s="80"/>
      <c r="AT245" s="25" t="s">
        <v>163</v>
      </c>
      <c r="AU245" s="25" t="s">
        <v>87</v>
      </c>
    </row>
    <row r="246" spans="2:51" s="12" customFormat="1" ht="12">
      <c r="B246" s="220"/>
      <c r="C246" s="221"/>
      <c r="D246" s="217" t="s">
        <v>165</v>
      </c>
      <c r="E246" s="222" t="s">
        <v>34</v>
      </c>
      <c r="F246" s="223" t="s">
        <v>377</v>
      </c>
      <c r="G246" s="221"/>
      <c r="H246" s="222" t="s">
        <v>34</v>
      </c>
      <c r="I246" s="224"/>
      <c r="J246" s="221"/>
      <c r="K246" s="221"/>
      <c r="L246" s="225"/>
      <c r="M246" s="226"/>
      <c r="N246" s="227"/>
      <c r="O246" s="227"/>
      <c r="P246" s="227"/>
      <c r="Q246" s="227"/>
      <c r="R246" s="227"/>
      <c r="S246" s="227"/>
      <c r="T246" s="228"/>
      <c r="AT246" s="229" t="s">
        <v>165</v>
      </c>
      <c r="AU246" s="229" t="s">
        <v>87</v>
      </c>
      <c r="AV246" s="12" t="s">
        <v>85</v>
      </c>
      <c r="AW246" s="12" t="s">
        <v>41</v>
      </c>
      <c r="AX246" s="12" t="s">
        <v>78</v>
      </c>
      <c r="AY246" s="229" t="s">
        <v>154</v>
      </c>
    </row>
    <row r="247" spans="2:51" s="13" customFormat="1" ht="12">
      <c r="B247" s="230"/>
      <c r="C247" s="231"/>
      <c r="D247" s="217" t="s">
        <v>165</v>
      </c>
      <c r="E247" s="232" t="s">
        <v>34</v>
      </c>
      <c r="F247" s="233" t="s">
        <v>10</v>
      </c>
      <c r="G247" s="231"/>
      <c r="H247" s="234">
        <v>15</v>
      </c>
      <c r="I247" s="235"/>
      <c r="J247" s="231"/>
      <c r="K247" s="231"/>
      <c r="L247" s="236"/>
      <c r="M247" s="237"/>
      <c r="N247" s="238"/>
      <c r="O247" s="238"/>
      <c r="P247" s="238"/>
      <c r="Q247" s="238"/>
      <c r="R247" s="238"/>
      <c r="S247" s="238"/>
      <c r="T247" s="239"/>
      <c r="AT247" s="240" t="s">
        <v>165</v>
      </c>
      <c r="AU247" s="240" t="s">
        <v>87</v>
      </c>
      <c r="AV247" s="13" t="s">
        <v>87</v>
      </c>
      <c r="AW247" s="13" t="s">
        <v>41</v>
      </c>
      <c r="AX247" s="13" t="s">
        <v>85</v>
      </c>
      <c r="AY247" s="240" t="s">
        <v>154</v>
      </c>
    </row>
    <row r="248" spans="2:65" s="1" customFormat="1" ht="16.5" customHeight="1">
      <c r="B248" s="43"/>
      <c r="C248" s="241" t="s">
        <v>378</v>
      </c>
      <c r="D248" s="241" t="s">
        <v>169</v>
      </c>
      <c r="E248" s="242" t="s">
        <v>379</v>
      </c>
      <c r="F248" s="243" t="s">
        <v>380</v>
      </c>
      <c r="G248" s="244" t="s">
        <v>280</v>
      </c>
      <c r="H248" s="245">
        <v>0.648</v>
      </c>
      <c r="I248" s="246"/>
      <c r="J248" s="247">
        <f>ROUND(I248*H248,2)</f>
        <v>0</v>
      </c>
      <c r="K248" s="243" t="s">
        <v>34</v>
      </c>
      <c r="L248" s="248"/>
      <c r="M248" s="249" t="s">
        <v>34</v>
      </c>
      <c r="N248" s="250" t="s">
        <v>49</v>
      </c>
      <c r="O248" s="44"/>
      <c r="P248" s="214">
        <f>O248*H248</f>
        <v>0</v>
      </c>
      <c r="Q248" s="214">
        <v>0.5</v>
      </c>
      <c r="R248" s="214">
        <f>Q248*H248</f>
        <v>0.324</v>
      </c>
      <c r="S248" s="214">
        <v>0</v>
      </c>
      <c r="T248" s="215">
        <f>S248*H248</f>
        <v>0</v>
      </c>
      <c r="AR248" s="25" t="s">
        <v>342</v>
      </c>
      <c r="AT248" s="25" t="s">
        <v>169</v>
      </c>
      <c r="AU248" s="25" t="s">
        <v>87</v>
      </c>
      <c r="AY248" s="25" t="s">
        <v>154</v>
      </c>
      <c r="BE248" s="216">
        <f>IF(N248="základní",J248,0)</f>
        <v>0</v>
      </c>
      <c r="BF248" s="216">
        <f>IF(N248="snížená",J248,0)</f>
        <v>0</v>
      </c>
      <c r="BG248" s="216">
        <f>IF(N248="zákl. přenesená",J248,0)</f>
        <v>0</v>
      </c>
      <c r="BH248" s="216">
        <f>IF(N248="sníž. přenesená",J248,0)</f>
        <v>0</v>
      </c>
      <c r="BI248" s="216">
        <f>IF(N248="nulová",J248,0)</f>
        <v>0</v>
      </c>
      <c r="BJ248" s="25" t="s">
        <v>85</v>
      </c>
      <c r="BK248" s="216">
        <f>ROUND(I248*H248,2)</f>
        <v>0</v>
      </c>
      <c r="BL248" s="25" t="s">
        <v>277</v>
      </c>
      <c r="BM248" s="25" t="s">
        <v>381</v>
      </c>
    </row>
    <row r="249" spans="2:51" s="12" customFormat="1" ht="12">
      <c r="B249" s="220"/>
      <c r="C249" s="221"/>
      <c r="D249" s="217" t="s">
        <v>165</v>
      </c>
      <c r="E249" s="222" t="s">
        <v>34</v>
      </c>
      <c r="F249" s="223" t="s">
        <v>344</v>
      </c>
      <c r="G249" s="221"/>
      <c r="H249" s="222" t="s">
        <v>34</v>
      </c>
      <c r="I249" s="224"/>
      <c r="J249" s="221"/>
      <c r="K249" s="221"/>
      <c r="L249" s="225"/>
      <c r="M249" s="226"/>
      <c r="N249" s="227"/>
      <c r="O249" s="227"/>
      <c r="P249" s="227"/>
      <c r="Q249" s="227"/>
      <c r="R249" s="227"/>
      <c r="S249" s="227"/>
      <c r="T249" s="228"/>
      <c r="AT249" s="229" t="s">
        <v>165</v>
      </c>
      <c r="AU249" s="229" t="s">
        <v>87</v>
      </c>
      <c r="AV249" s="12" t="s">
        <v>85</v>
      </c>
      <c r="AW249" s="12" t="s">
        <v>41</v>
      </c>
      <c r="AX249" s="12" t="s">
        <v>78</v>
      </c>
      <c r="AY249" s="229" t="s">
        <v>154</v>
      </c>
    </row>
    <row r="250" spans="2:51" s="13" customFormat="1" ht="12">
      <c r="B250" s="230"/>
      <c r="C250" s="231"/>
      <c r="D250" s="217" t="s">
        <v>165</v>
      </c>
      <c r="E250" s="232" t="s">
        <v>34</v>
      </c>
      <c r="F250" s="233" t="s">
        <v>382</v>
      </c>
      <c r="G250" s="231"/>
      <c r="H250" s="234">
        <v>0.6</v>
      </c>
      <c r="I250" s="235"/>
      <c r="J250" s="231"/>
      <c r="K250" s="231"/>
      <c r="L250" s="236"/>
      <c r="M250" s="237"/>
      <c r="N250" s="238"/>
      <c r="O250" s="238"/>
      <c r="P250" s="238"/>
      <c r="Q250" s="238"/>
      <c r="R250" s="238"/>
      <c r="S250" s="238"/>
      <c r="T250" s="239"/>
      <c r="AT250" s="240" t="s">
        <v>165</v>
      </c>
      <c r="AU250" s="240" t="s">
        <v>87</v>
      </c>
      <c r="AV250" s="13" t="s">
        <v>87</v>
      </c>
      <c r="AW250" s="13" t="s">
        <v>41</v>
      </c>
      <c r="AX250" s="13" t="s">
        <v>78</v>
      </c>
      <c r="AY250" s="240" t="s">
        <v>154</v>
      </c>
    </row>
    <row r="251" spans="2:51" s="14" customFormat="1" ht="12">
      <c r="B251" s="251"/>
      <c r="C251" s="252"/>
      <c r="D251" s="217" t="s">
        <v>165</v>
      </c>
      <c r="E251" s="253" t="s">
        <v>34</v>
      </c>
      <c r="F251" s="254" t="s">
        <v>185</v>
      </c>
      <c r="G251" s="252"/>
      <c r="H251" s="255">
        <v>0.6</v>
      </c>
      <c r="I251" s="256"/>
      <c r="J251" s="252"/>
      <c r="K251" s="252"/>
      <c r="L251" s="257"/>
      <c r="M251" s="258"/>
      <c r="N251" s="259"/>
      <c r="O251" s="259"/>
      <c r="P251" s="259"/>
      <c r="Q251" s="259"/>
      <c r="R251" s="259"/>
      <c r="S251" s="259"/>
      <c r="T251" s="260"/>
      <c r="AT251" s="261" t="s">
        <v>165</v>
      </c>
      <c r="AU251" s="261" t="s">
        <v>87</v>
      </c>
      <c r="AV251" s="14" t="s">
        <v>161</v>
      </c>
      <c r="AW251" s="14" t="s">
        <v>41</v>
      </c>
      <c r="AX251" s="14" t="s">
        <v>85</v>
      </c>
      <c r="AY251" s="261" t="s">
        <v>154</v>
      </c>
    </row>
    <row r="252" spans="2:51" s="13" customFormat="1" ht="12">
      <c r="B252" s="230"/>
      <c r="C252" s="231"/>
      <c r="D252" s="217" t="s">
        <v>165</v>
      </c>
      <c r="E252" s="231"/>
      <c r="F252" s="233" t="s">
        <v>383</v>
      </c>
      <c r="G252" s="231"/>
      <c r="H252" s="234">
        <v>0.648</v>
      </c>
      <c r="I252" s="235"/>
      <c r="J252" s="231"/>
      <c r="K252" s="231"/>
      <c r="L252" s="236"/>
      <c r="M252" s="237"/>
      <c r="N252" s="238"/>
      <c r="O252" s="238"/>
      <c r="P252" s="238"/>
      <c r="Q252" s="238"/>
      <c r="R252" s="238"/>
      <c r="S252" s="238"/>
      <c r="T252" s="239"/>
      <c r="AT252" s="240" t="s">
        <v>165</v>
      </c>
      <c r="AU252" s="240" t="s">
        <v>87</v>
      </c>
      <c r="AV252" s="13" t="s">
        <v>87</v>
      </c>
      <c r="AW252" s="13" t="s">
        <v>6</v>
      </c>
      <c r="AX252" s="13" t="s">
        <v>85</v>
      </c>
      <c r="AY252" s="240" t="s">
        <v>154</v>
      </c>
    </row>
    <row r="253" spans="2:65" s="1" customFormat="1" ht="16.5" customHeight="1">
      <c r="B253" s="43"/>
      <c r="C253" s="205" t="s">
        <v>384</v>
      </c>
      <c r="D253" s="205" t="s">
        <v>156</v>
      </c>
      <c r="E253" s="206" t="s">
        <v>385</v>
      </c>
      <c r="F253" s="207" t="s">
        <v>386</v>
      </c>
      <c r="G253" s="208" t="s">
        <v>159</v>
      </c>
      <c r="H253" s="209">
        <v>15</v>
      </c>
      <c r="I253" s="210"/>
      <c r="J253" s="211">
        <f>ROUND(I253*H253,2)</f>
        <v>0</v>
      </c>
      <c r="K253" s="207" t="s">
        <v>160</v>
      </c>
      <c r="L253" s="63"/>
      <c r="M253" s="212" t="s">
        <v>34</v>
      </c>
      <c r="N253" s="213" t="s">
        <v>49</v>
      </c>
      <c r="O253" s="44"/>
      <c r="P253" s="214">
        <f>O253*H253</f>
        <v>0</v>
      </c>
      <c r="Q253" s="214">
        <v>0</v>
      </c>
      <c r="R253" s="214">
        <f>Q253*H253</f>
        <v>0</v>
      </c>
      <c r="S253" s="214">
        <v>0.024</v>
      </c>
      <c r="T253" s="215">
        <f>S253*H253</f>
        <v>0.36</v>
      </c>
      <c r="AR253" s="25" t="s">
        <v>277</v>
      </c>
      <c r="AT253" s="25" t="s">
        <v>156</v>
      </c>
      <c r="AU253" s="25" t="s">
        <v>87</v>
      </c>
      <c r="AY253" s="25" t="s">
        <v>154</v>
      </c>
      <c r="BE253" s="216">
        <f>IF(N253="základní",J253,0)</f>
        <v>0</v>
      </c>
      <c r="BF253" s="216">
        <f>IF(N253="snížená",J253,0)</f>
        <v>0</v>
      </c>
      <c r="BG253" s="216">
        <f>IF(N253="zákl. přenesená",J253,0)</f>
        <v>0</v>
      </c>
      <c r="BH253" s="216">
        <f>IF(N253="sníž. přenesená",J253,0)</f>
        <v>0</v>
      </c>
      <c r="BI253" s="216">
        <f>IF(N253="nulová",J253,0)</f>
        <v>0</v>
      </c>
      <c r="BJ253" s="25" t="s">
        <v>85</v>
      </c>
      <c r="BK253" s="216">
        <f>ROUND(I253*H253,2)</f>
        <v>0</v>
      </c>
      <c r="BL253" s="25" t="s">
        <v>277</v>
      </c>
      <c r="BM253" s="25" t="s">
        <v>387</v>
      </c>
    </row>
    <row r="254" spans="2:51" s="12" customFormat="1" ht="12">
      <c r="B254" s="220"/>
      <c r="C254" s="221"/>
      <c r="D254" s="217" t="s">
        <v>165</v>
      </c>
      <c r="E254" s="222" t="s">
        <v>34</v>
      </c>
      <c r="F254" s="223" t="s">
        <v>377</v>
      </c>
      <c r="G254" s="221"/>
      <c r="H254" s="222" t="s">
        <v>34</v>
      </c>
      <c r="I254" s="224"/>
      <c r="J254" s="221"/>
      <c r="K254" s="221"/>
      <c r="L254" s="225"/>
      <c r="M254" s="226"/>
      <c r="N254" s="227"/>
      <c r="O254" s="227"/>
      <c r="P254" s="227"/>
      <c r="Q254" s="227"/>
      <c r="R254" s="227"/>
      <c r="S254" s="227"/>
      <c r="T254" s="228"/>
      <c r="AT254" s="229" t="s">
        <v>165</v>
      </c>
      <c r="AU254" s="229" t="s">
        <v>87</v>
      </c>
      <c r="AV254" s="12" t="s">
        <v>85</v>
      </c>
      <c r="AW254" s="12" t="s">
        <v>41</v>
      </c>
      <c r="AX254" s="12" t="s">
        <v>78</v>
      </c>
      <c r="AY254" s="229" t="s">
        <v>154</v>
      </c>
    </row>
    <row r="255" spans="2:51" s="13" customFormat="1" ht="12">
      <c r="B255" s="230"/>
      <c r="C255" s="231"/>
      <c r="D255" s="217" t="s">
        <v>165</v>
      </c>
      <c r="E255" s="232" t="s">
        <v>34</v>
      </c>
      <c r="F255" s="233" t="s">
        <v>10</v>
      </c>
      <c r="G255" s="231"/>
      <c r="H255" s="234">
        <v>15</v>
      </c>
      <c r="I255" s="235"/>
      <c r="J255" s="231"/>
      <c r="K255" s="231"/>
      <c r="L255" s="236"/>
      <c r="M255" s="237"/>
      <c r="N255" s="238"/>
      <c r="O255" s="238"/>
      <c r="P255" s="238"/>
      <c r="Q255" s="238"/>
      <c r="R255" s="238"/>
      <c r="S255" s="238"/>
      <c r="T255" s="239"/>
      <c r="AT255" s="240" t="s">
        <v>165</v>
      </c>
      <c r="AU255" s="240" t="s">
        <v>87</v>
      </c>
      <c r="AV255" s="13" t="s">
        <v>87</v>
      </c>
      <c r="AW255" s="13" t="s">
        <v>41</v>
      </c>
      <c r="AX255" s="13" t="s">
        <v>85</v>
      </c>
      <c r="AY255" s="240" t="s">
        <v>154</v>
      </c>
    </row>
    <row r="256" spans="2:65" s="1" customFormat="1" ht="16.5" customHeight="1">
      <c r="B256" s="43"/>
      <c r="C256" s="205" t="s">
        <v>388</v>
      </c>
      <c r="D256" s="205" t="s">
        <v>156</v>
      </c>
      <c r="E256" s="206" t="s">
        <v>389</v>
      </c>
      <c r="F256" s="207" t="s">
        <v>390</v>
      </c>
      <c r="G256" s="208" t="s">
        <v>159</v>
      </c>
      <c r="H256" s="209">
        <v>90</v>
      </c>
      <c r="I256" s="210"/>
      <c r="J256" s="211">
        <f>ROUND(I256*H256,2)</f>
        <v>0</v>
      </c>
      <c r="K256" s="207" t="s">
        <v>160</v>
      </c>
      <c r="L256" s="63"/>
      <c r="M256" s="212" t="s">
        <v>34</v>
      </c>
      <c r="N256" s="213" t="s">
        <v>49</v>
      </c>
      <c r="O256" s="44"/>
      <c r="P256" s="214">
        <f>O256*H256</f>
        <v>0</v>
      </c>
      <c r="Q256" s="214">
        <v>0.0002</v>
      </c>
      <c r="R256" s="214">
        <f>Q256*H256</f>
        <v>0.018000000000000002</v>
      </c>
      <c r="S256" s="214">
        <v>0</v>
      </c>
      <c r="T256" s="215">
        <f>S256*H256</f>
        <v>0</v>
      </c>
      <c r="AR256" s="25" t="s">
        <v>277</v>
      </c>
      <c r="AT256" s="25" t="s">
        <v>156</v>
      </c>
      <c r="AU256" s="25" t="s">
        <v>87</v>
      </c>
      <c r="AY256" s="25" t="s">
        <v>154</v>
      </c>
      <c r="BE256" s="216">
        <f>IF(N256="základní",J256,0)</f>
        <v>0</v>
      </c>
      <c r="BF256" s="216">
        <f>IF(N256="snížená",J256,0)</f>
        <v>0</v>
      </c>
      <c r="BG256" s="216">
        <f>IF(N256="zákl. přenesená",J256,0)</f>
        <v>0</v>
      </c>
      <c r="BH256" s="216">
        <f>IF(N256="sníž. přenesená",J256,0)</f>
        <v>0</v>
      </c>
      <c r="BI256" s="216">
        <f>IF(N256="nulová",J256,0)</f>
        <v>0</v>
      </c>
      <c r="BJ256" s="25" t="s">
        <v>85</v>
      </c>
      <c r="BK256" s="216">
        <f>ROUND(I256*H256,2)</f>
        <v>0</v>
      </c>
      <c r="BL256" s="25" t="s">
        <v>277</v>
      </c>
      <c r="BM256" s="25" t="s">
        <v>391</v>
      </c>
    </row>
    <row r="257" spans="2:47" s="1" customFormat="1" ht="84">
      <c r="B257" s="43"/>
      <c r="C257" s="65"/>
      <c r="D257" s="217" t="s">
        <v>163</v>
      </c>
      <c r="E257" s="65"/>
      <c r="F257" s="218" t="s">
        <v>392</v>
      </c>
      <c r="G257" s="65"/>
      <c r="H257" s="65"/>
      <c r="I257" s="174"/>
      <c r="J257" s="65"/>
      <c r="K257" s="65"/>
      <c r="L257" s="63"/>
      <c r="M257" s="219"/>
      <c r="N257" s="44"/>
      <c r="O257" s="44"/>
      <c r="P257" s="44"/>
      <c r="Q257" s="44"/>
      <c r="R257" s="44"/>
      <c r="S257" s="44"/>
      <c r="T257" s="80"/>
      <c r="AT257" s="25" t="s">
        <v>163</v>
      </c>
      <c r="AU257" s="25" t="s">
        <v>87</v>
      </c>
    </row>
    <row r="258" spans="2:51" s="12" customFormat="1" ht="12">
      <c r="B258" s="220"/>
      <c r="C258" s="221"/>
      <c r="D258" s="217" t="s">
        <v>165</v>
      </c>
      <c r="E258" s="222" t="s">
        <v>34</v>
      </c>
      <c r="F258" s="223" t="s">
        <v>166</v>
      </c>
      <c r="G258" s="221"/>
      <c r="H258" s="222" t="s">
        <v>34</v>
      </c>
      <c r="I258" s="224"/>
      <c r="J258" s="221"/>
      <c r="K258" s="221"/>
      <c r="L258" s="225"/>
      <c r="M258" s="226"/>
      <c r="N258" s="227"/>
      <c r="O258" s="227"/>
      <c r="P258" s="227"/>
      <c r="Q258" s="227"/>
      <c r="R258" s="227"/>
      <c r="S258" s="227"/>
      <c r="T258" s="228"/>
      <c r="AT258" s="229" t="s">
        <v>165</v>
      </c>
      <c r="AU258" s="229" t="s">
        <v>87</v>
      </c>
      <c r="AV258" s="12" t="s">
        <v>85</v>
      </c>
      <c r="AW258" s="12" t="s">
        <v>41</v>
      </c>
      <c r="AX258" s="12" t="s">
        <v>78</v>
      </c>
      <c r="AY258" s="229" t="s">
        <v>154</v>
      </c>
    </row>
    <row r="259" spans="2:51" s="12" customFormat="1" ht="12">
      <c r="B259" s="220"/>
      <c r="C259" s="221"/>
      <c r="D259" s="217" t="s">
        <v>165</v>
      </c>
      <c r="E259" s="222" t="s">
        <v>34</v>
      </c>
      <c r="F259" s="223" t="s">
        <v>167</v>
      </c>
      <c r="G259" s="221"/>
      <c r="H259" s="222" t="s">
        <v>34</v>
      </c>
      <c r="I259" s="224"/>
      <c r="J259" s="221"/>
      <c r="K259" s="221"/>
      <c r="L259" s="225"/>
      <c r="M259" s="226"/>
      <c r="N259" s="227"/>
      <c r="O259" s="227"/>
      <c r="P259" s="227"/>
      <c r="Q259" s="227"/>
      <c r="R259" s="227"/>
      <c r="S259" s="227"/>
      <c r="T259" s="228"/>
      <c r="AT259" s="229" t="s">
        <v>165</v>
      </c>
      <c r="AU259" s="229" t="s">
        <v>87</v>
      </c>
      <c r="AV259" s="12" t="s">
        <v>85</v>
      </c>
      <c r="AW259" s="12" t="s">
        <v>41</v>
      </c>
      <c r="AX259" s="12" t="s">
        <v>78</v>
      </c>
      <c r="AY259" s="229" t="s">
        <v>154</v>
      </c>
    </row>
    <row r="260" spans="2:51" s="13" customFormat="1" ht="12">
      <c r="B260" s="230"/>
      <c r="C260" s="231"/>
      <c r="D260" s="217" t="s">
        <v>165</v>
      </c>
      <c r="E260" s="232" t="s">
        <v>34</v>
      </c>
      <c r="F260" s="233" t="s">
        <v>168</v>
      </c>
      <c r="G260" s="231"/>
      <c r="H260" s="234">
        <v>90</v>
      </c>
      <c r="I260" s="235"/>
      <c r="J260" s="231"/>
      <c r="K260" s="231"/>
      <c r="L260" s="236"/>
      <c r="M260" s="237"/>
      <c r="N260" s="238"/>
      <c r="O260" s="238"/>
      <c r="P260" s="238"/>
      <c r="Q260" s="238"/>
      <c r="R260" s="238"/>
      <c r="S260" s="238"/>
      <c r="T260" s="239"/>
      <c r="AT260" s="240" t="s">
        <v>165</v>
      </c>
      <c r="AU260" s="240" t="s">
        <v>87</v>
      </c>
      <c r="AV260" s="13" t="s">
        <v>87</v>
      </c>
      <c r="AW260" s="13" t="s">
        <v>41</v>
      </c>
      <c r="AX260" s="13" t="s">
        <v>85</v>
      </c>
      <c r="AY260" s="240" t="s">
        <v>154</v>
      </c>
    </row>
    <row r="261" spans="2:65" s="1" customFormat="1" ht="16.5" customHeight="1">
      <c r="B261" s="43"/>
      <c r="C261" s="205" t="s">
        <v>393</v>
      </c>
      <c r="D261" s="205" t="s">
        <v>156</v>
      </c>
      <c r="E261" s="206" t="s">
        <v>394</v>
      </c>
      <c r="F261" s="207" t="s">
        <v>395</v>
      </c>
      <c r="G261" s="208" t="s">
        <v>159</v>
      </c>
      <c r="H261" s="209">
        <v>90</v>
      </c>
      <c r="I261" s="210"/>
      <c r="J261" s="211">
        <f>ROUND(I261*H261,2)</f>
        <v>0</v>
      </c>
      <c r="K261" s="207" t="s">
        <v>34</v>
      </c>
      <c r="L261" s="63"/>
      <c r="M261" s="212" t="s">
        <v>34</v>
      </c>
      <c r="N261" s="213" t="s">
        <v>49</v>
      </c>
      <c r="O261" s="44"/>
      <c r="P261" s="214">
        <f>O261*H261</f>
        <v>0</v>
      </c>
      <c r="Q261" s="214">
        <v>0</v>
      </c>
      <c r="R261" s="214">
        <f>Q261*H261</f>
        <v>0</v>
      </c>
      <c r="S261" s="214">
        <v>0</v>
      </c>
      <c r="T261" s="215">
        <f>S261*H261</f>
        <v>0</v>
      </c>
      <c r="AR261" s="25" t="s">
        <v>277</v>
      </c>
      <c r="AT261" s="25" t="s">
        <v>156</v>
      </c>
      <c r="AU261" s="25" t="s">
        <v>87</v>
      </c>
      <c r="AY261" s="25" t="s">
        <v>154</v>
      </c>
      <c r="BE261" s="216">
        <f>IF(N261="základní",J261,0)</f>
        <v>0</v>
      </c>
      <c r="BF261" s="216">
        <f>IF(N261="snížená",J261,0)</f>
        <v>0</v>
      </c>
      <c r="BG261" s="216">
        <f>IF(N261="zákl. přenesená",J261,0)</f>
        <v>0</v>
      </c>
      <c r="BH261" s="216">
        <f>IF(N261="sníž. přenesená",J261,0)</f>
        <v>0</v>
      </c>
      <c r="BI261" s="216">
        <f>IF(N261="nulová",J261,0)</f>
        <v>0</v>
      </c>
      <c r="BJ261" s="25" t="s">
        <v>85</v>
      </c>
      <c r="BK261" s="216">
        <f>ROUND(I261*H261,2)</f>
        <v>0</v>
      </c>
      <c r="BL261" s="25" t="s">
        <v>277</v>
      </c>
      <c r="BM261" s="25" t="s">
        <v>396</v>
      </c>
    </row>
    <row r="262" spans="2:51" s="12" customFormat="1" ht="12">
      <c r="B262" s="220"/>
      <c r="C262" s="221"/>
      <c r="D262" s="217" t="s">
        <v>165</v>
      </c>
      <c r="E262" s="222" t="s">
        <v>34</v>
      </c>
      <c r="F262" s="223" t="s">
        <v>166</v>
      </c>
      <c r="G262" s="221"/>
      <c r="H262" s="222" t="s">
        <v>34</v>
      </c>
      <c r="I262" s="224"/>
      <c r="J262" s="221"/>
      <c r="K262" s="221"/>
      <c r="L262" s="225"/>
      <c r="M262" s="226"/>
      <c r="N262" s="227"/>
      <c r="O262" s="227"/>
      <c r="P262" s="227"/>
      <c r="Q262" s="227"/>
      <c r="R262" s="227"/>
      <c r="S262" s="227"/>
      <c r="T262" s="228"/>
      <c r="AT262" s="229" t="s">
        <v>165</v>
      </c>
      <c r="AU262" s="229" t="s">
        <v>87</v>
      </c>
      <c r="AV262" s="12" t="s">
        <v>85</v>
      </c>
      <c r="AW262" s="12" t="s">
        <v>41</v>
      </c>
      <c r="AX262" s="12" t="s">
        <v>78</v>
      </c>
      <c r="AY262" s="229" t="s">
        <v>154</v>
      </c>
    </row>
    <row r="263" spans="2:51" s="12" customFormat="1" ht="12">
      <c r="B263" s="220"/>
      <c r="C263" s="221"/>
      <c r="D263" s="217" t="s">
        <v>165</v>
      </c>
      <c r="E263" s="222" t="s">
        <v>34</v>
      </c>
      <c r="F263" s="223" t="s">
        <v>167</v>
      </c>
      <c r="G263" s="221"/>
      <c r="H263" s="222" t="s">
        <v>34</v>
      </c>
      <c r="I263" s="224"/>
      <c r="J263" s="221"/>
      <c r="K263" s="221"/>
      <c r="L263" s="225"/>
      <c r="M263" s="226"/>
      <c r="N263" s="227"/>
      <c r="O263" s="227"/>
      <c r="P263" s="227"/>
      <c r="Q263" s="227"/>
      <c r="R263" s="227"/>
      <c r="S263" s="227"/>
      <c r="T263" s="228"/>
      <c r="AT263" s="229" t="s">
        <v>165</v>
      </c>
      <c r="AU263" s="229" t="s">
        <v>87</v>
      </c>
      <c r="AV263" s="12" t="s">
        <v>85</v>
      </c>
      <c r="AW263" s="12" t="s">
        <v>41</v>
      </c>
      <c r="AX263" s="12" t="s">
        <v>78</v>
      </c>
      <c r="AY263" s="229" t="s">
        <v>154</v>
      </c>
    </row>
    <row r="264" spans="2:51" s="13" customFormat="1" ht="12">
      <c r="B264" s="230"/>
      <c r="C264" s="231"/>
      <c r="D264" s="217" t="s">
        <v>165</v>
      </c>
      <c r="E264" s="232" t="s">
        <v>34</v>
      </c>
      <c r="F264" s="233" t="s">
        <v>168</v>
      </c>
      <c r="G264" s="231"/>
      <c r="H264" s="234">
        <v>90</v>
      </c>
      <c r="I264" s="235"/>
      <c r="J264" s="231"/>
      <c r="K264" s="231"/>
      <c r="L264" s="236"/>
      <c r="M264" s="237"/>
      <c r="N264" s="238"/>
      <c r="O264" s="238"/>
      <c r="P264" s="238"/>
      <c r="Q264" s="238"/>
      <c r="R264" s="238"/>
      <c r="S264" s="238"/>
      <c r="T264" s="239"/>
      <c r="AT264" s="240" t="s">
        <v>165</v>
      </c>
      <c r="AU264" s="240" t="s">
        <v>87</v>
      </c>
      <c r="AV264" s="13" t="s">
        <v>87</v>
      </c>
      <c r="AW264" s="13" t="s">
        <v>41</v>
      </c>
      <c r="AX264" s="13" t="s">
        <v>85</v>
      </c>
      <c r="AY264" s="240" t="s">
        <v>154</v>
      </c>
    </row>
    <row r="265" spans="2:65" s="1" customFormat="1" ht="25.5" customHeight="1">
      <c r="B265" s="43"/>
      <c r="C265" s="205" t="s">
        <v>397</v>
      </c>
      <c r="D265" s="205" t="s">
        <v>156</v>
      </c>
      <c r="E265" s="206" t="s">
        <v>398</v>
      </c>
      <c r="F265" s="207" t="s">
        <v>399</v>
      </c>
      <c r="G265" s="208" t="s">
        <v>159</v>
      </c>
      <c r="H265" s="209">
        <v>90</v>
      </c>
      <c r="I265" s="210"/>
      <c r="J265" s="211">
        <f>ROUND(I265*H265,2)</f>
        <v>0</v>
      </c>
      <c r="K265" s="207" t="s">
        <v>34</v>
      </c>
      <c r="L265" s="63"/>
      <c r="M265" s="212" t="s">
        <v>34</v>
      </c>
      <c r="N265" s="213" t="s">
        <v>49</v>
      </c>
      <c r="O265" s="44"/>
      <c r="P265" s="214">
        <f>O265*H265</f>
        <v>0</v>
      </c>
      <c r="Q265" s="214">
        <v>0</v>
      </c>
      <c r="R265" s="214">
        <f>Q265*H265</f>
        <v>0</v>
      </c>
      <c r="S265" s="214">
        <v>0</v>
      </c>
      <c r="T265" s="215">
        <f>S265*H265</f>
        <v>0</v>
      </c>
      <c r="AR265" s="25" t="s">
        <v>277</v>
      </c>
      <c r="AT265" s="25" t="s">
        <v>156</v>
      </c>
      <c r="AU265" s="25" t="s">
        <v>87</v>
      </c>
      <c r="AY265" s="25" t="s">
        <v>154</v>
      </c>
      <c r="BE265" s="216">
        <f>IF(N265="základní",J265,0)</f>
        <v>0</v>
      </c>
      <c r="BF265" s="216">
        <f>IF(N265="snížená",J265,0)</f>
        <v>0</v>
      </c>
      <c r="BG265" s="216">
        <f>IF(N265="zákl. přenesená",J265,0)</f>
        <v>0</v>
      </c>
      <c r="BH265" s="216">
        <f>IF(N265="sníž. přenesená",J265,0)</f>
        <v>0</v>
      </c>
      <c r="BI265" s="216">
        <f>IF(N265="nulová",J265,0)</f>
        <v>0</v>
      </c>
      <c r="BJ265" s="25" t="s">
        <v>85</v>
      </c>
      <c r="BK265" s="216">
        <f>ROUND(I265*H265,2)</f>
        <v>0</v>
      </c>
      <c r="BL265" s="25" t="s">
        <v>277</v>
      </c>
      <c r="BM265" s="25" t="s">
        <v>400</v>
      </c>
    </row>
    <row r="266" spans="2:51" s="12" customFormat="1" ht="12">
      <c r="B266" s="220"/>
      <c r="C266" s="221"/>
      <c r="D266" s="217" t="s">
        <v>165</v>
      </c>
      <c r="E266" s="222" t="s">
        <v>34</v>
      </c>
      <c r="F266" s="223" t="s">
        <v>166</v>
      </c>
      <c r="G266" s="221"/>
      <c r="H266" s="222" t="s">
        <v>34</v>
      </c>
      <c r="I266" s="224"/>
      <c r="J266" s="221"/>
      <c r="K266" s="221"/>
      <c r="L266" s="225"/>
      <c r="M266" s="226"/>
      <c r="N266" s="227"/>
      <c r="O266" s="227"/>
      <c r="P266" s="227"/>
      <c r="Q266" s="227"/>
      <c r="R266" s="227"/>
      <c r="S266" s="227"/>
      <c r="T266" s="228"/>
      <c r="AT266" s="229" t="s">
        <v>165</v>
      </c>
      <c r="AU266" s="229" t="s">
        <v>87</v>
      </c>
      <c r="AV266" s="12" t="s">
        <v>85</v>
      </c>
      <c r="AW266" s="12" t="s">
        <v>41</v>
      </c>
      <c r="AX266" s="12" t="s">
        <v>78</v>
      </c>
      <c r="AY266" s="229" t="s">
        <v>154</v>
      </c>
    </row>
    <row r="267" spans="2:51" s="12" customFormat="1" ht="12">
      <c r="B267" s="220"/>
      <c r="C267" s="221"/>
      <c r="D267" s="217" t="s">
        <v>165</v>
      </c>
      <c r="E267" s="222" t="s">
        <v>34</v>
      </c>
      <c r="F267" s="223" t="s">
        <v>167</v>
      </c>
      <c r="G267" s="221"/>
      <c r="H267" s="222" t="s">
        <v>34</v>
      </c>
      <c r="I267" s="224"/>
      <c r="J267" s="221"/>
      <c r="K267" s="221"/>
      <c r="L267" s="225"/>
      <c r="M267" s="226"/>
      <c r="N267" s="227"/>
      <c r="O267" s="227"/>
      <c r="P267" s="227"/>
      <c r="Q267" s="227"/>
      <c r="R267" s="227"/>
      <c r="S267" s="227"/>
      <c r="T267" s="228"/>
      <c r="AT267" s="229" t="s">
        <v>165</v>
      </c>
      <c r="AU267" s="229" t="s">
        <v>87</v>
      </c>
      <c r="AV267" s="12" t="s">
        <v>85</v>
      </c>
      <c r="AW267" s="12" t="s">
        <v>41</v>
      </c>
      <c r="AX267" s="12" t="s">
        <v>78</v>
      </c>
      <c r="AY267" s="229" t="s">
        <v>154</v>
      </c>
    </row>
    <row r="268" spans="2:51" s="13" customFormat="1" ht="12">
      <c r="B268" s="230"/>
      <c r="C268" s="231"/>
      <c r="D268" s="217" t="s">
        <v>165</v>
      </c>
      <c r="E268" s="232" t="s">
        <v>34</v>
      </c>
      <c r="F268" s="233" t="s">
        <v>168</v>
      </c>
      <c r="G268" s="231"/>
      <c r="H268" s="234">
        <v>90</v>
      </c>
      <c r="I268" s="235"/>
      <c r="J268" s="231"/>
      <c r="K268" s="231"/>
      <c r="L268" s="236"/>
      <c r="M268" s="237"/>
      <c r="N268" s="238"/>
      <c r="O268" s="238"/>
      <c r="P268" s="238"/>
      <c r="Q268" s="238"/>
      <c r="R268" s="238"/>
      <c r="S268" s="238"/>
      <c r="T268" s="239"/>
      <c r="AT268" s="240" t="s">
        <v>165</v>
      </c>
      <c r="AU268" s="240" t="s">
        <v>87</v>
      </c>
      <c r="AV268" s="13" t="s">
        <v>87</v>
      </c>
      <c r="AW268" s="13" t="s">
        <v>41</v>
      </c>
      <c r="AX268" s="13" t="s">
        <v>85</v>
      </c>
      <c r="AY268" s="240" t="s">
        <v>154</v>
      </c>
    </row>
    <row r="269" spans="2:65" s="1" customFormat="1" ht="38.25" customHeight="1">
      <c r="B269" s="43"/>
      <c r="C269" s="205" t="s">
        <v>401</v>
      </c>
      <c r="D269" s="205" t="s">
        <v>156</v>
      </c>
      <c r="E269" s="206" t="s">
        <v>402</v>
      </c>
      <c r="F269" s="207" t="s">
        <v>403</v>
      </c>
      <c r="G269" s="208" t="s">
        <v>271</v>
      </c>
      <c r="H269" s="209">
        <v>1.751</v>
      </c>
      <c r="I269" s="210"/>
      <c r="J269" s="211">
        <f>ROUND(I269*H269,2)</f>
        <v>0</v>
      </c>
      <c r="K269" s="207" t="s">
        <v>160</v>
      </c>
      <c r="L269" s="63"/>
      <c r="M269" s="212" t="s">
        <v>34</v>
      </c>
      <c r="N269" s="213" t="s">
        <v>49</v>
      </c>
      <c r="O269" s="44"/>
      <c r="P269" s="214">
        <f>O269*H269</f>
        <v>0</v>
      </c>
      <c r="Q269" s="214">
        <v>0</v>
      </c>
      <c r="R269" s="214">
        <f>Q269*H269</f>
        <v>0</v>
      </c>
      <c r="S269" s="214">
        <v>0</v>
      </c>
      <c r="T269" s="215">
        <f>S269*H269</f>
        <v>0</v>
      </c>
      <c r="AR269" s="25" t="s">
        <v>277</v>
      </c>
      <c r="AT269" s="25" t="s">
        <v>156</v>
      </c>
      <c r="AU269" s="25" t="s">
        <v>87</v>
      </c>
      <c r="AY269" s="25" t="s">
        <v>154</v>
      </c>
      <c r="BE269" s="216">
        <f>IF(N269="základní",J269,0)</f>
        <v>0</v>
      </c>
      <c r="BF269" s="216">
        <f>IF(N269="snížená",J269,0)</f>
        <v>0</v>
      </c>
      <c r="BG269" s="216">
        <f>IF(N269="zákl. přenesená",J269,0)</f>
        <v>0</v>
      </c>
      <c r="BH269" s="216">
        <f>IF(N269="sníž. přenesená",J269,0)</f>
        <v>0</v>
      </c>
      <c r="BI269" s="216">
        <f>IF(N269="nulová",J269,0)</f>
        <v>0</v>
      </c>
      <c r="BJ269" s="25" t="s">
        <v>85</v>
      </c>
      <c r="BK269" s="216">
        <f>ROUND(I269*H269,2)</f>
        <v>0</v>
      </c>
      <c r="BL269" s="25" t="s">
        <v>277</v>
      </c>
      <c r="BM269" s="25" t="s">
        <v>404</v>
      </c>
    </row>
    <row r="270" spans="2:47" s="1" customFormat="1" ht="132">
      <c r="B270" s="43"/>
      <c r="C270" s="65"/>
      <c r="D270" s="217" t="s">
        <v>163</v>
      </c>
      <c r="E270" s="65"/>
      <c r="F270" s="218" t="s">
        <v>405</v>
      </c>
      <c r="G270" s="65"/>
      <c r="H270" s="65"/>
      <c r="I270" s="174"/>
      <c r="J270" s="65"/>
      <c r="K270" s="65"/>
      <c r="L270" s="63"/>
      <c r="M270" s="219"/>
      <c r="N270" s="44"/>
      <c r="O270" s="44"/>
      <c r="P270" s="44"/>
      <c r="Q270" s="44"/>
      <c r="R270" s="44"/>
      <c r="S270" s="44"/>
      <c r="T270" s="80"/>
      <c r="AT270" s="25" t="s">
        <v>163</v>
      </c>
      <c r="AU270" s="25" t="s">
        <v>87</v>
      </c>
    </row>
    <row r="271" spans="2:63" s="11" customFormat="1" ht="29.25" customHeight="1">
      <c r="B271" s="189"/>
      <c r="C271" s="190"/>
      <c r="D271" s="191" t="s">
        <v>77</v>
      </c>
      <c r="E271" s="203" t="s">
        <v>406</v>
      </c>
      <c r="F271" s="203" t="s">
        <v>407</v>
      </c>
      <c r="G271" s="190"/>
      <c r="H271" s="190"/>
      <c r="I271" s="193"/>
      <c r="J271" s="204">
        <f>BK271</f>
        <v>0</v>
      </c>
      <c r="K271" s="190"/>
      <c r="L271" s="195"/>
      <c r="M271" s="196"/>
      <c r="N271" s="197"/>
      <c r="O271" s="197"/>
      <c r="P271" s="198">
        <f>SUM(P272:P310)</f>
        <v>0</v>
      </c>
      <c r="Q271" s="197"/>
      <c r="R271" s="198">
        <f>SUM(R272:R310)</f>
        <v>6.1904335800000005</v>
      </c>
      <c r="S271" s="197"/>
      <c r="T271" s="199">
        <f>SUM(T272:T310)</f>
        <v>0</v>
      </c>
      <c r="AR271" s="200" t="s">
        <v>87</v>
      </c>
      <c r="AT271" s="201" t="s">
        <v>77</v>
      </c>
      <c r="AU271" s="201" t="s">
        <v>85</v>
      </c>
      <c r="AY271" s="200" t="s">
        <v>154</v>
      </c>
      <c r="BK271" s="202">
        <f>SUM(BK272:BK310)</f>
        <v>0</v>
      </c>
    </row>
    <row r="272" spans="2:65" s="1" customFormat="1" ht="38.25" customHeight="1">
      <c r="B272" s="43"/>
      <c r="C272" s="205" t="s">
        <v>408</v>
      </c>
      <c r="D272" s="205" t="s">
        <v>156</v>
      </c>
      <c r="E272" s="206" t="s">
        <v>409</v>
      </c>
      <c r="F272" s="207" t="s">
        <v>410</v>
      </c>
      <c r="G272" s="208" t="s">
        <v>159</v>
      </c>
      <c r="H272" s="209">
        <v>110.009</v>
      </c>
      <c r="I272" s="210"/>
      <c r="J272" s="211">
        <f>ROUND(I272*H272,2)</f>
        <v>0</v>
      </c>
      <c r="K272" s="207" t="s">
        <v>160</v>
      </c>
      <c r="L272" s="63"/>
      <c r="M272" s="212" t="s">
        <v>34</v>
      </c>
      <c r="N272" s="213" t="s">
        <v>49</v>
      </c>
      <c r="O272" s="44"/>
      <c r="P272" s="214">
        <f>O272*H272</f>
        <v>0</v>
      </c>
      <c r="Q272" s="214">
        <v>0.0462</v>
      </c>
      <c r="R272" s="214">
        <f>Q272*H272</f>
        <v>5.0824158</v>
      </c>
      <c r="S272" s="214">
        <v>0</v>
      </c>
      <c r="T272" s="215">
        <f>S272*H272</f>
        <v>0</v>
      </c>
      <c r="AR272" s="25" t="s">
        <v>277</v>
      </c>
      <c r="AT272" s="25" t="s">
        <v>156</v>
      </c>
      <c r="AU272" s="25" t="s">
        <v>87</v>
      </c>
      <c r="AY272" s="25" t="s">
        <v>154</v>
      </c>
      <c r="BE272" s="216">
        <f>IF(N272="základní",J272,0)</f>
        <v>0</v>
      </c>
      <c r="BF272" s="216">
        <f>IF(N272="snížená",J272,0)</f>
        <v>0</v>
      </c>
      <c r="BG272" s="216">
        <f>IF(N272="zákl. přenesená",J272,0)</f>
        <v>0</v>
      </c>
      <c r="BH272" s="216">
        <f>IF(N272="sníž. přenesená",J272,0)</f>
        <v>0</v>
      </c>
      <c r="BI272" s="216">
        <f>IF(N272="nulová",J272,0)</f>
        <v>0</v>
      </c>
      <c r="BJ272" s="25" t="s">
        <v>85</v>
      </c>
      <c r="BK272" s="216">
        <f>ROUND(I272*H272,2)</f>
        <v>0</v>
      </c>
      <c r="BL272" s="25" t="s">
        <v>277</v>
      </c>
      <c r="BM272" s="25" t="s">
        <v>411</v>
      </c>
    </row>
    <row r="273" spans="2:47" s="1" customFormat="1" ht="168">
      <c r="B273" s="43"/>
      <c r="C273" s="65"/>
      <c r="D273" s="217" t="s">
        <v>163</v>
      </c>
      <c r="E273" s="65"/>
      <c r="F273" s="218" t="s">
        <v>412</v>
      </c>
      <c r="G273" s="65"/>
      <c r="H273" s="65"/>
      <c r="I273" s="174"/>
      <c r="J273" s="65"/>
      <c r="K273" s="65"/>
      <c r="L273" s="63"/>
      <c r="M273" s="219"/>
      <c r="N273" s="44"/>
      <c r="O273" s="44"/>
      <c r="P273" s="44"/>
      <c r="Q273" s="44"/>
      <c r="R273" s="44"/>
      <c r="S273" s="44"/>
      <c r="T273" s="80"/>
      <c r="AT273" s="25" t="s">
        <v>163</v>
      </c>
      <c r="AU273" s="25" t="s">
        <v>87</v>
      </c>
    </row>
    <row r="274" spans="2:51" s="12" customFormat="1" ht="12">
      <c r="B274" s="220"/>
      <c r="C274" s="221"/>
      <c r="D274" s="217" t="s">
        <v>165</v>
      </c>
      <c r="E274" s="222" t="s">
        <v>34</v>
      </c>
      <c r="F274" s="223" t="s">
        <v>203</v>
      </c>
      <c r="G274" s="221"/>
      <c r="H274" s="222" t="s">
        <v>34</v>
      </c>
      <c r="I274" s="224"/>
      <c r="J274" s="221"/>
      <c r="K274" s="221"/>
      <c r="L274" s="225"/>
      <c r="M274" s="226"/>
      <c r="N274" s="227"/>
      <c r="O274" s="227"/>
      <c r="P274" s="227"/>
      <c r="Q274" s="227"/>
      <c r="R274" s="227"/>
      <c r="S274" s="227"/>
      <c r="T274" s="228"/>
      <c r="AT274" s="229" t="s">
        <v>165</v>
      </c>
      <c r="AU274" s="229" t="s">
        <v>87</v>
      </c>
      <c r="AV274" s="12" t="s">
        <v>85</v>
      </c>
      <c r="AW274" s="12" t="s">
        <v>41</v>
      </c>
      <c r="AX274" s="12" t="s">
        <v>78</v>
      </c>
      <c r="AY274" s="229" t="s">
        <v>154</v>
      </c>
    </row>
    <row r="275" spans="2:51" s="12" customFormat="1" ht="12">
      <c r="B275" s="220"/>
      <c r="C275" s="221"/>
      <c r="D275" s="217" t="s">
        <v>165</v>
      </c>
      <c r="E275" s="222" t="s">
        <v>34</v>
      </c>
      <c r="F275" s="223" t="s">
        <v>204</v>
      </c>
      <c r="G275" s="221"/>
      <c r="H275" s="222" t="s">
        <v>34</v>
      </c>
      <c r="I275" s="224"/>
      <c r="J275" s="221"/>
      <c r="K275" s="221"/>
      <c r="L275" s="225"/>
      <c r="M275" s="226"/>
      <c r="N275" s="227"/>
      <c r="O275" s="227"/>
      <c r="P275" s="227"/>
      <c r="Q275" s="227"/>
      <c r="R275" s="227"/>
      <c r="S275" s="227"/>
      <c r="T275" s="228"/>
      <c r="AT275" s="229" t="s">
        <v>165</v>
      </c>
      <c r="AU275" s="229" t="s">
        <v>87</v>
      </c>
      <c r="AV275" s="12" t="s">
        <v>85</v>
      </c>
      <c r="AW275" s="12" t="s">
        <v>41</v>
      </c>
      <c r="AX275" s="12" t="s">
        <v>78</v>
      </c>
      <c r="AY275" s="229" t="s">
        <v>154</v>
      </c>
    </row>
    <row r="276" spans="2:51" s="12" customFormat="1" ht="12">
      <c r="B276" s="220"/>
      <c r="C276" s="221"/>
      <c r="D276" s="217" t="s">
        <v>165</v>
      </c>
      <c r="E276" s="222" t="s">
        <v>34</v>
      </c>
      <c r="F276" s="223" t="s">
        <v>205</v>
      </c>
      <c r="G276" s="221"/>
      <c r="H276" s="222" t="s">
        <v>34</v>
      </c>
      <c r="I276" s="224"/>
      <c r="J276" s="221"/>
      <c r="K276" s="221"/>
      <c r="L276" s="225"/>
      <c r="M276" s="226"/>
      <c r="N276" s="227"/>
      <c r="O276" s="227"/>
      <c r="P276" s="227"/>
      <c r="Q276" s="227"/>
      <c r="R276" s="227"/>
      <c r="S276" s="227"/>
      <c r="T276" s="228"/>
      <c r="AT276" s="229" t="s">
        <v>165</v>
      </c>
      <c r="AU276" s="229" t="s">
        <v>87</v>
      </c>
      <c r="AV276" s="12" t="s">
        <v>85</v>
      </c>
      <c r="AW276" s="12" t="s">
        <v>41</v>
      </c>
      <c r="AX276" s="12" t="s">
        <v>78</v>
      </c>
      <c r="AY276" s="229" t="s">
        <v>154</v>
      </c>
    </row>
    <row r="277" spans="2:51" s="13" customFormat="1" ht="12">
      <c r="B277" s="230"/>
      <c r="C277" s="231"/>
      <c r="D277" s="217" t="s">
        <v>165</v>
      </c>
      <c r="E277" s="232" t="s">
        <v>34</v>
      </c>
      <c r="F277" s="233" t="s">
        <v>413</v>
      </c>
      <c r="G277" s="231"/>
      <c r="H277" s="234">
        <v>110.009</v>
      </c>
      <c r="I277" s="235"/>
      <c r="J277" s="231"/>
      <c r="K277" s="231"/>
      <c r="L277" s="236"/>
      <c r="M277" s="237"/>
      <c r="N277" s="238"/>
      <c r="O277" s="238"/>
      <c r="P277" s="238"/>
      <c r="Q277" s="238"/>
      <c r="R277" s="238"/>
      <c r="S277" s="238"/>
      <c r="T277" s="239"/>
      <c r="AT277" s="240" t="s">
        <v>165</v>
      </c>
      <c r="AU277" s="240" t="s">
        <v>87</v>
      </c>
      <c r="AV277" s="13" t="s">
        <v>87</v>
      </c>
      <c r="AW277" s="13" t="s">
        <v>41</v>
      </c>
      <c r="AX277" s="13" t="s">
        <v>78</v>
      </c>
      <c r="AY277" s="240" t="s">
        <v>154</v>
      </c>
    </row>
    <row r="278" spans="2:51" s="14" customFormat="1" ht="12">
      <c r="B278" s="251"/>
      <c r="C278" s="252"/>
      <c r="D278" s="217" t="s">
        <v>165</v>
      </c>
      <c r="E278" s="253" t="s">
        <v>34</v>
      </c>
      <c r="F278" s="254" t="s">
        <v>185</v>
      </c>
      <c r="G278" s="252"/>
      <c r="H278" s="255">
        <v>110.009</v>
      </c>
      <c r="I278" s="256"/>
      <c r="J278" s="252"/>
      <c r="K278" s="252"/>
      <c r="L278" s="257"/>
      <c r="M278" s="258"/>
      <c r="N278" s="259"/>
      <c r="O278" s="259"/>
      <c r="P278" s="259"/>
      <c r="Q278" s="259"/>
      <c r="R278" s="259"/>
      <c r="S278" s="259"/>
      <c r="T278" s="260"/>
      <c r="AT278" s="261" t="s">
        <v>165</v>
      </c>
      <c r="AU278" s="261" t="s">
        <v>87</v>
      </c>
      <c r="AV278" s="14" t="s">
        <v>161</v>
      </c>
      <c r="AW278" s="14" t="s">
        <v>41</v>
      </c>
      <c r="AX278" s="14" t="s">
        <v>85</v>
      </c>
      <c r="AY278" s="261" t="s">
        <v>154</v>
      </c>
    </row>
    <row r="279" spans="2:65" s="1" customFormat="1" ht="25.5" customHeight="1">
      <c r="B279" s="43"/>
      <c r="C279" s="205" t="s">
        <v>414</v>
      </c>
      <c r="D279" s="205" t="s">
        <v>156</v>
      </c>
      <c r="E279" s="206" t="s">
        <v>415</v>
      </c>
      <c r="F279" s="207" t="s">
        <v>416</v>
      </c>
      <c r="G279" s="208" t="s">
        <v>181</v>
      </c>
      <c r="H279" s="209">
        <v>1</v>
      </c>
      <c r="I279" s="210"/>
      <c r="J279" s="211">
        <f>ROUND(I279*H279,2)</f>
        <v>0</v>
      </c>
      <c r="K279" s="207" t="s">
        <v>160</v>
      </c>
      <c r="L279" s="63"/>
      <c r="M279" s="212" t="s">
        <v>34</v>
      </c>
      <c r="N279" s="213" t="s">
        <v>49</v>
      </c>
      <c r="O279" s="44"/>
      <c r="P279" s="214">
        <f>O279*H279</f>
        <v>0</v>
      </c>
      <c r="Q279" s="214">
        <v>8E-05</v>
      </c>
      <c r="R279" s="214">
        <f>Q279*H279</f>
        <v>8E-05</v>
      </c>
      <c r="S279" s="214">
        <v>0</v>
      </c>
      <c r="T279" s="215">
        <f>S279*H279</f>
        <v>0</v>
      </c>
      <c r="AR279" s="25" t="s">
        <v>277</v>
      </c>
      <c r="AT279" s="25" t="s">
        <v>156</v>
      </c>
      <c r="AU279" s="25" t="s">
        <v>87</v>
      </c>
      <c r="AY279" s="25" t="s">
        <v>154</v>
      </c>
      <c r="BE279" s="216">
        <f>IF(N279="základní",J279,0)</f>
        <v>0</v>
      </c>
      <c r="BF279" s="216">
        <f>IF(N279="snížená",J279,0)</f>
        <v>0</v>
      </c>
      <c r="BG279" s="216">
        <f>IF(N279="zákl. přenesená",J279,0)</f>
        <v>0</v>
      </c>
      <c r="BH279" s="216">
        <f>IF(N279="sníž. přenesená",J279,0)</f>
        <v>0</v>
      </c>
      <c r="BI279" s="216">
        <f>IF(N279="nulová",J279,0)</f>
        <v>0</v>
      </c>
      <c r="BJ279" s="25" t="s">
        <v>85</v>
      </c>
      <c r="BK279" s="216">
        <f>ROUND(I279*H279,2)</f>
        <v>0</v>
      </c>
      <c r="BL279" s="25" t="s">
        <v>277</v>
      </c>
      <c r="BM279" s="25" t="s">
        <v>417</v>
      </c>
    </row>
    <row r="280" spans="2:47" s="1" customFormat="1" ht="96">
      <c r="B280" s="43"/>
      <c r="C280" s="65"/>
      <c r="D280" s="217" t="s">
        <v>163</v>
      </c>
      <c r="E280" s="65"/>
      <c r="F280" s="218" t="s">
        <v>418</v>
      </c>
      <c r="G280" s="65"/>
      <c r="H280" s="65"/>
      <c r="I280" s="174"/>
      <c r="J280" s="65"/>
      <c r="K280" s="65"/>
      <c r="L280" s="63"/>
      <c r="M280" s="219"/>
      <c r="N280" s="44"/>
      <c r="O280" s="44"/>
      <c r="P280" s="44"/>
      <c r="Q280" s="44"/>
      <c r="R280" s="44"/>
      <c r="S280" s="44"/>
      <c r="T280" s="80"/>
      <c r="AT280" s="25" t="s">
        <v>163</v>
      </c>
      <c r="AU280" s="25" t="s">
        <v>87</v>
      </c>
    </row>
    <row r="281" spans="2:51" s="12" customFormat="1" ht="12">
      <c r="B281" s="220"/>
      <c r="C281" s="221"/>
      <c r="D281" s="217" t="s">
        <v>165</v>
      </c>
      <c r="E281" s="222" t="s">
        <v>34</v>
      </c>
      <c r="F281" s="223" t="s">
        <v>419</v>
      </c>
      <c r="G281" s="221"/>
      <c r="H281" s="222" t="s">
        <v>34</v>
      </c>
      <c r="I281" s="224"/>
      <c r="J281" s="221"/>
      <c r="K281" s="221"/>
      <c r="L281" s="225"/>
      <c r="M281" s="226"/>
      <c r="N281" s="227"/>
      <c r="O281" s="227"/>
      <c r="P281" s="227"/>
      <c r="Q281" s="227"/>
      <c r="R281" s="227"/>
      <c r="S281" s="227"/>
      <c r="T281" s="228"/>
      <c r="AT281" s="229" t="s">
        <v>165</v>
      </c>
      <c r="AU281" s="229" t="s">
        <v>87</v>
      </c>
      <c r="AV281" s="12" t="s">
        <v>85</v>
      </c>
      <c r="AW281" s="12" t="s">
        <v>41</v>
      </c>
      <c r="AX281" s="12" t="s">
        <v>78</v>
      </c>
      <c r="AY281" s="229" t="s">
        <v>154</v>
      </c>
    </row>
    <row r="282" spans="2:51" s="13" customFormat="1" ht="12">
      <c r="B282" s="230"/>
      <c r="C282" s="231"/>
      <c r="D282" s="217" t="s">
        <v>165</v>
      </c>
      <c r="E282" s="232" t="s">
        <v>34</v>
      </c>
      <c r="F282" s="233" t="s">
        <v>85</v>
      </c>
      <c r="G282" s="231"/>
      <c r="H282" s="234">
        <v>1</v>
      </c>
      <c r="I282" s="235"/>
      <c r="J282" s="231"/>
      <c r="K282" s="231"/>
      <c r="L282" s="236"/>
      <c r="M282" s="237"/>
      <c r="N282" s="238"/>
      <c r="O282" s="238"/>
      <c r="P282" s="238"/>
      <c r="Q282" s="238"/>
      <c r="R282" s="238"/>
      <c r="S282" s="238"/>
      <c r="T282" s="239"/>
      <c r="AT282" s="240" t="s">
        <v>165</v>
      </c>
      <c r="AU282" s="240" t="s">
        <v>87</v>
      </c>
      <c r="AV282" s="13" t="s">
        <v>87</v>
      </c>
      <c r="AW282" s="13" t="s">
        <v>41</v>
      </c>
      <c r="AX282" s="13" t="s">
        <v>85</v>
      </c>
      <c r="AY282" s="240" t="s">
        <v>154</v>
      </c>
    </row>
    <row r="283" spans="2:65" s="1" customFormat="1" ht="16.5" customHeight="1">
      <c r="B283" s="43"/>
      <c r="C283" s="241" t="s">
        <v>420</v>
      </c>
      <c r="D283" s="241" t="s">
        <v>169</v>
      </c>
      <c r="E283" s="242" t="s">
        <v>421</v>
      </c>
      <c r="F283" s="243" t="s">
        <v>422</v>
      </c>
      <c r="G283" s="244" t="s">
        <v>181</v>
      </c>
      <c r="H283" s="245">
        <v>1</v>
      </c>
      <c r="I283" s="246"/>
      <c r="J283" s="247">
        <f>ROUND(I283*H283,2)</f>
        <v>0</v>
      </c>
      <c r="K283" s="243" t="s">
        <v>160</v>
      </c>
      <c r="L283" s="248"/>
      <c r="M283" s="249" t="s">
        <v>34</v>
      </c>
      <c r="N283" s="250" t="s">
        <v>49</v>
      </c>
      <c r="O283" s="44"/>
      <c r="P283" s="214">
        <f>O283*H283</f>
        <v>0</v>
      </c>
      <c r="Q283" s="214">
        <v>0.00073</v>
      </c>
      <c r="R283" s="214">
        <f>Q283*H283</f>
        <v>0.00073</v>
      </c>
      <c r="S283" s="214">
        <v>0</v>
      </c>
      <c r="T283" s="215">
        <f>S283*H283</f>
        <v>0</v>
      </c>
      <c r="AR283" s="25" t="s">
        <v>342</v>
      </c>
      <c r="AT283" s="25" t="s">
        <v>169</v>
      </c>
      <c r="AU283" s="25" t="s">
        <v>87</v>
      </c>
      <c r="AY283" s="25" t="s">
        <v>154</v>
      </c>
      <c r="BE283" s="216">
        <f>IF(N283="základní",J283,0)</f>
        <v>0</v>
      </c>
      <c r="BF283" s="216">
        <f>IF(N283="snížená",J283,0)</f>
        <v>0</v>
      </c>
      <c r="BG283" s="216">
        <f>IF(N283="zákl. přenesená",J283,0)</f>
        <v>0</v>
      </c>
      <c r="BH283" s="216">
        <f>IF(N283="sníž. přenesená",J283,0)</f>
        <v>0</v>
      </c>
      <c r="BI283" s="216">
        <f>IF(N283="nulová",J283,0)</f>
        <v>0</v>
      </c>
      <c r="BJ283" s="25" t="s">
        <v>85</v>
      </c>
      <c r="BK283" s="216">
        <f>ROUND(I283*H283,2)</f>
        <v>0</v>
      </c>
      <c r="BL283" s="25" t="s">
        <v>277</v>
      </c>
      <c r="BM283" s="25" t="s">
        <v>423</v>
      </c>
    </row>
    <row r="284" spans="2:51" s="12" customFormat="1" ht="12">
      <c r="B284" s="220"/>
      <c r="C284" s="221"/>
      <c r="D284" s="217" t="s">
        <v>165</v>
      </c>
      <c r="E284" s="222" t="s">
        <v>34</v>
      </c>
      <c r="F284" s="223" t="s">
        <v>424</v>
      </c>
      <c r="G284" s="221"/>
      <c r="H284" s="222" t="s">
        <v>34</v>
      </c>
      <c r="I284" s="224"/>
      <c r="J284" s="221"/>
      <c r="K284" s="221"/>
      <c r="L284" s="225"/>
      <c r="M284" s="226"/>
      <c r="N284" s="227"/>
      <c r="O284" s="227"/>
      <c r="P284" s="227"/>
      <c r="Q284" s="227"/>
      <c r="R284" s="227"/>
      <c r="S284" s="227"/>
      <c r="T284" s="228"/>
      <c r="AT284" s="229" t="s">
        <v>165</v>
      </c>
      <c r="AU284" s="229" t="s">
        <v>87</v>
      </c>
      <c r="AV284" s="12" t="s">
        <v>85</v>
      </c>
      <c r="AW284" s="12" t="s">
        <v>41</v>
      </c>
      <c r="AX284" s="12" t="s">
        <v>78</v>
      </c>
      <c r="AY284" s="229" t="s">
        <v>154</v>
      </c>
    </row>
    <row r="285" spans="2:51" s="13" customFormat="1" ht="12">
      <c r="B285" s="230"/>
      <c r="C285" s="231"/>
      <c r="D285" s="217" t="s">
        <v>165</v>
      </c>
      <c r="E285" s="232" t="s">
        <v>34</v>
      </c>
      <c r="F285" s="233" t="s">
        <v>85</v>
      </c>
      <c r="G285" s="231"/>
      <c r="H285" s="234">
        <v>1</v>
      </c>
      <c r="I285" s="235"/>
      <c r="J285" s="231"/>
      <c r="K285" s="231"/>
      <c r="L285" s="236"/>
      <c r="M285" s="237"/>
      <c r="N285" s="238"/>
      <c r="O285" s="238"/>
      <c r="P285" s="238"/>
      <c r="Q285" s="238"/>
      <c r="R285" s="238"/>
      <c r="S285" s="238"/>
      <c r="T285" s="239"/>
      <c r="AT285" s="240" t="s">
        <v>165</v>
      </c>
      <c r="AU285" s="240" t="s">
        <v>87</v>
      </c>
      <c r="AV285" s="13" t="s">
        <v>87</v>
      </c>
      <c r="AW285" s="13" t="s">
        <v>41</v>
      </c>
      <c r="AX285" s="13" t="s">
        <v>85</v>
      </c>
      <c r="AY285" s="240" t="s">
        <v>154</v>
      </c>
    </row>
    <row r="286" spans="2:65" s="1" customFormat="1" ht="38.25" customHeight="1">
      <c r="B286" s="43"/>
      <c r="C286" s="205" t="s">
        <v>425</v>
      </c>
      <c r="D286" s="205" t="s">
        <v>156</v>
      </c>
      <c r="E286" s="206" t="s">
        <v>426</v>
      </c>
      <c r="F286" s="207" t="s">
        <v>427</v>
      </c>
      <c r="G286" s="208" t="s">
        <v>159</v>
      </c>
      <c r="H286" s="209">
        <v>85.87</v>
      </c>
      <c r="I286" s="210"/>
      <c r="J286" s="211">
        <f>ROUND(I286*H286,2)</f>
        <v>0</v>
      </c>
      <c r="K286" s="207" t="s">
        <v>160</v>
      </c>
      <c r="L286" s="63"/>
      <c r="M286" s="212" t="s">
        <v>34</v>
      </c>
      <c r="N286" s="213" t="s">
        <v>49</v>
      </c>
      <c r="O286" s="44"/>
      <c r="P286" s="214">
        <f>O286*H286</f>
        <v>0</v>
      </c>
      <c r="Q286" s="214">
        <v>0.01254</v>
      </c>
      <c r="R286" s="214">
        <f>Q286*H286</f>
        <v>1.0768098000000002</v>
      </c>
      <c r="S286" s="214">
        <v>0</v>
      </c>
      <c r="T286" s="215">
        <f>S286*H286</f>
        <v>0</v>
      </c>
      <c r="AR286" s="25" t="s">
        <v>277</v>
      </c>
      <c r="AT286" s="25" t="s">
        <v>156</v>
      </c>
      <c r="AU286" s="25" t="s">
        <v>87</v>
      </c>
      <c r="AY286" s="25" t="s">
        <v>154</v>
      </c>
      <c r="BE286" s="216">
        <f>IF(N286="základní",J286,0)</f>
        <v>0</v>
      </c>
      <c r="BF286" s="216">
        <f>IF(N286="snížená",J286,0)</f>
        <v>0</v>
      </c>
      <c r="BG286" s="216">
        <f>IF(N286="zákl. přenesená",J286,0)</f>
        <v>0</v>
      </c>
      <c r="BH286" s="216">
        <f>IF(N286="sníž. přenesená",J286,0)</f>
        <v>0</v>
      </c>
      <c r="BI286" s="216">
        <f>IF(N286="nulová",J286,0)</f>
        <v>0</v>
      </c>
      <c r="BJ286" s="25" t="s">
        <v>85</v>
      </c>
      <c r="BK286" s="216">
        <f>ROUND(I286*H286,2)</f>
        <v>0</v>
      </c>
      <c r="BL286" s="25" t="s">
        <v>277</v>
      </c>
      <c r="BM286" s="25" t="s">
        <v>428</v>
      </c>
    </row>
    <row r="287" spans="2:47" s="1" customFormat="1" ht="180">
      <c r="B287" s="43"/>
      <c r="C287" s="65"/>
      <c r="D287" s="217" t="s">
        <v>163</v>
      </c>
      <c r="E287" s="65"/>
      <c r="F287" s="218" t="s">
        <v>429</v>
      </c>
      <c r="G287" s="65"/>
      <c r="H287" s="65"/>
      <c r="I287" s="174"/>
      <c r="J287" s="65"/>
      <c r="K287" s="65"/>
      <c r="L287" s="63"/>
      <c r="M287" s="219"/>
      <c r="N287" s="44"/>
      <c r="O287" s="44"/>
      <c r="P287" s="44"/>
      <c r="Q287" s="44"/>
      <c r="R287" s="44"/>
      <c r="S287" s="44"/>
      <c r="T287" s="80"/>
      <c r="AT287" s="25" t="s">
        <v>163</v>
      </c>
      <c r="AU287" s="25" t="s">
        <v>87</v>
      </c>
    </row>
    <row r="288" spans="2:51" s="12" customFormat="1" ht="12">
      <c r="B288" s="220"/>
      <c r="C288" s="221"/>
      <c r="D288" s="217" t="s">
        <v>165</v>
      </c>
      <c r="E288" s="222" t="s">
        <v>34</v>
      </c>
      <c r="F288" s="223" t="s">
        <v>430</v>
      </c>
      <c r="G288" s="221"/>
      <c r="H288" s="222" t="s">
        <v>34</v>
      </c>
      <c r="I288" s="224"/>
      <c r="J288" s="221"/>
      <c r="K288" s="221"/>
      <c r="L288" s="225"/>
      <c r="M288" s="226"/>
      <c r="N288" s="227"/>
      <c r="O288" s="227"/>
      <c r="P288" s="227"/>
      <c r="Q288" s="227"/>
      <c r="R288" s="227"/>
      <c r="S288" s="227"/>
      <c r="T288" s="228"/>
      <c r="AT288" s="229" t="s">
        <v>165</v>
      </c>
      <c r="AU288" s="229" t="s">
        <v>87</v>
      </c>
      <c r="AV288" s="12" t="s">
        <v>85</v>
      </c>
      <c r="AW288" s="12" t="s">
        <v>41</v>
      </c>
      <c r="AX288" s="12" t="s">
        <v>78</v>
      </c>
      <c r="AY288" s="229" t="s">
        <v>154</v>
      </c>
    </row>
    <row r="289" spans="2:51" s="13" customFormat="1" ht="12">
      <c r="B289" s="230"/>
      <c r="C289" s="231"/>
      <c r="D289" s="217" t="s">
        <v>165</v>
      </c>
      <c r="E289" s="232" t="s">
        <v>34</v>
      </c>
      <c r="F289" s="233" t="s">
        <v>431</v>
      </c>
      <c r="G289" s="231"/>
      <c r="H289" s="234">
        <v>85.87</v>
      </c>
      <c r="I289" s="235"/>
      <c r="J289" s="231"/>
      <c r="K289" s="231"/>
      <c r="L289" s="236"/>
      <c r="M289" s="237"/>
      <c r="N289" s="238"/>
      <c r="O289" s="238"/>
      <c r="P289" s="238"/>
      <c r="Q289" s="238"/>
      <c r="R289" s="238"/>
      <c r="S289" s="238"/>
      <c r="T289" s="239"/>
      <c r="AT289" s="240" t="s">
        <v>165</v>
      </c>
      <c r="AU289" s="240" t="s">
        <v>87</v>
      </c>
      <c r="AV289" s="13" t="s">
        <v>87</v>
      </c>
      <c r="AW289" s="13" t="s">
        <v>41</v>
      </c>
      <c r="AX289" s="13" t="s">
        <v>78</v>
      </c>
      <c r="AY289" s="240" t="s">
        <v>154</v>
      </c>
    </row>
    <row r="290" spans="2:51" s="14" customFormat="1" ht="12">
      <c r="B290" s="251"/>
      <c r="C290" s="252"/>
      <c r="D290" s="217" t="s">
        <v>165</v>
      </c>
      <c r="E290" s="253" t="s">
        <v>34</v>
      </c>
      <c r="F290" s="254" t="s">
        <v>185</v>
      </c>
      <c r="G290" s="252"/>
      <c r="H290" s="255">
        <v>85.87</v>
      </c>
      <c r="I290" s="256"/>
      <c r="J290" s="252"/>
      <c r="K290" s="252"/>
      <c r="L290" s="257"/>
      <c r="M290" s="258"/>
      <c r="N290" s="259"/>
      <c r="O290" s="259"/>
      <c r="P290" s="259"/>
      <c r="Q290" s="259"/>
      <c r="R290" s="259"/>
      <c r="S290" s="259"/>
      <c r="T290" s="260"/>
      <c r="AT290" s="261" t="s">
        <v>165</v>
      </c>
      <c r="AU290" s="261" t="s">
        <v>87</v>
      </c>
      <c r="AV290" s="14" t="s">
        <v>161</v>
      </c>
      <c r="AW290" s="14" t="s">
        <v>41</v>
      </c>
      <c r="AX290" s="14" t="s">
        <v>85</v>
      </c>
      <c r="AY290" s="261" t="s">
        <v>154</v>
      </c>
    </row>
    <row r="291" spans="2:65" s="1" customFormat="1" ht="25.5" customHeight="1">
      <c r="B291" s="43"/>
      <c r="C291" s="205" t="s">
        <v>432</v>
      </c>
      <c r="D291" s="205" t="s">
        <v>156</v>
      </c>
      <c r="E291" s="206" t="s">
        <v>433</v>
      </c>
      <c r="F291" s="207" t="s">
        <v>434</v>
      </c>
      <c r="G291" s="208" t="s">
        <v>159</v>
      </c>
      <c r="H291" s="209">
        <v>85.87</v>
      </c>
      <c r="I291" s="210"/>
      <c r="J291" s="211">
        <f>ROUND(I291*H291,2)</f>
        <v>0</v>
      </c>
      <c r="K291" s="207" t="s">
        <v>160</v>
      </c>
      <c r="L291" s="63"/>
      <c r="M291" s="212" t="s">
        <v>34</v>
      </c>
      <c r="N291" s="213" t="s">
        <v>49</v>
      </c>
      <c r="O291" s="44"/>
      <c r="P291" s="214">
        <f>O291*H291</f>
        <v>0</v>
      </c>
      <c r="Q291" s="214">
        <v>0</v>
      </c>
      <c r="R291" s="214">
        <f>Q291*H291</f>
        <v>0</v>
      </c>
      <c r="S291" s="214">
        <v>0</v>
      </c>
      <c r="T291" s="215">
        <f>S291*H291</f>
        <v>0</v>
      </c>
      <c r="AR291" s="25" t="s">
        <v>277</v>
      </c>
      <c r="AT291" s="25" t="s">
        <v>156</v>
      </c>
      <c r="AU291" s="25" t="s">
        <v>87</v>
      </c>
      <c r="AY291" s="25" t="s">
        <v>154</v>
      </c>
      <c r="BE291" s="216">
        <f>IF(N291="základní",J291,0)</f>
        <v>0</v>
      </c>
      <c r="BF291" s="216">
        <f>IF(N291="snížená",J291,0)</f>
        <v>0</v>
      </c>
      <c r="BG291" s="216">
        <f>IF(N291="zákl. přenesená",J291,0)</f>
        <v>0</v>
      </c>
      <c r="BH291" s="216">
        <f>IF(N291="sníž. přenesená",J291,0)</f>
        <v>0</v>
      </c>
      <c r="BI291" s="216">
        <f>IF(N291="nulová",J291,0)</f>
        <v>0</v>
      </c>
      <c r="BJ291" s="25" t="s">
        <v>85</v>
      </c>
      <c r="BK291" s="216">
        <f>ROUND(I291*H291,2)</f>
        <v>0</v>
      </c>
      <c r="BL291" s="25" t="s">
        <v>277</v>
      </c>
      <c r="BM291" s="25" t="s">
        <v>435</v>
      </c>
    </row>
    <row r="292" spans="2:47" s="1" customFormat="1" ht="180">
      <c r="B292" s="43"/>
      <c r="C292" s="65"/>
      <c r="D292" s="217" t="s">
        <v>163</v>
      </c>
      <c r="E292" s="65"/>
      <c r="F292" s="218" t="s">
        <v>429</v>
      </c>
      <c r="G292" s="65"/>
      <c r="H292" s="65"/>
      <c r="I292" s="174"/>
      <c r="J292" s="65"/>
      <c r="K292" s="65"/>
      <c r="L292" s="63"/>
      <c r="M292" s="219"/>
      <c r="N292" s="44"/>
      <c r="O292" s="44"/>
      <c r="P292" s="44"/>
      <c r="Q292" s="44"/>
      <c r="R292" s="44"/>
      <c r="S292" s="44"/>
      <c r="T292" s="80"/>
      <c r="AT292" s="25" t="s">
        <v>163</v>
      </c>
      <c r="AU292" s="25" t="s">
        <v>87</v>
      </c>
    </row>
    <row r="293" spans="2:51" s="12" customFormat="1" ht="12">
      <c r="B293" s="220"/>
      <c r="C293" s="221"/>
      <c r="D293" s="217" t="s">
        <v>165</v>
      </c>
      <c r="E293" s="222" t="s">
        <v>34</v>
      </c>
      <c r="F293" s="223" t="s">
        <v>436</v>
      </c>
      <c r="G293" s="221"/>
      <c r="H293" s="222" t="s">
        <v>34</v>
      </c>
      <c r="I293" s="224"/>
      <c r="J293" s="221"/>
      <c r="K293" s="221"/>
      <c r="L293" s="225"/>
      <c r="M293" s="226"/>
      <c r="N293" s="227"/>
      <c r="O293" s="227"/>
      <c r="P293" s="227"/>
      <c r="Q293" s="227"/>
      <c r="R293" s="227"/>
      <c r="S293" s="227"/>
      <c r="T293" s="228"/>
      <c r="AT293" s="229" t="s">
        <v>165</v>
      </c>
      <c r="AU293" s="229" t="s">
        <v>87</v>
      </c>
      <c r="AV293" s="12" t="s">
        <v>85</v>
      </c>
      <c r="AW293" s="12" t="s">
        <v>41</v>
      </c>
      <c r="AX293" s="12" t="s">
        <v>78</v>
      </c>
      <c r="AY293" s="229" t="s">
        <v>154</v>
      </c>
    </row>
    <row r="294" spans="2:51" s="13" customFormat="1" ht="12">
      <c r="B294" s="230"/>
      <c r="C294" s="231"/>
      <c r="D294" s="217" t="s">
        <v>165</v>
      </c>
      <c r="E294" s="232" t="s">
        <v>34</v>
      </c>
      <c r="F294" s="233" t="s">
        <v>198</v>
      </c>
      <c r="G294" s="231"/>
      <c r="H294" s="234">
        <v>85.87</v>
      </c>
      <c r="I294" s="235"/>
      <c r="J294" s="231"/>
      <c r="K294" s="231"/>
      <c r="L294" s="236"/>
      <c r="M294" s="237"/>
      <c r="N294" s="238"/>
      <c r="O294" s="238"/>
      <c r="P294" s="238"/>
      <c r="Q294" s="238"/>
      <c r="R294" s="238"/>
      <c r="S294" s="238"/>
      <c r="T294" s="239"/>
      <c r="AT294" s="240" t="s">
        <v>165</v>
      </c>
      <c r="AU294" s="240" t="s">
        <v>87</v>
      </c>
      <c r="AV294" s="13" t="s">
        <v>87</v>
      </c>
      <c r="AW294" s="13" t="s">
        <v>41</v>
      </c>
      <c r="AX294" s="13" t="s">
        <v>85</v>
      </c>
      <c r="AY294" s="240" t="s">
        <v>154</v>
      </c>
    </row>
    <row r="295" spans="2:65" s="1" customFormat="1" ht="16.5" customHeight="1">
      <c r="B295" s="43"/>
      <c r="C295" s="241" t="s">
        <v>437</v>
      </c>
      <c r="D295" s="241" t="s">
        <v>169</v>
      </c>
      <c r="E295" s="242" t="s">
        <v>438</v>
      </c>
      <c r="F295" s="243" t="s">
        <v>439</v>
      </c>
      <c r="G295" s="244" t="s">
        <v>159</v>
      </c>
      <c r="H295" s="245">
        <v>94.457</v>
      </c>
      <c r="I295" s="246"/>
      <c r="J295" s="247">
        <f>ROUND(I295*H295,2)</f>
        <v>0</v>
      </c>
      <c r="K295" s="243" t="s">
        <v>34</v>
      </c>
      <c r="L295" s="248"/>
      <c r="M295" s="249" t="s">
        <v>34</v>
      </c>
      <c r="N295" s="250" t="s">
        <v>49</v>
      </c>
      <c r="O295" s="44"/>
      <c r="P295" s="214">
        <f>O295*H295</f>
        <v>0</v>
      </c>
      <c r="Q295" s="214">
        <v>0.00014</v>
      </c>
      <c r="R295" s="214">
        <f>Q295*H295</f>
        <v>0.013223979999999998</v>
      </c>
      <c r="S295" s="214">
        <v>0</v>
      </c>
      <c r="T295" s="215">
        <f>S295*H295</f>
        <v>0</v>
      </c>
      <c r="AR295" s="25" t="s">
        <v>342</v>
      </c>
      <c r="AT295" s="25" t="s">
        <v>169</v>
      </c>
      <c r="AU295" s="25" t="s">
        <v>87</v>
      </c>
      <c r="AY295" s="25" t="s">
        <v>154</v>
      </c>
      <c r="BE295" s="216">
        <f>IF(N295="základní",J295,0)</f>
        <v>0</v>
      </c>
      <c r="BF295" s="216">
        <f>IF(N295="snížená",J295,0)</f>
        <v>0</v>
      </c>
      <c r="BG295" s="216">
        <f>IF(N295="zákl. přenesená",J295,0)</f>
        <v>0</v>
      </c>
      <c r="BH295" s="216">
        <f>IF(N295="sníž. přenesená",J295,0)</f>
        <v>0</v>
      </c>
      <c r="BI295" s="216">
        <f>IF(N295="nulová",J295,0)</f>
        <v>0</v>
      </c>
      <c r="BJ295" s="25" t="s">
        <v>85</v>
      </c>
      <c r="BK295" s="216">
        <f>ROUND(I295*H295,2)</f>
        <v>0</v>
      </c>
      <c r="BL295" s="25" t="s">
        <v>277</v>
      </c>
      <c r="BM295" s="25" t="s">
        <v>440</v>
      </c>
    </row>
    <row r="296" spans="2:51" s="12" customFormat="1" ht="12">
      <c r="B296" s="220"/>
      <c r="C296" s="221"/>
      <c r="D296" s="217" t="s">
        <v>165</v>
      </c>
      <c r="E296" s="222" t="s">
        <v>34</v>
      </c>
      <c r="F296" s="223" t="s">
        <v>344</v>
      </c>
      <c r="G296" s="221"/>
      <c r="H296" s="222" t="s">
        <v>34</v>
      </c>
      <c r="I296" s="224"/>
      <c r="J296" s="221"/>
      <c r="K296" s="221"/>
      <c r="L296" s="225"/>
      <c r="M296" s="226"/>
      <c r="N296" s="227"/>
      <c r="O296" s="227"/>
      <c r="P296" s="227"/>
      <c r="Q296" s="227"/>
      <c r="R296" s="227"/>
      <c r="S296" s="227"/>
      <c r="T296" s="228"/>
      <c r="AT296" s="229" t="s">
        <v>165</v>
      </c>
      <c r="AU296" s="229" t="s">
        <v>87</v>
      </c>
      <c r="AV296" s="12" t="s">
        <v>85</v>
      </c>
      <c r="AW296" s="12" t="s">
        <v>41</v>
      </c>
      <c r="AX296" s="12" t="s">
        <v>78</v>
      </c>
      <c r="AY296" s="229" t="s">
        <v>154</v>
      </c>
    </row>
    <row r="297" spans="2:51" s="13" customFormat="1" ht="12">
      <c r="B297" s="230"/>
      <c r="C297" s="231"/>
      <c r="D297" s="217" t="s">
        <v>165</v>
      </c>
      <c r="E297" s="232" t="s">
        <v>34</v>
      </c>
      <c r="F297" s="233" t="s">
        <v>198</v>
      </c>
      <c r="G297" s="231"/>
      <c r="H297" s="234">
        <v>85.87</v>
      </c>
      <c r="I297" s="235"/>
      <c r="J297" s="231"/>
      <c r="K297" s="231"/>
      <c r="L297" s="236"/>
      <c r="M297" s="237"/>
      <c r="N297" s="238"/>
      <c r="O297" s="238"/>
      <c r="P297" s="238"/>
      <c r="Q297" s="238"/>
      <c r="R297" s="238"/>
      <c r="S297" s="238"/>
      <c r="T297" s="239"/>
      <c r="AT297" s="240" t="s">
        <v>165</v>
      </c>
      <c r="AU297" s="240" t="s">
        <v>87</v>
      </c>
      <c r="AV297" s="13" t="s">
        <v>87</v>
      </c>
      <c r="AW297" s="13" t="s">
        <v>41</v>
      </c>
      <c r="AX297" s="13" t="s">
        <v>85</v>
      </c>
      <c r="AY297" s="240" t="s">
        <v>154</v>
      </c>
    </row>
    <row r="298" spans="2:51" s="13" customFormat="1" ht="12">
      <c r="B298" s="230"/>
      <c r="C298" s="231"/>
      <c r="D298" s="217" t="s">
        <v>165</v>
      </c>
      <c r="E298" s="231"/>
      <c r="F298" s="233" t="s">
        <v>441</v>
      </c>
      <c r="G298" s="231"/>
      <c r="H298" s="234">
        <v>94.457</v>
      </c>
      <c r="I298" s="235"/>
      <c r="J298" s="231"/>
      <c r="K298" s="231"/>
      <c r="L298" s="236"/>
      <c r="M298" s="237"/>
      <c r="N298" s="238"/>
      <c r="O298" s="238"/>
      <c r="P298" s="238"/>
      <c r="Q298" s="238"/>
      <c r="R298" s="238"/>
      <c r="S298" s="238"/>
      <c r="T298" s="239"/>
      <c r="AT298" s="240" t="s">
        <v>165</v>
      </c>
      <c r="AU298" s="240" t="s">
        <v>87</v>
      </c>
      <c r="AV298" s="13" t="s">
        <v>87</v>
      </c>
      <c r="AW298" s="13" t="s">
        <v>6</v>
      </c>
      <c r="AX298" s="13" t="s">
        <v>85</v>
      </c>
      <c r="AY298" s="240" t="s">
        <v>154</v>
      </c>
    </row>
    <row r="299" spans="2:65" s="1" customFormat="1" ht="25.5" customHeight="1">
      <c r="B299" s="43"/>
      <c r="C299" s="205" t="s">
        <v>442</v>
      </c>
      <c r="D299" s="205" t="s">
        <v>156</v>
      </c>
      <c r="E299" s="206" t="s">
        <v>443</v>
      </c>
      <c r="F299" s="207" t="s">
        <v>444</v>
      </c>
      <c r="G299" s="208" t="s">
        <v>159</v>
      </c>
      <c r="H299" s="209">
        <v>85.87</v>
      </c>
      <c r="I299" s="210"/>
      <c r="J299" s="211">
        <f>ROUND(I299*H299,2)</f>
        <v>0</v>
      </c>
      <c r="K299" s="207" t="s">
        <v>160</v>
      </c>
      <c r="L299" s="63"/>
      <c r="M299" s="212" t="s">
        <v>34</v>
      </c>
      <c r="N299" s="213" t="s">
        <v>49</v>
      </c>
      <c r="O299" s="44"/>
      <c r="P299" s="214">
        <f>O299*H299</f>
        <v>0</v>
      </c>
      <c r="Q299" s="214">
        <v>0.0001</v>
      </c>
      <c r="R299" s="214">
        <f>Q299*H299</f>
        <v>0.008587000000000001</v>
      </c>
      <c r="S299" s="214">
        <v>0</v>
      </c>
      <c r="T299" s="215">
        <f>S299*H299</f>
        <v>0</v>
      </c>
      <c r="AR299" s="25" t="s">
        <v>277</v>
      </c>
      <c r="AT299" s="25" t="s">
        <v>156</v>
      </c>
      <c r="AU299" s="25" t="s">
        <v>87</v>
      </c>
      <c r="AY299" s="25" t="s">
        <v>154</v>
      </c>
      <c r="BE299" s="216">
        <f>IF(N299="základní",J299,0)</f>
        <v>0</v>
      </c>
      <c r="BF299" s="216">
        <f>IF(N299="snížená",J299,0)</f>
        <v>0</v>
      </c>
      <c r="BG299" s="216">
        <f>IF(N299="zákl. přenesená",J299,0)</f>
        <v>0</v>
      </c>
      <c r="BH299" s="216">
        <f>IF(N299="sníž. přenesená",J299,0)</f>
        <v>0</v>
      </c>
      <c r="BI299" s="216">
        <f>IF(N299="nulová",J299,0)</f>
        <v>0</v>
      </c>
      <c r="BJ299" s="25" t="s">
        <v>85</v>
      </c>
      <c r="BK299" s="216">
        <f>ROUND(I299*H299,2)</f>
        <v>0</v>
      </c>
      <c r="BL299" s="25" t="s">
        <v>277</v>
      </c>
      <c r="BM299" s="25" t="s">
        <v>445</v>
      </c>
    </row>
    <row r="300" spans="2:47" s="1" customFormat="1" ht="180">
      <c r="B300" s="43"/>
      <c r="C300" s="65"/>
      <c r="D300" s="217" t="s">
        <v>163</v>
      </c>
      <c r="E300" s="65"/>
      <c r="F300" s="218" t="s">
        <v>429</v>
      </c>
      <c r="G300" s="65"/>
      <c r="H300" s="65"/>
      <c r="I300" s="174"/>
      <c r="J300" s="65"/>
      <c r="K300" s="65"/>
      <c r="L300" s="63"/>
      <c r="M300" s="219"/>
      <c r="N300" s="44"/>
      <c r="O300" s="44"/>
      <c r="P300" s="44"/>
      <c r="Q300" s="44"/>
      <c r="R300" s="44"/>
      <c r="S300" s="44"/>
      <c r="T300" s="80"/>
      <c r="AT300" s="25" t="s">
        <v>163</v>
      </c>
      <c r="AU300" s="25" t="s">
        <v>87</v>
      </c>
    </row>
    <row r="301" spans="2:51" s="12" customFormat="1" ht="12">
      <c r="B301" s="220"/>
      <c r="C301" s="221"/>
      <c r="D301" s="217" t="s">
        <v>165</v>
      </c>
      <c r="E301" s="222" t="s">
        <v>34</v>
      </c>
      <c r="F301" s="223" t="s">
        <v>197</v>
      </c>
      <c r="G301" s="221"/>
      <c r="H301" s="222" t="s">
        <v>34</v>
      </c>
      <c r="I301" s="224"/>
      <c r="J301" s="221"/>
      <c r="K301" s="221"/>
      <c r="L301" s="225"/>
      <c r="M301" s="226"/>
      <c r="N301" s="227"/>
      <c r="O301" s="227"/>
      <c r="P301" s="227"/>
      <c r="Q301" s="227"/>
      <c r="R301" s="227"/>
      <c r="S301" s="227"/>
      <c r="T301" s="228"/>
      <c r="AT301" s="229" t="s">
        <v>165</v>
      </c>
      <c r="AU301" s="229" t="s">
        <v>87</v>
      </c>
      <c r="AV301" s="12" t="s">
        <v>85</v>
      </c>
      <c r="AW301" s="12" t="s">
        <v>41</v>
      </c>
      <c r="AX301" s="12" t="s">
        <v>78</v>
      </c>
      <c r="AY301" s="229" t="s">
        <v>154</v>
      </c>
    </row>
    <row r="302" spans="2:51" s="13" customFormat="1" ht="12">
      <c r="B302" s="230"/>
      <c r="C302" s="231"/>
      <c r="D302" s="217" t="s">
        <v>165</v>
      </c>
      <c r="E302" s="232" t="s">
        <v>34</v>
      </c>
      <c r="F302" s="233" t="s">
        <v>198</v>
      </c>
      <c r="G302" s="231"/>
      <c r="H302" s="234">
        <v>85.87</v>
      </c>
      <c r="I302" s="235"/>
      <c r="J302" s="231"/>
      <c r="K302" s="231"/>
      <c r="L302" s="236"/>
      <c r="M302" s="237"/>
      <c r="N302" s="238"/>
      <c r="O302" s="238"/>
      <c r="P302" s="238"/>
      <c r="Q302" s="238"/>
      <c r="R302" s="238"/>
      <c r="S302" s="238"/>
      <c r="T302" s="239"/>
      <c r="AT302" s="240" t="s">
        <v>165</v>
      </c>
      <c r="AU302" s="240" t="s">
        <v>87</v>
      </c>
      <c r="AV302" s="13" t="s">
        <v>87</v>
      </c>
      <c r="AW302" s="13" t="s">
        <v>41</v>
      </c>
      <c r="AX302" s="13" t="s">
        <v>78</v>
      </c>
      <c r="AY302" s="240" t="s">
        <v>154</v>
      </c>
    </row>
    <row r="303" spans="2:51" s="14" customFormat="1" ht="12">
      <c r="B303" s="251"/>
      <c r="C303" s="252"/>
      <c r="D303" s="217" t="s">
        <v>165</v>
      </c>
      <c r="E303" s="253" t="s">
        <v>34</v>
      </c>
      <c r="F303" s="254" t="s">
        <v>185</v>
      </c>
      <c r="G303" s="252"/>
      <c r="H303" s="255">
        <v>85.87</v>
      </c>
      <c r="I303" s="256"/>
      <c r="J303" s="252"/>
      <c r="K303" s="252"/>
      <c r="L303" s="257"/>
      <c r="M303" s="258"/>
      <c r="N303" s="259"/>
      <c r="O303" s="259"/>
      <c r="P303" s="259"/>
      <c r="Q303" s="259"/>
      <c r="R303" s="259"/>
      <c r="S303" s="259"/>
      <c r="T303" s="260"/>
      <c r="AT303" s="261" t="s">
        <v>165</v>
      </c>
      <c r="AU303" s="261" t="s">
        <v>87</v>
      </c>
      <c r="AV303" s="14" t="s">
        <v>161</v>
      </c>
      <c r="AW303" s="14" t="s">
        <v>41</v>
      </c>
      <c r="AX303" s="14" t="s">
        <v>85</v>
      </c>
      <c r="AY303" s="261" t="s">
        <v>154</v>
      </c>
    </row>
    <row r="304" spans="2:65" s="1" customFormat="1" ht="25.5" customHeight="1">
      <c r="B304" s="43"/>
      <c r="C304" s="205" t="s">
        <v>446</v>
      </c>
      <c r="D304" s="205" t="s">
        <v>156</v>
      </c>
      <c r="E304" s="206" t="s">
        <v>447</v>
      </c>
      <c r="F304" s="207" t="s">
        <v>448</v>
      </c>
      <c r="G304" s="208" t="s">
        <v>159</v>
      </c>
      <c r="H304" s="209">
        <v>85.87</v>
      </c>
      <c r="I304" s="210"/>
      <c r="J304" s="211">
        <f>ROUND(I304*H304,2)</f>
        <v>0</v>
      </c>
      <c r="K304" s="207" t="s">
        <v>160</v>
      </c>
      <c r="L304" s="63"/>
      <c r="M304" s="212" t="s">
        <v>34</v>
      </c>
      <c r="N304" s="213" t="s">
        <v>49</v>
      </c>
      <c r="O304" s="44"/>
      <c r="P304" s="214">
        <f>O304*H304</f>
        <v>0</v>
      </c>
      <c r="Q304" s="214">
        <v>0.0001</v>
      </c>
      <c r="R304" s="214">
        <f>Q304*H304</f>
        <v>0.008587000000000001</v>
      </c>
      <c r="S304" s="214">
        <v>0</v>
      </c>
      <c r="T304" s="215">
        <f>S304*H304</f>
        <v>0</v>
      </c>
      <c r="AR304" s="25" t="s">
        <v>277</v>
      </c>
      <c r="AT304" s="25" t="s">
        <v>156</v>
      </c>
      <c r="AU304" s="25" t="s">
        <v>87</v>
      </c>
      <c r="AY304" s="25" t="s">
        <v>154</v>
      </c>
      <c r="BE304" s="216">
        <f>IF(N304="základní",J304,0)</f>
        <v>0</v>
      </c>
      <c r="BF304" s="216">
        <f>IF(N304="snížená",J304,0)</f>
        <v>0</v>
      </c>
      <c r="BG304" s="216">
        <f>IF(N304="zákl. přenesená",J304,0)</f>
        <v>0</v>
      </c>
      <c r="BH304" s="216">
        <f>IF(N304="sníž. přenesená",J304,0)</f>
        <v>0</v>
      </c>
      <c r="BI304" s="216">
        <f>IF(N304="nulová",J304,0)</f>
        <v>0</v>
      </c>
      <c r="BJ304" s="25" t="s">
        <v>85</v>
      </c>
      <c r="BK304" s="216">
        <f>ROUND(I304*H304,2)</f>
        <v>0</v>
      </c>
      <c r="BL304" s="25" t="s">
        <v>277</v>
      </c>
      <c r="BM304" s="25" t="s">
        <v>449</v>
      </c>
    </row>
    <row r="305" spans="2:47" s="1" customFormat="1" ht="180">
      <c r="B305" s="43"/>
      <c r="C305" s="65"/>
      <c r="D305" s="217" t="s">
        <v>163</v>
      </c>
      <c r="E305" s="65"/>
      <c r="F305" s="218" t="s">
        <v>429</v>
      </c>
      <c r="G305" s="65"/>
      <c r="H305" s="65"/>
      <c r="I305" s="174"/>
      <c r="J305" s="65"/>
      <c r="K305" s="65"/>
      <c r="L305" s="63"/>
      <c r="M305" s="219"/>
      <c r="N305" s="44"/>
      <c r="O305" s="44"/>
      <c r="P305" s="44"/>
      <c r="Q305" s="44"/>
      <c r="R305" s="44"/>
      <c r="S305" s="44"/>
      <c r="T305" s="80"/>
      <c r="AT305" s="25" t="s">
        <v>163</v>
      </c>
      <c r="AU305" s="25" t="s">
        <v>87</v>
      </c>
    </row>
    <row r="306" spans="2:51" s="12" customFormat="1" ht="12">
      <c r="B306" s="220"/>
      <c r="C306" s="221"/>
      <c r="D306" s="217" t="s">
        <v>165</v>
      </c>
      <c r="E306" s="222" t="s">
        <v>34</v>
      </c>
      <c r="F306" s="223" t="s">
        <v>197</v>
      </c>
      <c r="G306" s="221"/>
      <c r="H306" s="222" t="s">
        <v>34</v>
      </c>
      <c r="I306" s="224"/>
      <c r="J306" s="221"/>
      <c r="K306" s="221"/>
      <c r="L306" s="225"/>
      <c r="M306" s="226"/>
      <c r="N306" s="227"/>
      <c r="O306" s="227"/>
      <c r="P306" s="227"/>
      <c r="Q306" s="227"/>
      <c r="R306" s="227"/>
      <c r="S306" s="227"/>
      <c r="T306" s="228"/>
      <c r="AT306" s="229" t="s">
        <v>165</v>
      </c>
      <c r="AU306" s="229" t="s">
        <v>87</v>
      </c>
      <c r="AV306" s="12" t="s">
        <v>85</v>
      </c>
      <c r="AW306" s="12" t="s">
        <v>41</v>
      </c>
      <c r="AX306" s="12" t="s">
        <v>78</v>
      </c>
      <c r="AY306" s="229" t="s">
        <v>154</v>
      </c>
    </row>
    <row r="307" spans="2:51" s="13" customFormat="1" ht="12">
      <c r="B307" s="230"/>
      <c r="C307" s="231"/>
      <c r="D307" s="217" t="s">
        <v>165</v>
      </c>
      <c r="E307" s="232" t="s">
        <v>34</v>
      </c>
      <c r="F307" s="233" t="s">
        <v>198</v>
      </c>
      <c r="G307" s="231"/>
      <c r="H307" s="234">
        <v>85.87</v>
      </c>
      <c r="I307" s="235"/>
      <c r="J307" s="231"/>
      <c r="K307" s="231"/>
      <c r="L307" s="236"/>
      <c r="M307" s="237"/>
      <c r="N307" s="238"/>
      <c r="O307" s="238"/>
      <c r="P307" s="238"/>
      <c r="Q307" s="238"/>
      <c r="R307" s="238"/>
      <c r="S307" s="238"/>
      <c r="T307" s="239"/>
      <c r="AT307" s="240" t="s">
        <v>165</v>
      </c>
      <c r="AU307" s="240" t="s">
        <v>87</v>
      </c>
      <c r="AV307" s="13" t="s">
        <v>87</v>
      </c>
      <c r="AW307" s="13" t="s">
        <v>41</v>
      </c>
      <c r="AX307" s="13" t="s">
        <v>78</v>
      </c>
      <c r="AY307" s="240" t="s">
        <v>154</v>
      </c>
    </row>
    <row r="308" spans="2:51" s="14" customFormat="1" ht="12">
      <c r="B308" s="251"/>
      <c r="C308" s="252"/>
      <c r="D308" s="217" t="s">
        <v>165</v>
      </c>
      <c r="E308" s="253" t="s">
        <v>34</v>
      </c>
      <c r="F308" s="254" t="s">
        <v>185</v>
      </c>
      <c r="G308" s="252"/>
      <c r="H308" s="255">
        <v>85.87</v>
      </c>
      <c r="I308" s="256"/>
      <c r="J308" s="252"/>
      <c r="K308" s="252"/>
      <c r="L308" s="257"/>
      <c r="M308" s="258"/>
      <c r="N308" s="259"/>
      <c r="O308" s="259"/>
      <c r="P308" s="259"/>
      <c r="Q308" s="259"/>
      <c r="R308" s="259"/>
      <c r="S308" s="259"/>
      <c r="T308" s="260"/>
      <c r="AT308" s="261" t="s">
        <v>165</v>
      </c>
      <c r="AU308" s="261" t="s">
        <v>87</v>
      </c>
      <c r="AV308" s="14" t="s">
        <v>161</v>
      </c>
      <c r="AW308" s="14" t="s">
        <v>41</v>
      </c>
      <c r="AX308" s="14" t="s">
        <v>85</v>
      </c>
      <c r="AY308" s="261" t="s">
        <v>154</v>
      </c>
    </row>
    <row r="309" spans="2:65" s="1" customFormat="1" ht="51" customHeight="1">
      <c r="B309" s="43"/>
      <c r="C309" s="205" t="s">
        <v>450</v>
      </c>
      <c r="D309" s="205" t="s">
        <v>156</v>
      </c>
      <c r="E309" s="206" t="s">
        <v>451</v>
      </c>
      <c r="F309" s="207" t="s">
        <v>452</v>
      </c>
      <c r="G309" s="208" t="s">
        <v>271</v>
      </c>
      <c r="H309" s="209">
        <v>6.19</v>
      </c>
      <c r="I309" s="210"/>
      <c r="J309" s="211">
        <f>ROUND(I309*H309,2)</f>
        <v>0</v>
      </c>
      <c r="K309" s="207" t="s">
        <v>160</v>
      </c>
      <c r="L309" s="63"/>
      <c r="M309" s="212" t="s">
        <v>34</v>
      </c>
      <c r="N309" s="213" t="s">
        <v>49</v>
      </c>
      <c r="O309" s="44"/>
      <c r="P309" s="214">
        <f>O309*H309</f>
        <v>0</v>
      </c>
      <c r="Q309" s="214">
        <v>0</v>
      </c>
      <c r="R309" s="214">
        <f>Q309*H309</f>
        <v>0</v>
      </c>
      <c r="S309" s="214">
        <v>0</v>
      </c>
      <c r="T309" s="215">
        <f>S309*H309</f>
        <v>0</v>
      </c>
      <c r="AR309" s="25" t="s">
        <v>277</v>
      </c>
      <c r="AT309" s="25" t="s">
        <v>156</v>
      </c>
      <c r="AU309" s="25" t="s">
        <v>87</v>
      </c>
      <c r="AY309" s="25" t="s">
        <v>154</v>
      </c>
      <c r="BE309" s="216">
        <f>IF(N309="základní",J309,0)</f>
        <v>0</v>
      </c>
      <c r="BF309" s="216">
        <f>IF(N309="snížená",J309,0)</f>
        <v>0</v>
      </c>
      <c r="BG309" s="216">
        <f>IF(N309="zákl. přenesená",J309,0)</f>
        <v>0</v>
      </c>
      <c r="BH309" s="216">
        <f>IF(N309="sníž. přenesená",J309,0)</f>
        <v>0</v>
      </c>
      <c r="BI309" s="216">
        <f>IF(N309="nulová",J309,0)</f>
        <v>0</v>
      </c>
      <c r="BJ309" s="25" t="s">
        <v>85</v>
      </c>
      <c r="BK309" s="216">
        <f>ROUND(I309*H309,2)</f>
        <v>0</v>
      </c>
      <c r="BL309" s="25" t="s">
        <v>277</v>
      </c>
      <c r="BM309" s="25" t="s">
        <v>453</v>
      </c>
    </row>
    <row r="310" spans="2:47" s="1" customFormat="1" ht="144">
      <c r="B310" s="43"/>
      <c r="C310" s="65"/>
      <c r="D310" s="217" t="s">
        <v>163</v>
      </c>
      <c r="E310" s="65"/>
      <c r="F310" s="218" t="s">
        <v>454</v>
      </c>
      <c r="G310" s="65"/>
      <c r="H310" s="65"/>
      <c r="I310" s="174"/>
      <c r="J310" s="65"/>
      <c r="K310" s="65"/>
      <c r="L310" s="63"/>
      <c r="M310" s="219"/>
      <c r="N310" s="44"/>
      <c r="O310" s="44"/>
      <c r="P310" s="44"/>
      <c r="Q310" s="44"/>
      <c r="R310" s="44"/>
      <c r="S310" s="44"/>
      <c r="T310" s="80"/>
      <c r="AT310" s="25" t="s">
        <v>163</v>
      </c>
      <c r="AU310" s="25" t="s">
        <v>87</v>
      </c>
    </row>
    <row r="311" spans="2:63" s="11" customFormat="1" ht="29.25" customHeight="1">
      <c r="B311" s="189"/>
      <c r="C311" s="190"/>
      <c r="D311" s="191" t="s">
        <v>77</v>
      </c>
      <c r="E311" s="203" t="s">
        <v>455</v>
      </c>
      <c r="F311" s="203" t="s">
        <v>456</v>
      </c>
      <c r="G311" s="190"/>
      <c r="H311" s="190"/>
      <c r="I311" s="193"/>
      <c r="J311" s="204">
        <f>BK311</f>
        <v>0</v>
      </c>
      <c r="K311" s="190"/>
      <c r="L311" s="195"/>
      <c r="M311" s="196"/>
      <c r="N311" s="197"/>
      <c r="O311" s="197"/>
      <c r="P311" s="198">
        <f>SUM(P312:P381)</f>
        <v>0</v>
      </c>
      <c r="Q311" s="197"/>
      <c r="R311" s="198">
        <f>SUM(R312:R381)</f>
        <v>0.24359999999999998</v>
      </c>
      <c r="S311" s="197"/>
      <c r="T311" s="199">
        <f>SUM(T312:T381)</f>
        <v>1.3762628</v>
      </c>
      <c r="AR311" s="200" t="s">
        <v>87</v>
      </c>
      <c r="AT311" s="201" t="s">
        <v>77</v>
      </c>
      <c r="AU311" s="201" t="s">
        <v>85</v>
      </c>
      <c r="AY311" s="200" t="s">
        <v>154</v>
      </c>
      <c r="BK311" s="202">
        <f>SUM(BK312:BK381)</f>
        <v>0</v>
      </c>
    </row>
    <row r="312" spans="2:65" s="1" customFormat="1" ht="16.5" customHeight="1">
      <c r="B312" s="43"/>
      <c r="C312" s="205" t="s">
        <v>457</v>
      </c>
      <c r="D312" s="205" t="s">
        <v>156</v>
      </c>
      <c r="E312" s="206" t="s">
        <v>458</v>
      </c>
      <c r="F312" s="207" t="s">
        <v>459</v>
      </c>
      <c r="G312" s="208" t="s">
        <v>159</v>
      </c>
      <c r="H312" s="209">
        <v>42.152</v>
      </c>
      <c r="I312" s="210"/>
      <c r="J312" s="211">
        <f>ROUND(I312*H312,2)</f>
        <v>0</v>
      </c>
      <c r="K312" s="207" t="s">
        <v>160</v>
      </c>
      <c r="L312" s="63"/>
      <c r="M312" s="212" t="s">
        <v>34</v>
      </c>
      <c r="N312" s="213" t="s">
        <v>49</v>
      </c>
      <c r="O312" s="44"/>
      <c r="P312" s="214">
        <f>O312*H312</f>
        <v>0</v>
      </c>
      <c r="Q312" s="214">
        <v>0</v>
      </c>
      <c r="R312" s="214">
        <f>Q312*H312</f>
        <v>0</v>
      </c>
      <c r="S312" s="214">
        <v>0.02465</v>
      </c>
      <c r="T312" s="215">
        <f>S312*H312</f>
        <v>1.0390468</v>
      </c>
      <c r="AR312" s="25" t="s">
        <v>277</v>
      </c>
      <c r="AT312" s="25" t="s">
        <v>156</v>
      </c>
      <c r="AU312" s="25" t="s">
        <v>87</v>
      </c>
      <c r="AY312" s="25" t="s">
        <v>154</v>
      </c>
      <c r="BE312" s="216">
        <f>IF(N312="základní",J312,0)</f>
        <v>0</v>
      </c>
      <c r="BF312" s="216">
        <f>IF(N312="snížená",J312,0)</f>
        <v>0</v>
      </c>
      <c r="BG312" s="216">
        <f>IF(N312="zákl. přenesená",J312,0)</f>
        <v>0</v>
      </c>
      <c r="BH312" s="216">
        <f>IF(N312="sníž. přenesená",J312,0)</f>
        <v>0</v>
      </c>
      <c r="BI312" s="216">
        <f>IF(N312="nulová",J312,0)</f>
        <v>0</v>
      </c>
      <c r="BJ312" s="25" t="s">
        <v>85</v>
      </c>
      <c r="BK312" s="216">
        <f>ROUND(I312*H312,2)</f>
        <v>0</v>
      </c>
      <c r="BL312" s="25" t="s">
        <v>277</v>
      </c>
      <c r="BM312" s="25" t="s">
        <v>460</v>
      </c>
    </row>
    <row r="313" spans="2:47" s="1" customFormat="1" ht="48">
      <c r="B313" s="43"/>
      <c r="C313" s="65"/>
      <c r="D313" s="217" t="s">
        <v>163</v>
      </c>
      <c r="E313" s="65"/>
      <c r="F313" s="218" t="s">
        <v>461</v>
      </c>
      <c r="G313" s="65"/>
      <c r="H313" s="65"/>
      <c r="I313" s="174"/>
      <c r="J313" s="65"/>
      <c r="K313" s="65"/>
      <c r="L313" s="63"/>
      <c r="M313" s="219"/>
      <c r="N313" s="44"/>
      <c r="O313" s="44"/>
      <c r="P313" s="44"/>
      <c r="Q313" s="44"/>
      <c r="R313" s="44"/>
      <c r="S313" s="44"/>
      <c r="T313" s="80"/>
      <c r="AT313" s="25" t="s">
        <v>163</v>
      </c>
      <c r="AU313" s="25" t="s">
        <v>87</v>
      </c>
    </row>
    <row r="314" spans="2:51" s="12" customFormat="1" ht="12">
      <c r="B314" s="220"/>
      <c r="C314" s="221"/>
      <c r="D314" s="217" t="s">
        <v>165</v>
      </c>
      <c r="E314" s="222" t="s">
        <v>34</v>
      </c>
      <c r="F314" s="223" t="s">
        <v>462</v>
      </c>
      <c r="G314" s="221"/>
      <c r="H314" s="222" t="s">
        <v>34</v>
      </c>
      <c r="I314" s="224"/>
      <c r="J314" s="221"/>
      <c r="K314" s="221"/>
      <c r="L314" s="225"/>
      <c r="M314" s="226"/>
      <c r="N314" s="227"/>
      <c r="O314" s="227"/>
      <c r="P314" s="227"/>
      <c r="Q314" s="227"/>
      <c r="R314" s="227"/>
      <c r="S314" s="227"/>
      <c r="T314" s="228"/>
      <c r="AT314" s="229" t="s">
        <v>165</v>
      </c>
      <c r="AU314" s="229" t="s">
        <v>87</v>
      </c>
      <c r="AV314" s="12" t="s">
        <v>85</v>
      </c>
      <c r="AW314" s="12" t="s">
        <v>41</v>
      </c>
      <c r="AX314" s="12" t="s">
        <v>78</v>
      </c>
      <c r="AY314" s="229" t="s">
        <v>154</v>
      </c>
    </row>
    <row r="315" spans="2:51" s="13" customFormat="1" ht="12">
      <c r="B315" s="230"/>
      <c r="C315" s="231"/>
      <c r="D315" s="217" t="s">
        <v>165</v>
      </c>
      <c r="E315" s="232" t="s">
        <v>34</v>
      </c>
      <c r="F315" s="233" t="s">
        <v>463</v>
      </c>
      <c r="G315" s="231"/>
      <c r="H315" s="234">
        <v>33.152</v>
      </c>
      <c r="I315" s="235"/>
      <c r="J315" s="231"/>
      <c r="K315" s="231"/>
      <c r="L315" s="236"/>
      <c r="M315" s="237"/>
      <c r="N315" s="238"/>
      <c r="O315" s="238"/>
      <c r="P315" s="238"/>
      <c r="Q315" s="238"/>
      <c r="R315" s="238"/>
      <c r="S315" s="238"/>
      <c r="T315" s="239"/>
      <c r="AT315" s="240" t="s">
        <v>165</v>
      </c>
      <c r="AU315" s="240" t="s">
        <v>87</v>
      </c>
      <c r="AV315" s="13" t="s">
        <v>87</v>
      </c>
      <c r="AW315" s="13" t="s">
        <v>41</v>
      </c>
      <c r="AX315" s="13" t="s">
        <v>78</v>
      </c>
      <c r="AY315" s="240" t="s">
        <v>154</v>
      </c>
    </row>
    <row r="316" spans="2:51" s="12" customFormat="1" ht="12">
      <c r="B316" s="220"/>
      <c r="C316" s="221"/>
      <c r="D316" s="217" t="s">
        <v>165</v>
      </c>
      <c r="E316" s="222" t="s">
        <v>34</v>
      </c>
      <c r="F316" s="223" t="s">
        <v>464</v>
      </c>
      <c r="G316" s="221"/>
      <c r="H316" s="222" t="s">
        <v>34</v>
      </c>
      <c r="I316" s="224"/>
      <c r="J316" s="221"/>
      <c r="K316" s="221"/>
      <c r="L316" s="225"/>
      <c r="M316" s="226"/>
      <c r="N316" s="227"/>
      <c r="O316" s="227"/>
      <c r="P316" s="227"/>
      <c r="Q316" s="227"/>
      <c r="R316" s="227"/>
      <c r="S316" s="227"/>
      <c r="T316" s="228"/>
      <c r="AT316" s="229" t="s">
        <v>165</v>
      </c>
      <c r="AU316" s="229" t="s">
        <v>87</v>
      </c>
      <c r="AV316" s="12" t="s">
        <v>85</v>
      </c>
      <c r="AW316" s="12" t="s">
        <v>41</v>
      </c>
      <c r="AX316" s="12" t="s">
        <v>78</v>
      </c>
      <c r="AY316" s="229" t="s">
        <v>154</v>
      </c>
    </row>
    <row r="317" spans="2:51" s="13" customFormat="1" ht="12">
      <c r="B317" s="230"/>
      <c r="C317" s="231"/>
      <c r="D317" s="217" t="s">
        <v>165</v>
      </c>
      <c r="E317" s="232" t="s">
        <v>34</v>
      </c>
      <c r="F317" s="233" t="s">
        <v>465</v>
      </c>
      <c r="G317" s="231"/>
      <c r="H317" s="234">
        <v>9</v>
      </c>
      <c r="I317" s="235"/>
      <c r="J317" s="231"/>
      <c r="K317" s="231"/>
      <c r="L317" s="236"/>
      <c r="M317" s="237"/>
      <c r="N317" s="238"/>
      <c r="O317" s="238"/>
      <c r="P317" s="238"/>
      <c r="Q317" s="238"/>
      <c r="R317" s="238"/>
      <c r="S317" s="238"/>
      <c r="T317" s="239"/>
      <c r="AT317" s="240" t="s">
        <v>165</v>
      </c>
      <c r="AU317" s="240" t="s">
        <v>87</v>
      </c>
      <c r="AV317" s="13" t="s">
        <v>87</v>
      </c>
      <c r="AW317" s="13" t="s">
        <v>41</v>
      </c>
      <c r="AX317" s="13" t="s">
        <v>78</v>
      </c>
      <c r="AY317" s="240" t="s">
        <v>154</v>
      </c>
    </row>
    <row r="318" spans="2:51" s="14" customFormat="1" ht="12">
      <c r="B318" s="251"/>
      <c r="C318" s="252"/>
      <c r="D318" s="217" t="s">
        <v>165</v>
      </c>
      <c r="E318" s="253" t="s">
        <v>34</v>
      </c>
      <c r="F318" s="254" t="s">
        <v>185</v>
      </c>
      <c r="G318" s="252"/>
      <c r="H318" s="255">
        <v>42.152</v>
      </c>
      <c r="I318" s="256"/>
      <c r="J318" s="252"/>
      <c r="K318" s="252"/>
      <c r="L318" s="257"/>
      <c r="M318" s="258"/>
      <c r="N318" s="259"/>
      <c r="O318" s="259"/>
      <c r="P318" s="259"/>
      <c r="Q318" s="259"/>
      <c r="R318" s="259"/>
      <c r="S318" s="259"/>
      <c r="T318" s="260"/>
      <c r="AT318" s="261" t="s">
        <v>165</v>
      </c>
      <c r="AU318" s="261" t="s">
        <v>87</v>
      </c>
      <c r="AV318" s="14" t="s">
        <v>161</v>
      </c>
      <c r="AW318" s="14" t="s">
        <v>41</v>
      </c>
      <c r="AX318" s="14" t="s">
        <v>85</v>
      </c>
      <c r="AY318" s="261" t="s">
        <v>154</v>
      </c>
    </row>
    <row r="319" spans="2:65" s="1" customFormat="1" ht="16.5" customHeight="1">
      <c r="B319" s="43"/>
      <c r="C319" s="205" t="s">
        <v>466</v>
      </c>
      <c r="D319" s="205" t="s">
        <v>156</v>
      </c>
      <c r="E319" s="206" t="s">
        <v>467</v>
      </c>
      <c r="F319" s="207" t="s">
        <v>468</v>
      </c>
      <c r="G319" s="208" t="s">
        <v>159</v>
      </c>
      <c r="H319" s="209">
        <v>42.152</v>
      </c>
      <c r="I319" s="210"/>
      <c r="J319" s="211">
        <f>ROUND(I319*H319,2)</f>
        <v>0</v>
      </c>
      <c r="K319" s="207" t="s">
        <v>160</v>
      </c>
      <c r="L319" s="63"/>
      <c r="M319" s="212" t="s">
        <v>34</v>
      </c>
      <c r="N319" s="213" t="s">
        <v>49</v>
      </c>
      <c r="O319" s="44"/>
      <c r="P319" s="214">
        <f>O319*H319</f>
        <v>0</v>
      </c>
      <c r="Q319" s="214">
        <v>0</v>
      </c>
      <c r="R319" s="214">
        <f>Q319*H319</f>
        <v>0</v>
      </c>
      <c r="S319" s="214">
        <v>0.008</v>
      </c>
      <c r="T319" s="215">
        <f>S319*H319</f>
        <v>0.337216</v>
      </c>
      <c r="AR319" s="25" t="s">
        <v>277</v>
      </c>
      <c r="AT319" s="25" t="s">
        <v>156</v>
      </c>
      <c r="AU319" s="25" t="s">
        <v>87</v>
      </c>
      <c r="AY319" s="25" t="s">
        <v>154</v>
      </c>
      <c r="BE319" s="216">
        <f>IF(N319="základní",J319,0)</f>
        <v>0</v>
      </c>
      <c r="BF319" s="216">
        <f>IF(N319="snížená",J319,0)</f>
        <v>0</v>
      </c>
      <c r="BG319" s="216">
        <f>IF(N319="zákl. přenesená",J319,0)</f>
        <v>0</v>
      </c>
      <c r="BH319" s="216">
        <f>IF(N319="sníž. přenesená",J319,0)</f>
        <v>0</v>
      </c>
      <c r="BI319" s="216">
        <f>IF(N319="nulová",J319,0)</f>
        <v>0</v>
      </c>
      <c r="BJ319" s="25" t="s">
        <v>85</v>
      </c>
      <c r="BK319" s="216">
        <f>ROUND(I319*H319,2)</f>
        <v>0</v>
      </c>
      <c r="BL319" s="25" t="s">
        <v>277</v>
      </c>
      <c r="BM319" s="25" t="s">
        <v>469</v>
      </c>
    </row>
    <row r="320" spans="2:47" s="1" customFormat="1" ht="48">
      <c r="B320" s="43"/>
      <c r="C320" s="65"/>
      <c r="D320" s="217" t="s">
        <v>163</v>
      </c>
      <c r="E320" s="65"/>
      <c r="F320" s="218" t="s">
        <v>461</v>
      </c>
      <c r="G320" s="65"/>
      <c r="H320" s="65"/>
      <c r="I320" s="174"/>
      <c r="J320" s="65"/>
      <c r="K320" s="65"/>
      <c r="L320" s="63"/>
      <c r="M320" s="219"/>
      <c r="N320" s="44"/>
      <c r="O320" s="44"/>
      <c r="P320" s="44"/>
      <c r="Q320" s="44"/>
      <c r="R320" s="44"/>
      <c r="S320" s="44"/>
      <c r="T320" s="80"/>
      <c r="AT320" s="25" t="s">
        <v>163</v>
      </c>
      <c r="AU320" s="25" t="s">
        <v>87</v>
      </c>
    </row>
    <row r="321" spans="2:51" s="12" customFormat="1" ht="12">
      <c r="B321" s="220"/>
      <c r="C321" s="221"/>
      <c r="D321" s="217" t="s">
        <v>165</v>
      </c>
      <c r="E321" s="222" t="s">
        <v>34</v>
      </c>
      <c r="F321" s="223" t="s">
        <v>462</v>
      </c>
      <c r="G321" s="221"/>
      <c r="H321" s="222" t="s">
        <v>34</v>
      </c>
      <c r="I321" s="224"/>
      <c r="J321" s="221"/>
      <c r="K321" s="221"/>
      <c r="L321" s="225"/>
      <c r="M321" s="226"/>
      <c r="N321" s="227"/>
      <c r="O321" s="227"/>
      <c r="P321" s="227"/>
      <c r="Q321" s="227"/>
      <c r="R321" s="227"/>
      <c r="S321" s="227"/>
      <c r="T321" s="228"/>
      <c r="AT321" s="229" t="s">
        <v>165</v>
      </c>
      <c r="AU321" s="229" t="s">
        <v>87</v>
      </c>
      <c r="AV321" s="12" t="s">
        <v>85</v>
      </c>
      <c r="AW321" s="12" t="s">
        <v>41</v>
      </c>
      <c r="AX321" s="12" t="s">
        <v>78</v>
      </c>
      <c r="AY321" s="229" t="s">
        <v>154</v>
      </c>
    </row>
    <row r="322" spans="2:51" s="13" customFormat="1" ht="12">
      <c r="B322" s="230"/>
      <c r="C322" s="231"/>
      <c r="D322" s="217" t="s">
        <v>165</v>
      </c>
      <c r="E322" s="232" t="s">
        <v>34</v>
      </c>
      <c r="F322" s="233" t="s">
        <v>463</v>
      </c>
      <c r="G322" s="231"/>
      <c r="H322" s="234">
        <v>33.152</v>
      </c>
      <c r="I322" s="235"/>
      <c r="J322" s="231"/>
      <c r="K322" s="231"/>
      <c r="L322" s="236"/>
      <c r="M322" s="237"/>
      <c r="N322" s="238"/>
      <c r="O322" s="238"/>
      <c r="P322" s="238"/>
      <c r="Q322" s="238"/>
      <c r="R322" s="238"/>
      <c r="S322" s="238"/>
      <c r="T322" s="239"/>
      <c r="AT322" s="240" t="s">
        <v>165</v>
      </c>
      <c r="AU322" s="240" t="s">
        <v>87</v>
      </c>
      <c r="AV322" s="13" t="s">
        <v>87</v>
      </c>
      <c r="AW322" s="13" t="s">
        <v>41</v>
      </c>
      <c r="AX322" s="13" t="s">
        <v>78</v>
      </c>
      <c r="AY322" s="240" t="s">
        <v>154</v>
      </c>
    </row>
    <row r="323" spans="2:51" s="12" customFormat="1" ht="12">
      <c r="B323" s="220"/>
      <c r="C323" s="221"/>
      <c r="D323" s="217" t="s">
        <v>165</v>
      </c>
      <c r="E323" s="222" t="s">
        <v>34</v>
      </c>
      <c r="F323" s="223" t="s">
        <v>464</v>
      </c>
      <c r="G323" s="221"/>
      <c r="H323" s="222" t="s">
        <v>34</v>
      </c>
      <c r="I323" s="224"/>
      <c r="J323" s="221"/>
      <c r="K323" s="221"/>
      <c r="L323" s="225"/>
      <c r="M323" s="226"/>
      <c r="N323" s="227"/>
      <c r="O323" s="227"/>
      <c r="P323" s="227"/>
      <c r="Q323" s="227"/>
      <c r="R323" s="227"/>
      <c r="S323" s="227"/>
      <c r="T323" s="228"/>
      <c r="AT323" s="229" t="s">
        <v>165</v>
      </c>
      <c r="AU323" s="229" t="s">
        <v>87</v>
      </c>
      <c r="AV323" s="12" t="s">
        <v>85</v>
      </c>
      <c r="AW323" s="12" t="s">
        <v>41</v>
      </c>
      <c r="AX323" s="12" t="s">
        <v>78</v>
      </c>
      <c r="AY323" s="229" t="s">
        <v>154</v>
      </c>
    </row>
    <row r="324" spans="2:51" s="13" customFormat="1" ht="12">
      <c r="B324" s="230"/>
      <c r="C324" s="231"/>
      <c r="D324" s="217" t="s">
        <v>165</v>
      </c>
      <c r="E324" s="232" t="s">
        <v>34</v>
      </c>
      <c r="F324" s="233" t="s">
        <v>465</v>
      </c>
      <c r="G324" s="231"/>
      <c r="H324" s="234">
        <v>9</v>
      </c>
      <c r="I324" s="235"/>
      <c r="J324" s="231"/>
      <c r="K324" s="231"/>
      <c r="L324" s="236"/>
      <c r="M324" s="237"/>
      <c r="N324" s="238"/>
      <c r="O324" s="238"/>
      <c r="P324" s="238"/>
      <c r="Q324" s="238"/>
      <c r="R324" s="238"/>
      <c r="S324" s="238"/>
      <c r="T324" s="239"/>
      <c r="AT324" s="240" t="s">
        <v>165</v>
      </c>
      <c r="AU324" s="240" t="s">
        <v>87</v>
      </c>
      <c r="AV324" s="13" t="s">
        <v>87</v>
      </c>
      <c r="AW324" s="13" t="s">
        <v>41</v>
      </c>
      <c r="AX324" s="13" t="s">
        <v>78</v>
      </c>
      <c r="AY324" s="240" t="s">
        <v>154</v>
      </c>
    </row>
    <row r="325" spans="2:51" s="14" customFormat="1" ht="12">
      <c r="B325" s="251"/>
      <c r="C325" s="252"/>
      <c r="D325" s="217" t="s">
        <v>165</v>
      </c>
      <c r="E325" s="253" t="s">
        <v>34</v>
      </c>
      <c r="F325" s="254" t="s">
        <v>185</v>
      </c>
      <c r="G325" s="252"/>
      <c r="H325" s="255">
        <v>42.152</v>
      </c>
      <c r="I325" s="256"/>
      <c r="J325" s="252"/>
      <c r="K325" s="252"/>
      <c r="L325" s="257"/>
      <c r="M325" s="258"/>
      <c r="N325" s="259"/>
      <c r="O325" s="259"/>
      <c r="P325" s="259"/>
      <c r="Q325" s="259"/>
      <c r="R325" s="259"/>
      <c r="S325" s="259"/>
      <c r="T325" s="260"/>
      <c r="AT325" s="261" t="s">
        <v>165</v>
      </c>
      <c r="AU325" s="261" t="s">
        <v>87</v>
      </c>
      <c r="AV325" s="14" t="s">
        <v>161</v>
      </c>
      <c r="AW325" s="14" t="s">
        <v>41</v>
      </c>
      <c r="AX325" s="14" t="s">
        <v>85</v>
      </c>
      <c r="AY325" s="261" t="s">
        <v>154</v>
      </c>
    </row>
    <row r="326" spans="2:65" s="1" customFormat="1" ht="25.5" customHeight="1">
      <c r="B326" s="43"/>
      <c r="C326" s="205" t="s">
        <v>470</v>
      </c>
      <c r="D326" s="205" t="s">
        <v>156</v>
      </c>
      <c r="E326" s="206" t="s">
        <v>471</v>
      </c>
      <c r="F326" s="207" t="s">
        <v>472</v>
      </c>
      <c r="G326" s="208" t="s">
        <v>181</v>
      </c>
      <c r="H326" s="209">
        <v>4</v>
      </c>
      <c r="I326" s="210"/>
      <c r="J326" s="211">
        <f>ROUND(I326*H326,2)</f>
        <v>0</v>
      </c>
      <c r="K326" s="207" t="s">
        <v>160</v>
      </c>
      <c r="L326" s="63"/>
      <c r="M326" s="212" t="s">
        <v>34</v>
      </c>
      <c r="N326" s="213" t="s">
        <v>49</v>
      </c>
      <c r="O326" s="44"/>
      <c r="P326" s="214">
        <f>O326*H326</f>
        <v>0</v>
      </c>
      <c r="Q326" s="214">
        <v>0</v>
      </c>
      <c r="R326" s="214">
        <f>Q326*H326</f>
        <v>0</v>
      </c>
      <c r="S326" s="214">
        <v>0</v>
      </c>
      <c r="T326" s="215">
        <f>S326*H326</f>
        <v>0</v>
      </c>
      <c r="AR326" s="25" t="s">
        <v>277</v>
      </c>
      <c r="AT326" s="25" t="s">
        <v>156</v>
      </c>
      <c r="AU326" s="25" t="s">
        <v>87</v>
      </c>
      <c r="AY326" s="25" t="s">
        <v>154</v>
      </c>
      <c r="BE326" s="216">
        <f>IF(N326="základní",J326,0)</f>
        <v>0</v>
      </c>
      <c r="BF326" s="216">
        <f>IF(N326="snížená",J326,0)</f>
        <v>0</v>
      </c>
      <c r="BG326" s="216">
        <f>IF(N326="zákl. přenesená",J326,0)</f>
        <v>0</v>
      </c>
      <c r="BH326" s="216">
        <f>IF(N326="sníž. přenesená",J326,0)</f>
        <v>0</v>
      </c>
      <c r="BI326" s="216">
        <f>IF(N326="nulová",J326,0)</f>
        <v>0</v>
      </c>
      <c r="BJ326" s="25" t="s">
        <v>85</v>
      </c>
      <c r="BK326" s="216">
        <f>ROUND(I326*H326,2)</f>
        <v>0</v>
      </c>
      <c r="BL326" s="25" t="s">
        <v>277</v>
      </c>
      <c r="BM326" s="25" t="s">
        <v>473</v>
      </c>
    </row>
    <row r="327" spans="2:47" s="1" customFormat="1" ht="168">
      <c r="B327" s="43"/>
      <c r="C327" s="65"/>
      <c r="D327" s="217" t="s">
        <v>163</v>
      </c>
      <c r="E327" s="65"/>
      <c r="F327" s="218" t="s">
        <v>474</v>
      </c>
      <c r="G327" s="65"/>
      <c r="H327" s="65"/>
      <c r="I327" s="174"/>
      <c r="J327" s="65"/>
      <c r="K327" s="65"/>
      <c r="L327" s="63"/>
      <c r="M327" s="219"/>
      <c r="N327" s="44"/>
      <c r="O327" s="44"/>
      <c r="P327" s="44"/>
      <c r="Q327" s="44"/>
      <c r="R327" s="44"/>
      <c r="S327" s="44"/>
      <c r="T327" s="80"/>
      <c r="AT327" s="25" t="s">
        <v>163</v>
      </c>
      <c r="AU327" s="25" t="s">
        <v>87</v>
      </c>
    </row>
    <row r="328" spans="2:51" s="12" customFormat="1" ht="12">
      <c r="B328" s="220"/>
      <c r="C328" s="221"/>
      <c r="D328" s="217" t="s">
        <v>165</v>
      </c>
      <c r="E328" s="222" t="s">
        <v>34</v>
      </c>
      <c r="F328" s="223" t="s">
        <v>475</v>
      </c>
      <c r="G328" s="221"/>
      <c r="H328" s="222" t="s">
        <v>34</v>
      </c>
      <c r="I328" s="224"/>
      <c r="J328" s="221"/>
      <c r="K328" s="221"/>
      <c r="L328" s="225"/>
      <c r="M328" s="226"/>
      <c r="N328" s="227"/>
      <c r="O328" s="227"/>
      <c r="P328" s="227"/>
      <c r="Q328" s="227"/>
      <c r="R328" s="227"/>
      <c r="S328" s="227"/>
      <c r="T328" s="228"/>
      <c r="AT328" s="229" t="s">
        <v>165</v>
      </c>
      <c r="AU328" s="229" t="s">
        <v>87</v>
      </c>
      <c r="AV328" s="12" t="s">
        <v>85</v>
      </c>
      <c r="AW328" s="12" t="s">
        <v>41</v>
      </c>
      <c r="AX328" s="12" t="s">
        <v>78</v>
      </c>
      <c r="AY328" s="229" t="s">
        <v>154</v>
      </c>
    </row>
    <row r="329" spans="2:51" s="12" customFormat="1" ht="12">
      <c r="B329" s="220"/>
      <c r="C329" s="221"/>
      <c r="D329" s="217" t="s">
        <v>165</v>
      </c>
      <c r="E329" s="222" t="s">
        <v>34</v>
      </c>
      <c r="F329" s="223" t="s">
        <v>476</v>
      </c>
      <c r="G329" s="221"/>
      <c r="H329" s="222" t="s">
        <v>34</v>
      </c>
      <c r="I329" s="224"/>
      <c r="J329" s="221"/>
      <c r="K329" s="221"/>
      <c r="L329" s="225"/>
      <c r="M329" s="226"/>
      <c r="N329" s="227"/>
      <c r="O329" s="227"/>
      <c r="P329" s="227"/>
      <c r="Q329" s="227"/>
      <c r="R329" s="227"/>
      <c r="S329" s="227"/>
      <c r="T329" s="228"/>
      <c r="AT329" s="229" t="s">
        <v>165</v>
      </c>
      <c r="AU329" s="229" t="s">
        <v>87</v>
      </c>
      <c r="AV329" s="12" t="s">
        <v>85</v>
      </c>
      <c r="AW329" s="12" t="s">
        <v>41</v>
      </c>
      <c r="AX329" s="12" t="s">
        <v>78</v>
      </c>
      <c r="AY329" s="229" t="s">
        <v>154</v>
      </c>
    </row>
    <row r="330" spans="2:51" s="13" customFormat="1" ht="12">
      <c r="B330" s="230"/>
      <c r="C330" s="231"/>
      <c r="D330" s="217" t="s">
        <v>165</v>
      </c>
      <c r="E330" s="232" t="s">
        <v>34</v>
      </c>
      <c r="F330" s="233" t="s">
        <v>161</v>
      </c>
      <c r="G330" s="231"/>
      <c r="H330" s="234">
        <v>4</v>
      </c>
      <c r="I330" s="235"/>
      <c r="J330" s="231"/>
      <c r="K330" s="231"/>
      <c r="L330" s="236"/>
      <c r="M330" s="237"/>
      <c r="N330" s="238"/>
      <c r="O330" s="238"/>
      <c r="P330" s="238"/>
      <c r="Q330" s="238"/>
      <c r="R330" s="238"/>
      <c r="S330" s="238"/>
      <c r="T330" s="239"/>
      <c r="AT330" s="240" t="s">
        <v>165</v>
      </c>
      <c r="AU330" s="240" t="s">
        <v>87</v>
      </c>
      <c r="AV330" s="13" t="s">
        <v>87</v>
      </c>
      <c r="AW330" s="13" t="s">
        <v>41</v>
      </c>
      <c r="AX330" s="13" t="s">
        <v>78</v>
      </c>
      <c r="AY330" s="240" t="s">
        <v>154</v>
      </c>
    </row>
    <row r="331" spans="2:51" s="14" customFormat="1" ht="12">
      <c r="B331" s="251"/>
      <c r="C331" s="252"/>
      <c r="D331" s="217" t="s">
        <v>165</v>
      </c>
      <c r="E331" s="253" t="s">
        <v>34</v>
      </c>
      <c r="F331" s="254" t="s">
        <v>185</v>
      </c>
      <c r="G331" s="252"/>
      <c r="H331" s="255">
        <v>4</v>
      </c>
      <c r="I331" s="256"/>
      <c r="J331" s="252"/>
      <c r="K331" s="252"/>
      <c r="L331" s="257"/>
      <c r="M331" s="258"/>
      <c r="N331" s="259"/>
      <c r="O331" s="259"/>
      <c r="P331" s="259"/>
      <c r="Q331" s="259"/>
      <c r="R331" s="259"/>
      <c r="S331" s="259"/>
      <c r="T331" s="260"/>
      <c r="AT331" s="261" t="s">
        <v>165</v>
      </c>
      <c r="AU331" s="261" t="s">
        <v>87</v>
      </c>
      <c r="AV331" s="14" t="s">
        <v>161</v>
      </c>
      <c r="AW331" s="14" t="s">
        <v>41</v>
      </c>
      <c r="AX331" s="14" t="s">
        <v>85</v>
      </c>
      <c r="AY331" s="261" t="s">
        <v>154</v>
      </c>
    </row>
    <row r="332" spans="2:65" s="1" customFormat="1" ht="16.5" customHeight="1">
      <c r="B332" s="43"/>
      <c r="C332" s="241" t="s">
        <v>477</v>
      </c>
      <c r="D332" s="241" t="s">
        <v>169</v>
      </c>
      <c r="E332" s="242" t="s">
        <v>478</v>
      </c>
      <c r="F332" s="243" t="s">
        <v>479</v>
      </c>
      <c r="G332" s="244" t="s">
        <v>181</v>
      </c>
      <c r="H332" s="245">
        <v>4</v>
      </c>
      <c r="I332" s="246"/>
      <c r="J332" s="247">
        <f>ROUND(I332*H332,2)</f>
        <v>0</v>
      </c>
      <c r="K332" s="243" t="s">
        <v>160</v>
      </c>
      <c r="L332" s="248"/>
      <c r="M332" s="249" t="s">
        <v>34</v>
      </c>
      <c r="N332" s="250" t="s">
        <v>49</v>
      </c>
      <c r="O332" s="44"/>
      <c r="P332" s="214">
        <f>O332*H332</f>
        <v>0</v>
      </c>
      <c r="Q332" s="214">
        <v>0.022</v>
      </c>
      <c r="R332" s="214">
        <f>Q332*H332</f>
        <v>0.088</v>
      </c>
      <c r="S332" s="214">
        <v>0</v>
      </c>
      <c r="T332" s="215">
        <f>S332*H332</f>
        <v>0</v>
      </c>
      <c r="AR332" s="25" t="s">
        <v>342</v>
      </c>
      <c r="AT332" s="25" t="s">
        <v>169</v>
      </c>
      <c r="AU332" s="25" t="s">
        <v>87</v>
      </c>
      <c r="AY332" s="25" t="s">
        <v>154</v>
      </c>
      <c r="BE332" s="216">
        <f>IF(N332="základní",J332,0)</f>
        <v>0</v>
      </c>
      <c r="BF332" s="216">
        <f>IF(N332="snížená",J332,0)</f>
        <v>0</v>
      </c>
      <c r="BG332" s="216">
        <f>IF(N332="zákl. přenesená",J332,0)</f>
        <v>0</v>
      </c>
      <c r="BH332" s="216">
        <f>IF(N332="sníž. přenesená",J332,0)</f>
        <v>0</v>
      </c>
      <c r="BI332" s="216">
        <f>IF(N332="nulová",J332,0)</f>
        <v>0</v>
      </c>
      <c r="BJ332" s="25" t="s">
        <v>85</v>
      </c>
      <c r="BK332" s="216">
        <f>ROUND(I332*H332,2)</f>
        <v>0</v>
      </c>
      <c r="BL332" s="25" t="s">
        <v>277</v>
      </c>
      <c r="BM332" s="25" t="s">
        <v>480</v>
      </c>
    </row>
    <row r="333" spans="2:51" s="12" customFormat="1" ht="12">
      <c r="B333" s="220"/>
      <c r="C333" s="221"/>
      <c r="D333" s="217" t="s">
        <v>165</v>
      </c>
      <c r="E333" s="222" t="s">
        <v>34</v>
      </c>
      <c r="F333" s="223" t="s">
        <v>481</v>
      </c>
      <c r="G333" s="221"/>
      <c r="H333" s="222" t="s">
        <v>34</v>
      </c>
      <c r="I333" s="224"/>
      <c r="J333" s="221"/>
      <c r="K333" s="221"/>
      <c r="L333" s="225"/>
      <c r="M333" s="226"/>
      <c r="N333" s="227"/>
      <c r="O333" s="227"/>
      <c r="P333" s="227"/>
      <c r="Q333" s="227"/>
      <c r="R333" s="227"/>
      <c r="S333" s="227"/>
      <c r="T333" s="228"/>
      <c r="AT333" s="229" t="s">
        <v>165</v>
      </c>
      <c r="AU333" s="229" t="s">
        <v>87</v>
      </c>
      <c r="AV333" s="12" t="s">
        <v>85</v>
      </c>
      <c r="AW333" s="12" t="s">
        <v>41</v>
      </c>
      <c r="AX333" s="12" t="s">
        <v>78</v>
      </c>
      <c r="AY333" s="229" t="s">
        <v>154</v>
      </c>
    </row>
    <row r="334" spans="2:51" s="13" customFormat="1" ht="12">
      <c r="B334" s="230"/>
      <c r="C334" s="231"/>
      <c r="D334" s="217" t="s">
        <v>165</v>
      </c>
      <c r="E334" s="232" t="s">
        <v>34</v>
      </c>
      <c r="F334" s="233" t="s">
        <v>161</v>
      </c>
      <c r="G334" s="231"/>
      <c r="H334" s="234">
        <v>4</v>
      </c>
      <c r="I334" s="235"/>
      <c r="J334" s="231"/>
      <c r="K334" s="231"/>
      <c r="L334" s="236"/>
      <c r="M334" s="237"/>
      <c r="N334" s="238"/>
      <c r="O334" s="238"/>
      <c r="P334" s="238"/>
      <c r="Q334" s="238"/>
      <c r="R334" s="238"/>
      <c r="S334" s="238"/>
      <c r="T334" s="239"/>
      <c r="AT334" s="240" t="s">
        <v>165</v>
      </c>
      <c r="AU334" s="240" t="s">
        <v>87</v>
      </c>
      <c r="AV334" s="13" t="s">
        <v>87</v>
      </c>
      <c r="AW334" s="13" t="s">
        <v>41</v>
      </c>
      <c r="AX334" s="13" t="s">
        <v>85</v>
      </c>
      <c r="AY334" s="240" t="s">
        <v>154</v>
      </c>
    </row>
    <row r="335" spans="2:65" s="1" customFormat="1" ht="25.5" customHeight="1">
      <c r="B335" s="43"/>
      <c r="C335" s="205" t="s">
        <v>482</v>
      </c>
      <c r="D335" s="205" t="s">
        <v>156</v>
      </c>
      <c r="E335" s="206" t="s">
        <v>483</v>
      </c>
      <c r="F335" s="207" t="s">
        <v>484</v>
      </c>
      <c r="G335" s="208" t="s">
        <v>181</v>
      </c>
      <c r="H335" s="209">
        <v>2</v>
      </c>
      <c r="I335" s="210"/>
      <c r="J335" s="211">
        <f>ROUND(I335*H335,2)</f>
        <v>0</v>
      </c>
      <c r="K335" s="207" t="s">
        <v>160</v>
      </c>
      <c r="L335" s="63"/>
      <c r="M335" s="212" t="s">
        <v>34</v>
      </c>
      <c r="N335" s="213" t="s">
        <v>49</v>
      </c>
      <c r="O335" s="44"/>
      <c r="P335" s="214">
        <f>O335*H335</f>
        <v>0</v>
      </c>
      <c r="Q335" s="214">
        <v>0</v>
      </c>
      <c r="R335" s="214">
        <f>Q335*H335</f>
        <v>0</v>
      </c>
      <c r="S335" s="214">
        <v>0</v>
      </c>
      <c r="T335" s="215">
        <f>S335*H335</f>
        <v>0</v>
      </c>
      <c r="AR335" s="25" t="s">
        <v>277</v>
      </c>
      <c r="AT335" s="25" t="s">
        <v>156</v>
      </c>
      <c r="AU335" s="25" t="s">
        <v>87</v>
      </c>
      <c r="AY335" s="25" t="s">
        <v>154</v>
      </c>
      <c r="BE335" s="216">
        <f>IF(N335="základní",J335,0)</f>
        <v>0</v>
      </c>
      <c r="BF335" s="216">
        <f>IF(N335="snížená",J335,0)</f>
        <v>0</v>
      </c>
      <c r="BG335" s="216">
        <f>IF(N335="zákl. přenesená",J335,0)</f>
        <v>0</v>
      </c>
      <c r="BH335" s="216">
        <f>IF(N335="sníž. přenesená",J335,0)</f>
        <v>0</v>
      </c>
      <c r="BI335" s="216">
        <f>IF(N335="nulová",J335,0)</f>
        <v>0</v>
      </c>
      <c r="BJ335" s="25" t="s">
        <v>85</v>
      </c>
      <c r="BK335" s="216">
        <f>ROUND(I335*H335,2)</f>
        <v>0</v>
      </c>
      <c r="BL335" s="25" t="s">
        <v>277</v>
      </c>
      <c r="BM335" s="25" t="s">
        <v>485</v>
      </c>
    </row>
    <row r="336" spans="2:47" s="1" customFormat="1" ht="60">
      <c r="B336" s="43"/>
      <c r="C336" s="65"/>
      <c r="D336" s="217" t="s">
        <v>163</v>
      </c>
      <c r="E336" s="65"/>
      <c r="F336" s="218" t="s">
        <v>486</v>
      </c>
      <c r="G336" s="65"/>
      <c r="H336" s="65"/>
      <c r="I336" s="174"/>
      <c r="J336" s="65"/>
      <c r="K336" s="65"/>
      <c r="L336" s="63"/>
      <c r="M336" s="219"/>
      <c r="N336" s="44"/>
      <c r="O336" s="44"/>
      <c r="P336" s="44"/>
      <c r="Q336" s="44"/>
      <c r="R336" s="44"/>
      <c r="S336" s="44"/>
      <c r="T336" s="80"/>
      <c r="AT336" s="25" t="s">
        <v>163</v>
      </c>
      <c r="AU336" s="25" t="s">
        <v>87</v>
      </c>
    </row>
    <row r="337" spans="2:51" s="12" customFormat="1" ht="12">
      <c r="B337" s="220"/>
      <c r="C337" s="221"/>
      <c r="D337" s="217" t="s">
        <v>165</v>
      </c>
      <c r="E337" s="222" t="s">
        <v>34</v>
      </c>
      <c r="F337" s="223" t="s">
        <v>475</v>
      </c>
      <c r="G337" s="221"/>
      <c r="H337" s="222" t="s">
        <v>34</v>
      </c>
      <c r="I337" s="224"/>
      <c r="J337" s="221"/>
      <c r="K337" s="221"/>
      <c r="L337" s="225"/>
      <c r="M337" s="226"/>
      <c r="N337" s="227"/>
      <c r="O337" s="227"/>
      <c r="P337" s="227"/>
      <c r="Q337" s="227"/>
      <c r="R337" s="227"/>
      <c r="S337" s="227"/>
      <c r="T337" s="228"/>
      <c r="AT337" s="229" t="s">
        <v>165</v>
      </c>
      <c r="AU337" s="229" t="s">
        <v>87</v>
      </c>
      <c r="AV337" s="12" t="s">
        <v>85</v>
      </c>
      <c r="AW337" s="12" t="s">
        <v>41</v>
      </c>
      <c r="AX337" s="12" t="s">
        <v>78</v>
      </c>
      <c r="AY337" s="229" t="s">
        <v>154</v>
      </c>
    </row>
    <row r="338" spans="2:51" s="12" customFormat="1" ht="12">
      <c r="B338" s="220"/>
      <c r="C338" s="221"/>
      <c r="D338" s="217" t="s">
        <v>165</v>
      </c>
      <c r="E338" s="222" t="s">
        <v>34</v>
      </c>
      <c r="F338" s="223" t="s">
        <v>487</v>
      </c>
      <c r="G338" s="221"/>
      <c r="H338" s="222" t="s">
        <v>34</v>
      </c>
      <c r="I338" s="224"/>
      <c r="J338" s="221"/>
      <c r="K338" s="221"/>
      <c r="L338" s="225"/>
      <c r="M338" s="226"/>
      <c r="N338" s="227"/>
      <c r="O338" s="227"/>
      <c r="P338" s="227"/>
      <c r="Q338" s="227"/>
      <c r="R338" s="227"/>
      <c r="S338" s="227"/>
      <c r="T338" s="228"/>
      <c r="AT338" s="229" t="s">
        <v>165</v>
      </c>
      <c r="AU338" s="229" t="s">
        <v>87</v>
      </c>
      <c r="AV338" s="12" t="s">
        <v>85</v>
      </c>
      <c r="AW338" s="12" t="s">
        <v>41</v>
      </c>
      <c r="AX338" s="12" t="s">
        <v>78</v>
      </c>
      <c r="AY338" s="229" t="s">
        <v>154</v>
      </c>
    </row>
    <row r="339" spans="2:51" s="13" customFormat="1" ht="12">
      <c r="B339" s="230"/>
      <c r="C339" s="231"/>
      <c r="D339" s="217" t="s">
        <v>165</v>
      </c>
      <c r="E339" s="232" t="s">
        <v>34</v>
      </c>
      <c r="F339" s="233" t="s">
        <v>87</v>
      </c>
      <c r="G339" s="231"/>
      <c r="H339" s="234">
        <v>2</v>
      </c>
      <c r="I339" s="235"/>
      <c r="J339" s="231"/>
      <c r="K339" s="231"/>
      <c r="L339" s="236"/>
      <c r="M339" s="237"/>
      <c r="N339" s="238"/>
      <c r="O339" s="238"/>
      <c r="P339" s="238"/>
      <c r="Q339" s="238"/>
      <c r="R339" s="238"/>
      <c r="S339" s="238"/>
      <c r="T339" s="239"/>
      <c r="AT339" s="240" t="s">
        <v>165</v>
      </c>
      <c r="AU339" s="240" t="s">
        <v>87</v>
      </c>
      <c r="AV339" s="13" t="s">
        <v>87</v>
      </c>
      <c r="AW339" s="13" t="s">
        <v>41</v>
      </c>
      <c r="AX339" s="13" t="s">
        <v>85</v>
      </c>
      <c r="AY339" s="240" t="s">
        <v>154</v>
      </c>
    </row>
    <row r="340" spans="2:65" s="1" customFormat="1" ht="16.5" customHeight="1">
      <c r="B340" s="43"/>
      <c r="C340" s="241" t="s">
        <v>488</v>
      </c>
      <c r="D340" s="241" t="s">
        <v>169</v>
      </c>
      <c r="E340" s="242" t="s">
        <v>489</v>
      </c>
      <c r="F340" s="243" t="s">
        <v>490</v>
      </c>
      <c r="G340" s="244" t="s">
        <v>181</v>
      </c>
      <c r="H340" s="245">
        <v>2</v>
      </c>
      <c r="I340" s="246"/>
      <c r="J340" s="247">
        <f>ROUND(I340*H340,2)</f>
        <v>0</v>
      </c>
      <c r="K340" s="243" t="s">
        <v>160</v>
      </c>
      <c r="L340" s="248"/>
      <c r="M340" s="249" t="s">
        <v>34</v>
      </c>
      <c r="N340" s="250" t="s">
        <v>49</v>
      </c>
      <c r="O340" s="44"/>
      <c r="P340" s="214">
        <f>O340*H340</f>
        <v>0</v>
      </c>
      <c r="Q340" s="214">
        <v>0.00123</v>
      </c>
      <c r="R340" s="214">
        <f>Q340*H340</f>
        <v>0.00246</v>
      </c>
      <c r="S340" s="214">
        <v>0</v>
      </c>
      <c r="T340" s="215">
        <f>S340*H340</f>
        <v>0</v>
      </c>
      <c r="AR340" s="25" t="s">
        <v>342</v>
      </c>
      <c r="AT340" s="25" t="s">
        <v>169</v>
      </c>
      <c r="AU340" s="25" t="s">
        <v>87</v>
      </c>
      <c r="AY340" s="25" t="s">
        <v>154</v>
      </c>
      <c r="BE340" s="216">
        <f>IF(N340="základní",J340,0)</f>
        <v>0</v>
      </c>
      <c r="BF340" s="216">
        <f>IF(N340="snížená",J340,0)</f>
        <v>0</v>
      </c>
      <c r="BG340" s="216">
        <f>IF(N340="zákl. přenesená",J340,0)</f>
        <v>0</v>
      </c>
      <c r="BH340" s="216">
        <f>IF(N340="sníž. přenesená",J340,0)</f>
        <v>0</v>
      </c>
      <c r="BI340" s="216">
        <f>IF(N340="nulová",J340,0)</f>
        <v>0</v>
      </c>
      <c r="BJ340" s="25" t="s">
        <v>85</v>
      </c>
      <c r="BK340" s="216">
        <f>ROUND(I340*H340,2)</f>
        <v>0</v>
      </c>
      <c r="BL340" s="25" t="s">
        <v>277</v>
      </c>
      <c r="BM340" s="25" t="s">
        <v>491</v>
      </c>
    </row>
    <row r="341" spans="2:51" s="12" customFormat="1" ht="12">
      <c r="B341" s="220"/>
      <c r="C341" s="221"/>
      <c r="D341" s="217" t="s">
        <v>165</v>
      </c>
      <c r="E341" s="222" t="s">
        <v>34</v>
      </c>
      <c r="F341" s="223" t="s">
        <v>344</v>
      </c>
      <c r="G341" s="221"/>
      <c r="H341" s="222" t="s">
        <v>34</v>
      </c>
      <c r="I341" s="224"/>
      <c r="J341" s="221"/>
      <c r="K341" s="221"/>
      <c r="L341" s="225"/>
      <c r="M341" s="226"/>
      <c r="N341" s="227"/>
      <c r="O341" s="227"/>
      <c r="P341" s="227"/>
      <c r="Q341" s="227"/>
      <c r="R341" s="227"/>
      <c r="S341" s="227"/>
      <c r="T341" s="228"/>
      <c r="AT341" s="229" t="s">
        <v>165</v>
      </c>
      <c r="AU341" s="229" t="s">
        <v>87</v>
      </c>
      <c r="AV341" s="12" t="s">
        <v>85</v>
      </c>
      <c r="AW341" s="12" t="s">
        <v>41</v>
      </c>
      <c r="AX341" s="12" t="s">
        <v>78</v>
      </c>
      <c r="AY341" s="229" t="s">
        <v>154</v>
      </c>
    </row>
    <row r="342" spans="2:51" s="13" customFormat="1" ht="12">
      <c r="B342" s="230"/>
      <c r="C342" s="231"/>
      <c r="D342" s="217" t="s">
        <v>165</v>
      </c>
      <c r="E342" s="232" t="s">
        <v>34</v>
      </c>
      <c r="F342" s="233" t="s">
        <v>87</v>
      </c>
      <c r="G342" s="231"/>
      <c r="H342" s="234">
        <v>2</v>
      </c>
      <c r="I342" s="235"/>
      <c r="J342" s="231"/>
      <c r="K342" s="231"/>
      <c r="L342" s="236"/>
      <c r="M342" s="237"/>
      <c r="N342" s="238"/>
      <c r="O342" s="238"/>
      <c r="P342" s="238"/>
      <c r="Q342" s="238"/>
      <c r="R342" s="238"/>
      <c r="S342" s="238"/>
      <c r="T342" s="239"/>
      <c r="AT342" s="240" t="s">
        <v>165</v>
      </c>
      <c r="AU342" s="240" t="s">
        <v>87</v>
      </c>
      <c r="AV342" s="13" t="s">
        <v>87</v>
      </c>
      <c r="AW342" s="13" t="s">
        <v>41</v>
      </c>
      <c r="AX342" s="13" t="s">
        <v>85</v>
      </c>
      <c r="AY342" s="240" t="s">
        <v>154</v>
      </c>
    </row>
    <row r="343" spans="2:65" s="1" customFormat="1" ht="25.5" customHeight="1">
      <c r="B343" s="43"/>
      <c r="C343" s="205" t="s">
        <v>492</v>
      </c>
      <c r="D343" s="205" t="s">
        <v>156</v>
      </c>
      <c r="E343" s="206" t="s">
        <v>493</v>
      </c>
      <c r="F343" s="207" t="s">
        <v>494</v>
      </c>
      <c r="G343" s="208" t="s">
        <v>181</v>
      </c>
      <c r="H343" s="209">
        <v>4</v>
      </c>
      <c r="I343" s="210"/>
      <c r="J343" s="211">
        <f>ROUND(I343*H343,2)</f>
        <v>0</v>
      </c>
      <c r="K343" s="207" t="s">
        <v>160</v>
      </c>
      <c r="L343" s="63"/>
      <c r="M343" s="212" t="s">
        <v>34</v>
      </c>
      <c r="N343" s="213" t="s">
        <v>49</v>
      </c>
      <c r="O343" s="44"/>
      <c r="P343" s="214">
        <f>O343*H343</f>
        <v>0</v>
      </c>
      <c r="Q343" s="214">
        <v>0</v>
      </c>
      <c r="R343" s="214">
        <f>Q343*H343</f>
        <v>0</v>
      </c>
      <c r="S343" s="214">
        <v>0</v>
      </c>
      <c r="T343" s="215">
        <f>S343*H343</f>
        <v>0</v>
      </c>
      <c r="AR343" s="25" t="s">
        <v>277</v>
      </c>
      <c r="AT343" s="25" t="s">
        <v>156</v>
      </c>
      <c r="AU343" s="25" t="s">
        <v>87</v>
      </c>
      <c r="AY343" s="25" t="s">
        <v>154</v>
      </c>
      <c r="BE343" s="216">
        <f>IF(N343="základní",J343,0)</f>
        <v>0</v>
      </c>
      <c r="BF343" s="216">
        <f>IF(N343="snížená",J343,0)</f>
        <v>0</v>
      </c>
      <c r="BG343" s="216">
        <f>IF(N343="zákl. přenesená",J343,0)</f>
        <v>0</v>
      </c>
      <c r="BH343" s="216">
        <f>IF(N343="sníž. přenesená",J343,0)</f>
        <v>0</v>
      </c>
      <c r="BI343" s="216">
        <f>IF(N343="nulová",J343,0)</f>
        <v>0</v>
      </c>
      <c r="BJ343" s="25" t="s">
        <v>85</v>
      </c>
      <c r="BK343" s="216">
        <f>ROUND(I343*H343,2)</f>
        <v>0</v>
      </c>
      <c r="BL343" s="25" t="s">
        <v>277</v>
      </c>
      <c r="BM343" s="25" t="s">
        <v>495</v>
      </c>
    </row>
    <row r="344" spans="2:47" s="1" customFormat="1" ht="60">
      <c r="B344" s="43"/>
      <c r="C344" s="65"/>
      <c r="D344" s="217" t="s">
        <v>163</v>
      </c>
      <c r="E344" s="65"/>
      <c r="F344" s="218" t="s">
        <v>486</v>
      </c>
      <c r="G344" s="65"/>
      <c r="H344" s="65"/>
      <c r="I344" s="174"/>
      <c r="J344" s="65"/>
      <c r="K344" s="65"/>
      <c r="L344" s="63"/>
      <c r="M344" s="219"/>
      <c r="N344" s="44"/>
      <c r="O344" s="44"/>
      <c r="P344" s="44"/>
      <c r="Q344" s="44"/>
      <c r="R344" s="44"/>
      <c r="S344" s="44"/>
      <c r="T344" s="80"/>
      <c r="AT344" s="25" t="s">
        <v>163</v>
      </c>
      <c r="AU344" s="25" t="s">
        <v>87</v>
      </c>
    </row>
    <row r="345" spans="2:51" s="12" customFormat="1" ht="12">
      <c r="B345" s="220"/>
      <c r="C345" s="221"/>
      <c r="D345" s="217" t="s">
        <v>165</v>
      </c>
      <c r="E345" s="222" t="s">
        <v>34</v>
      </c>
      <c r="F345" s="223" t="s">
        <v>475</v>
      </c>
      <c r="G345" s="221"/>
      <c r="H345" s="222" t="s">
        <v>34</v>
      </c>
      <c r="I345" s="224"/>
      <c r="J345" s="221"/>
      <c r="K345" s="221"/>
      <c r="L345" s="225"/>
      <c r="M345" s="226"/>
      <c r="N345" s="227"/>
      <c r="O345" s="227"/>
      <c r="P345" s="227"/>
      <c r="Q345" s="227"/>
      <c r="R345" s="227"/>
      <c r="S345" s="227"/>
      <c r="T345" s="228"/>
      <c r="AT345" s="229" t="s">
        <v>165</v>
      </c>
      <c r="AU345" s="229" t="s">
        <v>87</v>
      </c>
      <c r="AV345" s="12" t="s">
        <v>85</v>
      </c>
      <c r="AW345" s="12" t="s">
        <v>41</v>
      </c>
      <c r="AX345" s="12" t="s">
        <v>78</v>
      </c>
      <c r="AY345" s="229" t="s">
        <v>154</v>
      </c>
    </row>
    <row r="346" spans="2:51" s="12" customFormat="1" ht="12">
      <c r="B346" s="220"/>
      <c r="C346" s="221"/>
      <c r="D346" s="217" t="s">
        <v>165</v>
      </c>
      <c r="E346" s="222" t="s">
        <v>34</v>
      </c>
      <c r="F346" s="223" t="s">
        <v>476</v>
      </c>
      <c r="G346" s="221"/>
      <c r="H346" s="222" t="s">
        <v>34</v>
      </c>
      <c r="I346" s="224"/>
      <c r="J346" s="221"/>
      <c r="K346" s="221"/>
      <c r="L346" s="225"/>
      <c r="M346" s="226"/>
      <c r="N346" s="227"/>
      <c r="O346" s="227"/>
      <c r="P346" s="227"/>
      <c r="Q346" s="227"/>
      <c r="R346" s="227"/>
      <c r="S346" s="227"/>
      <c r="T346" s="228"/>
      <c r="AT346" s="229" t="s">
        <v>165</v>
      </c>
      <c r="AU346" s="229" t="s">
        <v>87</v>
      </c>
      <c r="AV346" s="12" t="s">
        <v>85</v>
      </c>
      <c r="AW346" s="12" t="s">
        <v>41</v>
      </c>
      <c r="AX346" s="12" t="s">
        <v>78</v>
      </c>
      <c r="AY346" s="229" t="s">
        <v>154</v>
      </c>
    </row>
    <row r="347" spans="2:51" s="13" customFormat="1" ht="12">
      <c r="B347" s="230"/>
      <c r="C347" s="231"/>
      <c r="D347" s="217" t="s">
        <v>165</v>
      </c>
      <c r="E347" s="232" t="s">
        <v>34</v>
      </c>
      <c r="F347" s="233" t="s">
        <v>161</v>
      </c>
      <c r="G347" s="231"/>
      <c r="H347" s="234">
        <v>4</v>
      </c>
      <c r="I347" s="235"/>
      <c r="J347" s="231"/>
      <c r="K347" s="231"/>
      <c r="L347" s="236"/>
      <c r="M347" s="237"/>
      <c r="N347" s="238"/>
      <c r="O347" s="238"/>
      <c r="P347" s="238"/>
      <c r="Q347" s="238"/>
      <c r="R347" s="238"/>
      <c r="S347" s="238"/>
      <c r="T347" s="239"/>
      <c r="AT347" s="240" t="s">
        <v>165</v>
      </c>
      <c r="AU347" s="240" t="s">
        <v>87</v>
      </c>
      <c r="AV347" s="13" t="s">
        <v>87</v>
      </c>
      <c r="AW347" s="13" t="s">
        <v>41</v>
      </c>
      <c r="AX347" s="13" t="s">
        <v>85</v>
      </c>
      <c r="AY347" s="240" t="s">
        <v>154</v>
      </c>
    </row>
    <row r="348" spans="2:65" s="1" customFormat="1" ht="16.5" customHeight="1">
      <c r="B348" s="43"/>
      <c r="C348" s="241" t="s">
        <v>496</v>
      </c>
      <c r="D348" s="241" t="s">
        <v>169</v>
      </c>
      <c r="E348" s="242" t="s">
        <v>497</v>
      </c>
      <c r="F348" s="243" t="s">
        <v>498</v>
      </c>
      <c r="G348" s="244" t="s">
        <v>181</v>
      </c>
      <c r="H348" s="245">
        <v>4</v>
      </c>
      <c r="I348" s="246"/>
      <c r="J348" s="247">
        <f>ROUND(I348*H348,2)</f>
        <v>0</v>
      </c>
      <c r="K348" s="243" t="s">
        <v>160</v>
      </c>
      <c r="L348" s="248"/>
      <c r="M348" s="249" t="s">
        <v>34</v>
      </c>
      <c r="N348" s="250" t="s">
        <v>49</v>
      </c>
      <c r="O348" s="44"/>
      <c r="P348" s="214">
        <f>O348*H348</f>
        <v>0</v>
      </c>
      <c r="Q348" s="214">
        <v>0.00208</v>
      </c>
      <c r="R348" s="214">
        <f>Q348*H348</f>
        <v>0.00832</v>
      </c>
      <c r="S348" s="214">
        <v>0</v>
      </c>
      <c r="T348" s="215">
        <f>S348*H348</f>
        <v>0</v>
      </c>
      <c r="AR348" s="25" t="s">
        <v>342</v>
      </c>
      <c r="AT348" s="25" t="s">
        <v>169</v>
      </c>
      <c r="AU348" s="25" t="s">
        <v>87</v>
      </c>
      <c r="AY348" s="25" t="s">
        <v>154</v>
      </c>
      <c r="BE348" s="216">
        <f>IF(N348="základní",J348,0)</f>
        <v>0</v>
      </c>
      <c r="BF348" s="216">
        <f>IF(N348="snížená",J348,0)</f>
        <v>0</v>
      </c>
      <c r="BG348" s="216">
        <f>IF(N348="zákl. přenesená",J348,0)</f>
        <v>0</v>
      </c>
      <c r="BH348" s="216">
        <f>IF(N348="sníž. přenesená",J348,0)</f>
        <v>0</v>
      </c>
      <c r="BI348" s="216">
        <f>IF(N348="nulová",J348,0)</f>
        <v>0</v>
      </c>
      <c r="BJ348" s="25" t="s">
        <v>85</v>
      </c>
      <c r="BK348" s="216">
        <f>ROUND(I348*H348,2)</f>
        <v>0</v>
      </c>
      <c r="BL348" s="25" t="s">
        <v>277</v>
      </c>
      <c r="BM348" s="25" t="s">
        <v>499</v>
      </c>
    </row>
    <row r="349" spans="2:51" s="12" customFormat="1" ht="12">
      <c r="B349" s="220"/>
      <c r="C349" s="221"/>
      <c r="D349" s="217" t="s">
        <v>165</v>
      </c>
      <c r="E349" s="222" t="s">
        <v>34</v>
      </c>
      <c r="F349" s="223" t="s">
        <v>344</v>
      </c>
      <c r="G349" s="221"/>
      <c r="H349" s="222" t="s">
        <v>34</v>
      </c>
      <c r="I349" s="224"/>
      <c r="J349" s="221"/>
      <c r="K349" s="221"/>
      <c r="L349" s="225"/>
      <c r="M349" s="226"/>
      <c r="N349" s="227"/>
      <c r="O349" s="227"/>
      <c r="P349" s="227"/>
      <c r="Q349" s="227"/>
      <c r="R349" s="227"/>
      <c r="S349" s="227"/>
      <c r="T349" s="228"/>
      <c r="AT349" s="229" t="s">
        <v>165</v>
      </c>
      <c r="AU349" s="229" t="s">
        <v>87</v>
      </c>
      <c r="AV349" s="12" t="s">
        <v>85</v>
      </c>
      <c r="AW349" s="12" t="s">
        <v>41</v>
      </c>
      <c r="AX349" s="12" t="s">
        <v>78</v>
      </c>
      <c r="AY349" s="229" t="s">
        <v>154</v>
      </c>
    </row>
    <row r="350" spans="2:51" s="13" customFormat="1" ht="12">
      <c r="B350" s="230"/>
      <c r="C350" s="231"/>
      <c r="D350" s="217" t="s">
        <v>165</v>
      </c>
      <c r="E350" s="232" t="s">
        <v>34</v>
      </c>
      <c r="F350" s="233" t="s">
        <v>161</v>
      </c>
      <c r="G350" s="231"/>
      <c r="H350" s="234">
        <v>4</v>
      </c>
      <c r="I350" s="235"/>
      <c r="J350" s="231"/>
      <c r="K350" s="231"/>
      <c r="L350" s="236"/>
      <c r="M350" s="237"/>
      <c r="N350" s="238"/>
      <c r="O350" s="238"/>
      <c r="P350" s="238"/>
      <c r="Q350" s="238"/>
      <c r="R350" s="238"/>
      <c r="S350" s="238"/>
      <c r="T350" s="239"/>
      <c r="AT350" s="240" t="s">
        <v>165</v>
      </c>
      <c r="AU350" s="240" t="s">
        <v>87</v>
      </c>
      <c r="AV350" s="13" t="s">
        <v>87</v>
      </c>
      <c r="AW350" s="13" t="s">
        <v>41</v>
      </c>
      <c r="AX350" s="13" t="s">
        <v>85</v>
      </c>
      <c r="AY350" s="240" t="s">
        <v>154</v>
      </c>
    </row>
    <row r="351" spans="2:65" s="1" customFormat="1" ht="25.5" customHeight="1">
      <c r="B351" s="43"/>
      <c r="C351" s="205" t="s">
        <v>500</v>
      </c>
      <c r="D351" s="205" t="s">
        <v>156</v>
      </c>
      <c r="E351" s="206" t="s">
        <v>501</v>
      </c>
      <c r="F351" s="207" t="s">
        <v>502</v>
      </c>
      <c r="G351" s="208" t="s">
        <v>181</v>
      </c>
      <c r="H351" s="209">
        <v>2</v>
      </c>
      <c r="I351" s="210"/>
      <c r="J351" s="211">
        <f>ROUND(I351*H351,2)</f>
        <v>0</v>
      </c>
      <c r="K351" s="207" t="s">
        <v>160</v>
      </c>
      <c r="L351" s="63"/>
      <c r="M351" s="212" t="s">
        <v>34</v>
      </c>
      <c r="N351" s="213" t="s">
        <v>49</v>
      </c>
      <c r="O351" s="44"/>
      <c r="P351" s="214">
        <f>O351*H351</f>
        <v>0</v>
      </c>
      <c r="Q351" s="214">
        <v>0</v>
      </c>
      <c r="R351" s="214">
        <f>Q351*H351</f>
        <v>0</v>
      </c>
      <c r="S351" s="214">
        <v>0</v>
      </c>
      <c r="T351" s="215">
        <f>S351*H351</f>
        <v>0</v>
      </c>
      <c r="AR351" s="25" t="s">
        <v>277</v>
      </c>
      <c r="AT351" s="25" t="s">
        <v>156</v>
      </c>
      <c r="AU351" s="25" t="s">
        <v>87</v>
      </c>
      <c r="AY351" s="25" t="s">
        <v>154</v>
      </c>
      <c r="BE351" s="216">
        <f>IF(N351="základní",J351,0)</f>
        <v>0</v>
      </c>
      <c r="BF351" s="216">
        <f>IF(N351="snížená",J351,0)</f>
        <v>0</v>
      </c>
      <c r="BG351" s="216">
        <f>IF(N351="zákl. přenesená",J351,0)</f>
        <v>0</v>
      </c>
      <c r="BH351" s="216">
        <f>IF(N351="sníž. přenesená",J351,0)</f>
        <v>0</v>
      </c>
      <c r="BI351" s="216">
        <f>IF(N351="nulová",J351,0)</f>
        <v>0</v>
      </c>
      <c r="BJ351" s="25" t="s">
        <v>85</v>
      </c>
      <c r="BK351" s="216">
        <f>ROUND(I351*H351,2)</f>
        <v>0</v>
      </c>
      <c r="BL351" s="25" t="s">
        <v>277</v>
      </c>
      <c r="BM351" s="25" t="s">
        <v>503</v>
      </c>
    </row>
    <row r="352" spans="2:47" s="1" customFormat="1" ht="168">
      <c r="B352" s="43"/>
      <c r="C352" s="65"/>
      <c r="D352" s="217" t="s">
        <v>163</v>
      </c>
      <c r="E352" s="65"/>
      <c r="F352" s="218" t="s">
        <v>474</v>
      </c>
      <c r="G352" s="65"/>
      <c r="H352" s="65"/>
      <c r="I352" s="174"/>
      <c r="J352" s="65"/>
      <c r="K352" s="65"/>
      <c r="L352" s="63"/>
      <c r="M352" s="219"/>
      <c r="N352" s="44"/>
      <c r="O352" s="44"/>
      <c r="P352" s="44"/>
      <c r="Q352" s="44"/>
      <c r="R352" s="44"/>
      <c r="S352" s="44"/>
      <c r="T352" s="80"/>
      <c r="AT352" s="25" t="s">
        <v>163</v>
      </c>
      <c r="AU352" s="25" t="s">
        <v>87</v>
      </c>
    </row>
    <row r="353" spans="2:51" s="12" customFormat="1" ht="12">
      <c r="B353" s="220"/>
      <c r="C353" s="221"/>
      <c r="D353" s="217" t="s">
        <v>165</v>
      </c>
      <c r="E353" s="222" t="s">
        <v>34</v>
      </c>
      <c r="F353" s="223" t="s">
        <v>475</v>
      </c>
      <c r="G353" s="221"/>
      <c r="H353" s="222" t="s">
        <v>34</v>
      </c>
      <c r="I353" s="224"/>
      <c r="J353" s="221"/>
      <c r="K353" s="221"/>
      <c r="L353" s="225"/>
      <c r="M353" s="226"/>
      <c r="N353" s="227"/>
      <c r="O353" s="227"/>
      <c r="P353" s="227"/>
      <c r="Q353" s="227"/>
      <c r="R353" s="227"/>
      <c r="S353" s="227"/>
      <c r="T353" s="228"/>
      <c r="AT353" s="229" t="s">
        <v>165</v>
      </c>
      <c r="AU353" s="229" t="s">
        <v>87</v>
      </c>
      <c r="AV353" s="12" t="s">
        <v>85</v>
      </c>
      <c r="AW353" s="12" t="s">
        <v>41</v>
      </c>
      <c r="AX353" s="12" t="s">
        <v>78</v>
      </c>
      <c r="AY353" s="229" t="s">
        <v>154</v>
      </c>
    </row>
    <row r="354" spans="2:51" s="12" customFormat="1" ht="12">
      <c r="B354" s="220"/>
      <c r="C354" s="221"/>
      <c r="D354" s="217" t="s">
        <v>165</v>
      </c>
      <c r="E354" s="222" t="s">
        <v>34</v>
      </c>
      <c r="F354" s="223" t="s">
        <v>487</v>
      </c>
      <c r="G354" s="221"/>
      <c r="H354" s="222" t="s">
        <v>34</v>
      </c>
      <c r="I354" s="224"/>
      <c r="J354" s="221"/>
      <c r="K354" s="221"/>
      <c r="L354" s="225"/>
      <c r="M354" s="226"/>
      <c r="N354" s="227"/>
      <c r="O354" s="227"/>
      <c r="P354" s="227"/>
      <c r="Q354" s="227"/>
      <c r="R354" s="227"/>
      <c r="S354" s="227"/>
      <c r="T354" s="228"/>
      <c r="AT354" s="229" t="s">
        <v>165</v>
      </c>
      <c r="AU354" s="229" t="s">
        <v>87</v>
      </c>
      <c r="AV354" s="12" t="s">
        <v>85</v>
      </c>
      <c r="AW354" s="12" t="s">
        <v>41</v>
      </c>
      <c r="AX354" s="12" t="s">
        <v>78</v>
      </c>
      <c r="AY354" s="229" t="s">
        <v>154</v>
      </c>
    </row>
    <row r="355" spans="2:51" s="13" customFormat="1" ht="12">
      <c r="B355" s="230"/>
      <c r="C355" s="231"/>
      <c r="D355" s="217" t="s">
        <v>165</v>
      </c>
      <c r="E355" s="232" t="s">
        <v>34</v>
      </c>
      <c r="F355" s="233" t="s">
        <v>87</v>
      </c>
      <c r="G355" s="231"/>
      <c r="H355" s="234">
        <v>2</v>
      </c>
      <c r="I355" s="235"/>
      <c r="J355" s="231"/>
      <c r="K355" s="231"/>
      <c r="L355" s="236"/>
      <c r="M355" s="237"/>
      <c r="N355" s="238"/>
      <c r="O355" s="238"/>
      <c r="P355" s="238"/>
      <c r="Q355" s="238"/>
      <c r="R355" s="238"/>
      <c r="S355" s="238"/>
      <c r="T355" s="239"/>
      <c r="AT355" s="240" t="s">
        <v>165</v>
      </c>
      <c r="AU355" s="240" t="s">
        <v>87</v>
      </c>
      <c r="AV355" s="13" t="s">
        <v>87</v>
      </c>
      <c r="AW355" s="13" t="s">
        <v>41</v>
      </c>
      <c r="AX355" s="13" t="s">
        <v>85</v>
      </c>
      <c r="AY355" s="240" t="s">
        <v>154</v>
      </c>
    </row>
    <row r="356" spans="2:65" s="1" customFormat="1" ht="16.5" customHeight="1">
      <c r="B356" s="43"/>
      <c r="C356" s="241" t="s">
        <v>504</v>
      </c>
      <c r="D356" s="241" t="s">
        <v>169</v>
      </c>
      <c r="E356" s="242" t="s">
        <v>505</v>
      </c>
      <c r="F356" s="243" t="s">
        <v>506</v>
      </c>
      <c r="G356" s="244" t="s">
        <v>181</v>
      </c>
      <c r="H356" s="245">
        <v>2</v>
      </c>
      <c r="I356" s="246"/>
      <c r="J356" s="247">
        <f>ROUND(I356*H356,2)</f>
        <v>0</v>
      </c>
      <c r="K356" s="243" t="s">
        <v>160</v>
      </c>
      <c r="L356" s="248"/>
      <c r="M356" s="249" t="s">
        <v>34</v>
      </c>
      <c r="N356" s="250" t="s">
        <v>49</v>
      </c>
      <c r="O356" s="44"/>
      <c r="P356" s="214">
        <f>O356*H356</f>
        <v>0</v>
      </c>
      <c r="Q356" s="214">
        <v>0.02</v>
      </c>
      <c r="R356" s="214">
        <f>Q356*H356</f>
        <v>0.04</v>
      </c>
      <c r="S356" s="214">
        <v>0</v>
      </c>
      <c r="T356" s="215">
        <f>S356*H356</f>
        <v>0</v>
      </c>
      <c r="AR356" s="25" t="s">
        <v>342</v>
      </c>
      <c r="AT356" s="25" t="s">
        <v>169</v>
      </c>
      <c r="AU356" s="25" t="s">
        <v>87</v>
      </c>
      <c r="AY356" s="25" t="s">
        <v>154</v>
      </c>
      <c r="BE356" s="216">
        <f>IF(N356="základní",J356,0)</f>
        <v>0</v>
      </c>
      <c r="BF356" s="216">
        <f>IF(N356="snížená",J356,0)</f>
        <v>0</v>
      </c>
      <c r="BG356" s="216">
        <f>IF(N356="zákl. přenesená",J356,0)</f>
        <v>0</v>
      </c>
      <c r="BH356" s="216">
        <f>IF(N356="sníž. přenesená",J356,0)</f>
        <v>0</v>
      </c>
      <c r="BI356" s="216">
        <f>IF(N356="nulová",J356,0)</f>
        <v>0</v>
      </c>
      <c r="BJ356" s="25" t="s">
        <v>85</v>
      </c>
      <c r="BK356" s="216">
        <f>ROUND(I356*H356,2)</f>
        <v>0</v>
      </c>
      <c r="BL356" s="25" t="s">
        <v>277</v>
      </c>
      <c r="BM356" s="25" t="s">
        <v>507</v>
      </c>
    </row>
    <row r="357" spans="2:51" s="12" customFormat="1" ht="12">
      <c r="B357" s="220"/>
      <c r="C357" s="221"/>
      <c r="D357" s="217" t="s">
        <v>165</v>
      </c>
      <c r="E357" s="222" t="s">
        <v>34</v>
      </c>
      <c r="F357" s="223" t="s">
        <v>344</v>
      </c>
      <c r="G357" s="221"/>
      <c r="H357" s="222" t="s">
        <v>34</v>
      </c>
      <c r="I357" s="224"/>
      <c r="J357" s="221"/>
      <c r="K357" s="221"/>
      <c r="L357" s="225"/>
      <c r="M357" s="226"/>
      <c r="N357" s="227"/>
      <c r="O357" s="227"/>
      <c r="P357" s="227"/>
      <c r="Q357" s="227"/>
      <c r="R357" s="227"/>
      <c r="S357" s="227"/>
      <c r="T357" s="228"/>
      <c r="AT357" s="229" t="s">
        <v>165</v>
      </c>
      <c r="AU357" s="229" t="s">
        <v>87</v>
      </c>
      <c r="AV357" s="12" t="s">
        <v>85</v>
      </c>
      <c r="AW357" s="12" t="s">
        <v>41</v>
      </c>
      <c r="AX357" s="12" t="s">
        <v>78</v>
      </c>
      <c r="AY357" s="229" t="s">
        <v>154</v>
      </c>
    </row>
    <row r="358" spans="2:51" s="13" customFormat="1" ht="12">
      <c r="B358" s="230"/>
      <c r="C358" s="231"/>
      <c r="D358" s="217" t="s">
        <v>165</v>
      </c>
      <c r="E358" s="232" t="s">
        <v>34</v>
      </c>
      <c r="F358" s="233" t="s">
        <v>87</v>
      </c>
      <c r="G358" s="231"/>
      <c r="H358" s="234">
        <v>2</v>
      </c>
      <c r="I358" s="235"/>
      <c r="J358" s="231"/>
      <c r="K358" s="231"/>
      <c r="L358" s="236"/>
      <c r="M358" s="237"/>
      <c r="N358" s="238"/>
      <c r="O358" s="238"/>
      <c r="P358" s="238"/>
      <c r="Q358" s="238"/>
      <c r="R358" s="238"/>
      <c r="S358" s="238"/>
      <c r="T358" s="239"/>
      <c r="AT358" s="240" t="s">
        <v>165</v>
      </c>
      <c r="AU358" s="240" t="s">
        <v>87</v>
      </c>
      <c r="AV358" s="13" t="s">
        <v>87</v>
      </c>
      <c r="AW358" s="13" t="s">
        <v>41</v>
      </c>
      <c r="AX358" s="13" t="s">
        <v>85</v>
      </c>
      <c r="AY358" s="240" t="s">
        <v>154</v>
      </c>
    </row>
    <row r="359" spans="2:65" s="1" customFormat="1" ht="25.5" customHeight="1">
      <c r="B359" s="43"/>
      <c r="C359" s="205" t="s">
        <v>508</v>
      </c>
      <c r="D359" s="205" t="s">
        <v>156</v>
      </c>
      <c r="E359" s="206" t="s">
        <v>509</v>
      </c>
      <c r="F359" s="207" t="s">
        <v>510</v>
      </c>
      <c r="G359" s="208" t="s">
        <v>181</v>
      </c>
      <c r="H359" s="209">
        <v>6</v>
      </c>
      <c r="I359" s="210"/>
      <c r="J359" s="211">
        <f>ROUND(I359*H359,2)</f>
        <v>0</v>
      </c>
      <c r="K359" s="207" t="s">
        <v>160</v>
      </c>
      <c r="L359" s="63"/>
      <c r="M359" s="212" t="s">
        <v>34</v>
      </c>
      <c r="N359" s="213" t="s">
        <v>49</v>
      </c>
      <c r="O359" s="44"/>
      <c r="P359" s="214">
        <f>O359*H359</f>
        <v>0</v>
      </c>
      <c r="Q359" s="214">
        <v>0.00047</v>
      </c>
      <c r="R359" s="214">
        <f>Q359*H359</f>
        <v>0.00282</v>
      </c>
      <c r="S359" s="214">
        <v>0</v>
      </c>
      <c r="T359" s="215">
        <f>S359*H359</f>
        <v>0</v>
      </c>
      <c r="AR359" s="25" t="s">
        <v>277</v>
      </c>
      <c r="AT359" s="25" t="s">
        <v>156</v>
      </c>
      <c r="AU359" s="25" t="s">
        <v>87</v>
      </c>
      <c r="AY359" s="25" t="s">
        <v>154</v>
      </c>
      <c r="BE359" s="216">
        <f>IF(N359="základní",J359,0)</f>
        <v>0</v>
      </c>
      <c r="BF359" s="216">
        <f>IF(N359="snížená",J359,0)</f>
        <v>0</v>
      </c>
      <c r="BG359" s="216">
        <f>IF(N359="zákl. přenesená",J359,0)</f>
        <v>0</v>
      </c>
      <c r="BH359" s="216">
        <f>IF(N359="sníž. přenesená",J359,0)</f>
        <v>0</v>
      </c>
      <c r="BI359" s="216">
        <f>IF(N359="nulová",J359,0)</f>
        <v>0</v>
      </c>
      <c r="BJ359" s="25" t="s">
        <v>85</v>
      </c>
      <c r="BK359" s="216">
        <f>ROUND(I359*H359,2)</f>
        <v>0</v>
      </c>
      <c r="BL359" s="25" t="s">
        <v>277</v>
      </c>
      <c r="BM359" s="25" t="s">
        <v>511</v>
      </c>
    </row>
    <row r="360" spans="2:47" s="1" customFormat="1" ht="60">
      <c r="B360" s="43"/>
      <c r="C360" s="65"/>
      <c r="D360" s="217" t="s">
        <v>163</v>
      </c>
      <c r="E360" s="65"/>
      <c r="F360" s="218" t="s">
        <v>512</v>
      </c>
      <c r="G360" s="65"/>
      <c r="H360" s="65"/>
      <c r="I360" s="174"/>
      <c r="J360" s="65"/>
      <c r="K360" s="65"/>
      <c r="L360" s="63"/>
      <c r="M360" s="219"/>
      <c r="N360" s="44"/>
      <c r="O360" s="44"/>
      <c r="P360" s="44"/>
      <c r="Q360" s="44"/>
      <c r="R360" s="44"/>
      <c r="S360" s="44"/>
      <c r="T360" s="80"/>
      <c r="AT360" s="25" t="s">
        <v>163</v>
      </c>
      <c r="AU360" s="25" t="s">
        <v>87</v>
      </c>
    </row>
    <row r="361" spans="2:51" s="12" customFormat="1" ht="12">
      <c r="B361" s="220"/>
      <c r="C361" s="221"/>
      <c r="D361" s="217" t="s">
        <v>165</v>
      </c>
      <c r="E361" s="222" t="s">
        <v>34</v>
      </c>
      <c r="F361" s="223" t="s">
        <v>475</v>
      </c>
      <c r="G361" s="221"/>
      <c r="H361" s="222" t="s">
        <v>34</v>
      </c>
      <c r="I361" s="224"/>
      <c r="J361" s="221"/>
      <c r="K361" s="221"/>
      <c r="L361" s="225"/>
      <c r="M361" s="226"/>
      <c r="N361" s="227"/>
      <c r="O361" s="227"/>
      <c r="P361" s="227"/>
      <c r="Q361" s="227"/>
      <c r="R361" s="227"/>
      <c r="S361" s="227"/>
      <c r="T361" s="228"/>
      <c r="AT361" s="229" t="s">
        <v>165</v>
      </c>
      <c r="AU361" s="229" t="s">
        <v>87</v>
      </c>
      <c r="AV361" s="12" t="s">
        <v>85</v>
      </c>
      <c r="AW361" s="12" t="s">
        <v>41</v>
      </c>
      <c r="AX361" s="12" t="s">
        <v>78</v>
      </c>
      <c r="AY361" s="229" t="s">
        <v>154</v>
      </c>
    </row>
    <row r="362" spans="2:51" s="12" customFormat="1" ht="12">
      <c r="B362" s="220"/>
      <c r="C362" s="221"/>
      <c r="D362" s="217" t="s">
        <v>165</v>
      </c>
      <c r="E362" s="222" t="s">
        <v>34</v>
      </c>
      <c r="F362" s="223" t="s">
        <v>513</v>
      </c>
      <c r="G362" s="221"/>
      <c r="H362" s="222" t="s">
        <v>34</v>
      </c>
      <c r="I362" s="224"/>
      <c r="J362" s="221"/>
      <c r="K362" s="221"/>
      <c r="L362" s="225"/>
      <c r="M362" s="226"/>
      <c r="N362" s="227"/>
      <c r="O362" s="227"/>
      <c r="P362" s="227"/>
      <c r="Q362" s="227"/>
      <c r="R362" s="227"/>
      <c r="S362" s="227"/>
      <c r="T362" s="228"/>
      <c r="AT362" s="229" t="s">
        <v>165</v>
      </c>
      <c r="AU362" s="229" t="s">
        <v>87</v>
      </c>
      <c r="AV362" s="12" t="s">
        <v>85</v>
      </c>
      <c r="AW362" s="12" t="s">
        <v>41</v>
      </c>
      <c r="AX362" s="12" t="s">
        <v>78</v>
      </c>
      <c r="AY362" s="229" t="s">
        <v>154</v>
      </c>
    </row>
    <row r="363" spans="2:51" s="13" customFormat="1" ht="12">
      <c r="B363" s="230"/>
      <c r="C363" s="231"/>
      <c r="D363" s="217" t="s">
        <v>165</v>
      </c>
      <c r="E363" s="232" t="s">
        <v>34</v>
      </c>
      <c r="F363" s="233" t="s">
        <v>514</v>
      </c>
      <c r="G363" s="231"/>
      <c r="H363" s="234">
        <v>6</v>
      </c>
      <c r="I363" s="235"/>
      <c r="J363" s="231"/>
      <c r="K363" s="231"/>
      <c r="L363" s="236"/>
      <c r="M363" s="237"/>
      <c r="N363" s="238"/>
      <c r="O363" s="238"/>
      <c r="P363" s="238"/>
      <c r="Q363" s="238"/>
      <c r="R363" s="238"/>
      <c r="S363" s="238"/>
      <c r="T363" s="239"/>
      <c r="AT363" s="240" t="s">
        <v>165</v>
      </c>
      <c r="AU363" s="240" t="s">
        <v>87</v>
      </c>
      <c r="AV363" s="13" t="s">
        <v>87</v>
      </c>
      <c r="AW363" s="13" t="s">
        <v>41</v>
      </c>
      <c r="AX363" s="13" t="s">
        <v>78</v>
      </c>
      <c r="AY363" s="240" t="s">
        <v>154</v>
      </c>
    </row>
    <row r="364" spans="2:51" s="14" customFormat="1" ht="12">
      <c r="B364" s="251"/>
      <c r="C364" s="252"/>
      <c r="D364" s="217" t="s">
        <v>165</v>
      </c>
      <c r="E364" s="253" t="s">
        <v>34</v>
      </c>
      <c r="F364" s="254" t="s">
        <v>185</v>
      </c>
      <c r="G364" s="252"/>
      <c r="H364" s="255">
        <v>6</v>
      </c>
      <c r="I364" s="256"/>
      <c r="J364" s="252"/>
      <c r="K364" s="252"/>
      <c r="L364" s="257"/>
      <c r="M364" s="258"/>
      <c r="N364" s="259"/>
      <c r="O364" s="259"/>
      <c r="P364" s="259"/>
      <c r="Q364" s="259"/>
      <c r="R364" s="259"/>
      <c r="S364" s="259"/>
      <c r="T364" s="260"/>
      <c r="AT364" s="261" t="s">
        <v>165</v>
      </c>
      <c r="AU364" s="261" t="s">
        <v>87</v>
      </c>
      <c r="AV364" s="14" t="s">
        <v>161</v>
      </c>
      <c r="AW364" s="14" t="s">
        <v>41</v>
      </c>
      <c r="AX364" s="14" t="s">
        <v>85</v>
      </c>
      <c r="AY364" s="261" t="s">
        <v>154</v>
      </c>
    </row>
    <row r="365" spans="2:65" s="1" customFormat="1" ht="25.5" customHeight="1">
      <c r="B365" s="43"/>
      <c r="C365" s="241" t="s">
        <v>515</v>
      </c>
      <c r="D365" s="241" t="s">
        <v>169</v>
      </c>
      <c r="E365" s="242" t="s">
        <v>516</v>
      </c>
      <c r="F365" s="243" t="s">
        <v>517</v>
      </c>
      <c r="G365" s="244" t="s">
        <v>181</v>
      </c>
      <c r="H365" s="245">
        <v>2</v>
      </c>
      <c r="I365" s="246"/>
      <c r="J365" s="247">
        <f>ROUND(I365*H365,2)</f>
        <v>0</v>
      </c>
      <c r="K365" s="243" t="s">
        <v>34</v>
      </c>
      <c r="L365" s="248"/>
      <c r="M365" s="249" t="s">
        <v>34</v>
      </c>
      <c r="N365" s="250" t="s">
        <v>49</v>
      </c>
      <c r="O365" s="44"/>
      <c r="P365" s="214">
        <f>O365*H365</f>
        <v>0</v>
      </c>
      <c r="Q365" s="214">
        <v>0.017</v>
      </c>
      <c r="R365" s="214">
        <f>Q365*H365</f>
        <v>0.034</v>
      </c>
      <c r="S365" s="214">
        <v>0</v>
      </c>
      <c r="T365" s="215">
        <f>S365*H365</f>
        <v>0</v>
      </c>
      <c r="AR365" s="25" t="s">
        <v>342</v>
      </c>
      <c r="AT365" s="25" t="s">
        <v>169</v>
      </c>
      <c r="AU365" s="25" t="s">
        <v>87</v>
      </c>
      <c r="AY365" s="25" t="s">
        <v>154</v>
      </c>
      <c r="BE365" s="216">
        <f>IF(N365="základní",J365,0)</f>
        <v>0</v>
      </c>
      <c r="BF365" s="216">
        <f>IF(N365="snížená",J365,0)</f>
        <v>0</v>
      </c>
      <c r="BG365" s="216">
        <f>IF(N365="zákl. přenesená",J365,0)</f>
        <v>0</v>
      </c>
      <c r="BH365" s="216">
        <f>IF(N365="sníž. přenesená",J365,0)</f>
        <v>0</v>
      </c>
      <c r="BI365" s="216">
        <f>IF(N365="nulová",J365,0)</f>
        <v>0</v>
      </c>
      <c r="BJ365" s="25" t="s">
        <v>85</v>
      </c>
      <c r="BK365" s="216">
        <f>ROUND(I365*H365,2)</f>
        <v>0</v>
      </c>
      <c r="BL365" s="25" t="s">
        <v>277</v>
      </c>
      <c r="BM365" s="25" t="s">
        <v>518</v>
      </c>
    </row>
    <row r="366" spans="2:51" s="12" customFormat="1" ht="12">
      <c r="B366" s="220"/>
      <c r="C366" s="221"/>
      <c r="D366" s="217" t="s">
        <v>165</v>
      </c>
      <c r="E366" s="222" t="s">
        <v>34</v>
      </c>
      <c r="F366" s="223" t="s">
        <v>344</v>
      </c>
      <c r="G366" s="221"/>
      <c r="H366" s="222" t="s">
        <v>34</v>
      </c>
      <c r="I366" s="224"/>
      <c r="J366" s="221"/>
      <c r="K366" s="221"/>
      <c r="L366" s="225"/>
      <c r="M366" s="226"/>
      <c r="N366" s="227"/>
      <c r="O366" s="227"/>
      <c r="P366" s="227"/>
      <c r="Q366" s="227"/>
      <c r="R366" s="227"/>
      <c r="S366" s="227"/>
      <c r="T366" s="228"/>
      <c r="AT366" s="229" t="s">
        <v>165</v>
      </c>
      <c r="AU366" s="229" t="s">
        <v>87</v>
      </c>
      <c r="AV366" s="12" t="s">
        <v>85</v>
      </c>
      <c r="AW366" s="12" t="s">
        <v>41</v>
      </c>
      <c r="AX366" s="12" t="s">
        <v>78</v>
      </c>
      <c r="AY366" s="229" t="s">
        <v>154</v>
      </c>
    </row>
    <row r="367" spans="2:51" s="13" customFormat="1" ht="12">
      <c r="B367" s="230"/>
      <c r="C367" s="231"/>
      <c r="D367" s="217" t="s">
        <v>165</v>
      </c>
      <c r="E367" s="232" t="s">
        <v>34</v>
      </c>
      <c r="F367" s="233" t="s">
        <v>87</v>
      </c>
      <c r="G367" s="231"/>
      <c r="H367" s="234">
        <v>2</v>
      </c>
      <c r="I367" s="235"/>
      <c r="J367" s="231"/>
      <c r="K367" s="231"/>
      <c r="L367" s="236"/>
      <c r="M367" s="237"/>
      <c r="N367" s="238"/>
      <c r="O367" s="238"/>
      <c r="P367" s="238"/>
      <c r="Q367" s="238"/>
      <c r="R367" s="238"/>
      <c r="S367" s="238"/>
      <c r="T367" s="239"/>
      <c r="AT367" s="240" t="s">
        <v>165</v>
      </c>
      <c r="AU367" s="240" t="s">
        <v>87</v>
      </c>
      <c r="AV367" s="13" t="s">
        <v>87</v>
      </c>
      <c r="AW367" s="13" t="s">
        <v>41</v>
      </c>
      <c r="AX367" s="13" t="s">
        <v>85</v>
      </c>
      <c r="AY367" s="240" t="s">
        <v>154</v>
      </c>
    </row>
    <row r="368" spans="2:65" s="1" customFormat="1" ht="25.5" customHeight="1">
      <c r="B368" s="43"/>
      <c r="C368" s="241" t="s">
        <v>519</v>
      </c>
      <c r="D368" s="241" t="s">
        <v>169</v>
      </c>
      <c r="E368" s="242" t="s">
        <v>520</v>
      </c>
      <c r="F368" s="243" t="s">
        <v>521</v>
      </c>
      <c r="G368" s="244" t="s">
        <v>181</v>
      </c>
      <c r="H368" s="245">
        <v>4</v>
      </c>
      <c r="I368" s="246"/>
      <c r="J368" s="247">
        <f>ROUND(I368*H368,2)</f>
        <v>0</v>
      </c>
      <c r="K368" s="243" t="s">
        <v>34</v>
      </c>
      <c r="L368" s="248"/>
      <c r="M368" s="249" t="s">
        <v>34</v>
      </c>
      <c r="N368" s="250" t="s">
        <v>49</v>
      </c>
      <c r="O368" s="44"/>
      <c r="P368" s="214">
        <f>O368*H368</f>
        <v>0</v>
      </c>
      <c r="Q368" s="214">
        <v>0.017</v>
      </c>
      <c r="R368" s="214">
        <f>Q368*H368</f>
        <v>0.068</v>
      </c>
      <c r="S368" s="214">
        <v>0</v>
      </c>
      <c r="T368" s="215">
        <f>S368*H368</f>
        <v>0</v>
      </c>
      <c r="AR368" s="25" t="s">
        <v>342</v>
      </c>
      <c r="AT368" s="25" t="s">
        <v>169</v>
      </c>
      <c r="AU368" s="25" t="s">
        <v>87</v>
      </c>
      <c r="AY368" s="25" t="s">
        <v>154</v>
      </c>
      <c r="BE368" s="216">
        <f>IF(N368="základní",J368,0)</f>
        <v>0</v>
      </c>
      <c r="BF368" s="216">
        <f>IF(N368="snížená",J368,0)</f>
        <v>0</v>
      </c>
      <c r="BG368" s="216">
        <f>IF(N368="zákl. přenesená",J368,0)</f>
        <v>0</v>
      </c>
      <c r="BH368" s="216">
        <f>IF(N368="sníž. přenesená",J368,0)</f>
        <v>0</v>
      </c>
      <c r="BI368" s="216">
        <f>IF(N368="nulová",J368,0)</f>
        <v>0</v>
      </c>
      <c r="BJ368" s="25" t="s">
        <v>85</v>
      </c>
      <c r="BK368" s="216">
        <f>ROUND(I368*H368,2)</f>
        <v>0</v>
      </c>
      <c r="BL368" s="25" t="s">
        <v>277</v>
      </c>
      <c r="BM368" s="25" t="s">
        <v>522</v>
      </c>
    </row>
    <row r="369" spans="2:51" s="12" customFormat="1" ht="12">
      <c r="B369" s="220"/>
      <c r="C369" s="221"/>
      <c r="D369" s="217" t="s">
        <v>165</v>
      </c>
      <c r="E369" s="222" t="s">
        <v>34</v>
      </c>
      <c r="F369" s="223" t="s">
        <v>344</v>
      </c>
      <c r="G369" s="221"/>
      <c r="H369" s="222" t="s">
        <v>34</v>
      </c>
      <c r="I369" s="224"/>
      <c r="J369" s="221"/>
      <c r="K369" s="221"/>
      <c r="L369" s="225"/>
      <c r="M369" s="226"/>
      <c r="N369" s="227"/>
      <c r="O369" s="227"/>
      <c r="P369" s="227"/>
      <c r="Q369" s="227"/>
      <c r="R369" s="227"/>
      <c r="S369" s="227"/>
      <c r="T369" s="228"/>
      <c r="AT369" s="229" t="s">
        <v>165</v>
      </c>
      <c r="AU369" s="229" t="s">
        <v>87</v>
      </c>
      <c r="AV369" s="12" t="s">
        <v>85</v>
      </c>
      <c r="AW369" s="12" t="s">
        <v>41</v>
      </c>
      <c r="AX369" s="12" t="s">
        <v>78</v>
      </c>
      <c r="AY369" s="229" t="s">
        <v>154</v>
      </c>
    </row>
    <row r="370" spans="2:51" s="13" customFormat="1" ht="12">
      <c r="B370" s="230"/>
      <c r="C370" s="231"/>
      <c r="D370" s="217" t="s">
        <v>165</v>
      </c>
      <c r="E370" s="232" t="s">
        <v>34</v>
      </c>
      <c r="F370" s="233" t="s">
        <v>161</v>
      </c>
      <c r="G370" s="231"/>
      <c r="H370" s="234">
        <v>4</v>
      </c>
      <c r="I370" s="235"/>
      <c r="J370" s="231"/>
      <c r="K370" s="231"/>
      <c r="L370" s="236"/>
      <c r="M370" s="237"/>
      <c r="N370" s="238"/>
      <c r="O370" s="238"/>
      <c r="P370" s="238"/>
      <c r="Q370" s="238"/>
      <c r="R370" s="238"/>
      <c r="S370" s="238"/>
      <c r="T370" s="239"/>
      <c r="AT370" s="240" t="s">
        <v>165</v>
      </c>
      <c r="AU370" s="240" t="s">
        <v>87</v>
      </c>
      <c r="AV370" s="13" t="s">
        <v>87</v>
      </c>
      <c r="AW370" s="13" t="s">
        <v>41</v>
      </c>
      <c r="AX370" s="13" t="s">
        <v>85</v>
      </c>
      <c r="AY370" s="240" t="s">
        <v>154</v>
      </c>
    </row>
    <row r="371" spans="2:65" s="1" customFormat="1" ht="25.5" customHeight="1">
      <c r="B371" s="43"/>
      <c r="C371" s="205" t="s">
        <v>186</v>
      </c>
      <c r="D371" s="205" t="s">
        <v>156</v>
      </c>
      <c r="E371" s="206" t="s">
        <v>523</v>
      </c>
      <c r="F371" s="207" t="s">
        <v>524</v>
      </c>
      <c r="G371" s="208" t="s">
        <v>258</v>
      </c>
      <c r="H371" s="209">
        <v>1</v>
      </c>
      <c r="I371" s="210"/>
      <c r="J371" s="211">
        <f>ROUND(I371*H371,2)</f>
        <v>0</v>
      </c>
      <c r="K371" s="207" t="s">
        <v>34</v>
      </c>
      <c r="L371" s="63"/>
      <c r="M371" s="212" t="s">
        <v>34</v>
      </c>
      <c r="N371" s="213" t="s">
        <v>49</v>
      </c>
      <c r="O371" s="44"/>
      <c r="P371" s="214">
        <f>O371*H371</f>
        <v>0</v>
      </c>
      <c r="Q371" s="214">
        <v>0</v>
      </c>
      <c r="R371" s="214">
        <f>Q371*H371</f>
        <v>0</v>
      </c>
      <c r="S371" s="214">
        <v>0</v>
      </c>
      <c r="T371" s="215">
        <f>S371*H371</f>
        <v>0</v>
      </c>
      <c r="AR371" s="25" t="s">
        <v>277</v>
      </c>
      <c r="AT371" s="25" t="s">
        <v>156</v>
      </c>
      <c r="AU371" s="25" t="s">
        <v>87</v>
      </c>
      <c r="AY371" s="25" t="s">
        <v>154</v>
      </c>
      <c r="BE371" s="216">
        <f>IF(N371="základní",J371,0)</f>
        <v>0</v>
      </c>
      <c r="BF371" s="216">
        <f>IF(N371="snížená",J371,0)</f>
        <v>0</v>
      </c>
      <c r="BG371" s="216">
        <f>IF(N371="zákl. přenesená",J371,0)</f>
        <v>0</v>
      </c>
      <c r="BH371" s="216">
        <f>IF(N371="sníž. přenesená",J371,0)</f>
        <v>0</v>
      </c>
      <c r="BI371" s="216">
        <f>IF(N371="nulová",J371,0)</f>
        <v>0</v>
      </c>
      <c r="BJ371" s="25" t="s">
        <v>85</v>
      </c>
      <c r="BK371" s="216">
        <f>ROUND(I371*H371,2)</f>
        <v>0</v>
      </c>
      <c r="BL371" s="25" t="s">
        <v>277</v>
      </c>
      <c r="BM371" s="25" t="s">
        <v>525</v>
      </c>
    </row>
    <row r="372" spans="2:51" s="12" customFormat="1" ht="12">
      <c r="B372" s="220"/>
      <c r="C372" s="221"/>
      <c r="D372" s="217" t="s">
        <v>165</v>
      </c>
      <c r="E372" s="222" t="s">
        <v>34</v>
      </c>
      <c r="F372" s="223" t="s">
        <v>526</v>
      </c>
      <c r="G372" s="221"/>
      <c r="H372" s="222" t="s">
        <v>34</v>
      </c>
      <c r="I372" s="224"/>
      <c r="J372" s="221"/>
      <c r="K372" s="221"/>
      <c r="L372" s="225"/>
      <c r="M372" s="226"/>
      <c r="N372" s="227"/>
      <c r="O372" s="227"/>
      <c r="P372" s="227"/>
      <c r="Q372" s="227"/>
      <c r="R372" s="227"/>
      <c r="S372" s="227"/>
      <c r="T372" s="228"/>
      <c r="AT372" s="229" t="s">
        <v>165</v>
      </c>
      <c r="AU372" s="229" t="s">
        <v>87</v>
      </c>
      <c r="AV372" s="12" t="s">
        <v>85</v>
      </c>
      <c r="AW372" s="12" t="s">
        <v>41</v>
      </c>
      <c r="AX372" s="12" t="s">
        <v>78</v>
      </c>
      <c r="AY372" s="229" t="s">
        <v>154</v>
      </c>
    </row>
    <row r="373" spans="2:51" s="13" customFormat="1" ht="12">
      <c r="B373" s="230"/>
      <c r="C373" s="231"/>
      <c r="D373" s="217" t="s">
        <v>165</v>
      </c>
      <c r="E373" s="232" t="s">
        <v>34</v>
      </c>
      <c r="F373" s="233" t="s">
        <v>85</v>
      </c>
      <c r="G373" s="231"/>
      <c r="H373" s="234">
        <v>1</v>
      </c>
      <c r="I373" s="235"/>
      <c r="J373" s="231"/>
      <c r="K373" s="231"/>
      <c r="L373" s="236"/>
      <c r="M373" s="237"/>
      <c r="N373" s="238"/>
      <c r="O373" s="238"/>
      <c r="P373" s="238"/>
      <c r="Q373" s="238"/>
      <c r="R373" s="238"/>
      <c r="S373" s="238"/>
      <c r="T373" s="239"/>
      <c r="AT373" s="240" t="s">
        <v>165</v>
      </c>
      <c r="AU373" s="240" t="s">
        <v>87</v>
      </c>
      <c r="AV373" s="13" t="s">
        <v>87</v>
      </c>
      <c r="AW373" s="13" t="s">
        <v>41</v>
      </c>
      <c r="AX373" s="13" t="s">
        <v>85</v>
      </c>
      <c r="AY373" s="240" t="s">
        <v>154</v>
      </c>
    </row>
    <row r="374" spans="2:65" s="1" customFormat="1" ht="25.5" customHeight="1">
      <c r="B374" s="43"/>
      <c r="C374" s="205" t="s">
        <v>527</v>
      </c>
      <c r="D374" s="205" t="s">
        <v>156</v>
      </c>
      <c r="E374" s="206" t="s">
        <v>528</v>
      </c>
      <c r="F374" s="207" t="s">
        <v>529</v>
      </c>
      <c r="G374" s="208" t="s">
        <v>258</v>
      </c>
      <c r="H374" s="209">
        <v>4</v>
      </c>
      <c r="I374" s="210"/>
      <c r="J374" s="211">
        <f>ROUND(I374*H374,2)</f>
        <v>0</v>
      </c>
      <c r="K374" s="207" t="s">
        <v>34</v>
      </c>
      <c r="L374" s="63"/>
      <c r="M374" s="212" t="s">
        <v>34</v>
      </c>
      <c r="N374" s="213" t="s">
        <v>49</v>
      </c>
      <c r="O374" s="44"/>
      <c r="P374" s="214">
        <f>O374*H374</f>
        <v>0</v>
      </c>
      <c r="Q374" s="214">
        <v>0</v>
      </c>
      <c r="R374" s="214">
        <f>Q374*H374</f>
        <v>0</v>
      </c>
      <c r="S374" s="214">
        <v>0</v>
      </c>
      <c r="T374" s="215">
        <f>S374*H374</f>
        <v>0</v>
      </c>
      <c r="AR374" s="25" t="s">
        <v>277</v>
      </c>
      <c r="AT374" s="25" t="s">
        <v>156</v>
      </c>
      <c r="AU374" s="25" t="s">
        <v>87</v>
      </c>
      <c r="AY374" s="25" t="s">
        <v>154</v>
      </c>
      <c r="BE374" s="216">
        <f>IF(N374="základní",J374,0)</f>
        <v>0</v>
      </c>
      <c r="BF374" s="216">
        <f>IF(N374="snížená",J374,0)</f>
        <v>0</v>
      </c>
      <c r="BG374" s="216">
        <f>IF(N374="zákl. přenesená",J374,0)</f>
        <v>0</v>
      </c>
      <c r="BH374" s="216">
        <f>IF(N374="sníž. přenesená",J374,0)</f>
        <v>0</v>
      </c>
      <c r="BI374" s="216">
        <f>IF(N374="nulová",J374,0)</f>
        <v>0</v>
      </c>
      <c r="BJ374" s="25" t="s">
        <v>85</v>
      </c>
      <c r="BK374" s="216">
        <f>ROUND(I374*H374,2)</f>
        <v>0</v>
      </c>
      <c r="BL374" s="25" t="s">
        <v>277</v>
      </c>
      <c r="BM374" s="25" t="s">
        <v>530</v>
      </c>
    </row>
    <row r="375" spans="2:51" s="12" customFormat="1" ht="12">
      <c r="B375" s="220"/>
      <c r="C375" s="221"/>
      <c r="D375" s="217" t="s">
        <v>165</v>
      </c>
      <c r="E375" s="222" t="s">
        <v>34</v>
      </c>
      <c r="F375" s="223" t="s">
        <v>531</v>
      </c>
      <c r="G375" s="221"/>
      <c r="H375" s="222" t="s">
        <v>34</v>
      </c>
      <c r="I375" s="224"/>
      <c r="J375" s="221"/>
      <c r="K375" s="221"/>
      <c r="L375" s="225"/>
      <c r="M375" s="226"/>
      <c r="N375" s="227"/>
      <c r="O375" s="227"/>
      <c r="P375" s="227"/>
      <c r="Q375" s="227"/>
      <c r="R375" s="227"/>
      <c r="S375" s="227"/>
      <c r="T375" s="228"/>
      <c r="AT375" s="229" t="s">
        <v>165</v>
      </c>
      <c r="AU375" s="229" t="s">
        <v>87</v>
      </c>
      <c r="AV375" s="12" t="s">
        <v>85</v>
      </c>
      <c r="AW375" s="12" t="s">
        <v>41</v>
      </c>
      <c r="AX375" s="12" t="s">
        <v>78</v>
      </c>
      <c r="AY375" s="229" t="s">
        <v>154</v>
      </c>
    </row>
    <row r="376" spans="2:51" s="13" customFormat="1" ht="12">
      <c r="B376" s="230"/>
      <c r="C376" s="231"/>
      <c r="D376" s="217" t="s">
        <v>165</v>
      </c>
      <c r="E376" s="232" t="s">
        <v>34</v>
      </c>
      <c r="F376" s="233" t="s">
        <v>161</v>
      </c>
      <c r="G376" s="231"/>
      <c r="H376" s="234">
        <v>4</v>
      </c>
      <c r="I376" s="235"/>
      <c r="J376" s="231"/>
      <c r="K376" s="231"/>
      <c r="L376" s="236"/>
      <c r="M376" s="237"/>
      <c r="N376" s="238"/>
      <c r="O376" s="238"/>
      <c r="P376" s="238"/>
      <c r="Q376" s="238"/>
      <c r="R376" s="238"/>
      <c r="S376" s="238"/>
      <c r="T376" s="239"/>
      <c r="AT376" s="240" t="s">
        <v>165</v>
      </c>
      <c r="AU376" s="240" t="s">
        <v>87</v>
      </c>
      <c r="AV376" s="13" t="s">
        <v>87</v>
      </c>
      <c r="AW376" s="13" t="s">
        <v>41</v>
      </c>
      <c r="AX376" s="13" t="s">
        <v>85</v>
      </c>
      <c r="AY376" s="240" t="s">
        <v>154</v>
      </c>
    </row>
    <row r="377" spans="2:65" s="1" customFormat="1" ht="25.5" customHeight="1">
      <c r="B377" s="43"/>
      <c r="C377" s="205" t="s">
        <v>532</v>
      </c>
      <c r="D377" s="205" t="s">
        <v>156</v>
      </c>
      <c r="E377" s="206" t="s">
        <v>533</v>
      </c>
      <c r="F377" s="207" t="s">
        <v>534</v>
      </c>
      <c r="G377" s="208" t="s">
        <v>258</v>
      </c>
      <c r="H377" s="209">
        <v>4</v>
      </c>
      <c r="I377" s="210"/>
      <c r="J377" s="211">
        <f>ROUND(I377*H377,2)</f>
        <v>0</v>
      </c>
      <c r="K377" s="207" t="s">
        <v>34</v>
      </c>
      <c r="L377" s="63"/>
      <c r="M377" s="212" t="s">
        <v>34</v>
      </c>
      <c r="N377" s="213" t="s">
        <v>49</v>
      </c>
      <c r="O377" s="44"/>
      <c r="P377" s="214">
        <f>O377*H377</f>
        <v>0</v>
      </c>
      <c r="Q377" s="214">
        <v>0</v>
      </c>
      <c r="R377" s="214">
        <f>Q377*H377</f>
        <v>0</v>
      </c>
      <c r="S377" s="214">
        <v>0</v>
      </c>
      <c r="T377" s="215">
        <f>S377*H377</f>
        <v>0</v>
      </c>
      <c r="AR377" s="25" t="s">
        <v>277</v>
      </c>
      <c r="AT377" s="25" t="s">
        <v>156</v>
      </c>
      <c r="AU377" s="25" t="s">
        <v>87</v>
      </c>
      <c r="AY377" s="25" t="s">
        <v>154</v>
      </c>
      <c r="BE377" s="216">
        <f>IF(N377="základní",J377,0)</f>
        <v>0</v>
      </c>
      <c r="BF377" s="216">
        <f>IF(N377="snížená",J377,0)</f>
        <v>0</v>
      </c>
      <c r="BG377" s="216">
        <f>IF(N377="zákl. přenesená",J377,0)</f>
        <v>0</v>
      </c>
      <c r="BH377" s="216">
        <f>IF(N377="sníž. přenesená",J377,0)</f>
        <v>0</v>
      </c>
      <c r="BI377" s="216">
        <f>IF(N377="nulová",J377,0)</f>
        <v>0</v>
      </c>
      <c r="BJ377" s="25" t="s">
        <v>85</v>
      </c>
      <c r="BK377" s="216">
        <f>ROUND(I377*H377,2)</f>
        <v>0</v>
      </c>
      <c r="BL377" s="25" t="s">
        <v>277</v>
      </c>
      <c r="BM377" s="25" t="s">
        <v>535</v>
      </c>
    </row>
    <row r="378" spans="2:51" s="12" customFormat="1" ht="12">
      <c r="B378" s="220"/>
      <c r="C378" s="221"/>
      <c r="D378" s="217" t="s">
        <v>165</v>
      </c>
      <c r="E378" s="222" t="s">
        <v>34</v>
      </c>
      <c r="F378" s="223" t="s">
        <v>536</v>
      </c>
      <c r="G378" s="221"/>
      <c r="H378" s="222" t="s">
        <v>34</v>
      </c>
      <c r="I378" s="224"/>
      <c r="J378" s="221"/>
      <c r="K378" s="221"/>
      <c r="L378" s="225"/>
      <c r="M378" s="226"/>
      <c r="N378" s="227"/>
      <c r="O378" s="227"/>
      <c r="P378" s="227"/>
      <c r="Q378" s="227"/>
      <c r="R378" s="227"/>
      <c r="S378" s="227"/>
      <c r="T378" s="228"/>
      <c r="AT378" s="229" t="s">
        <v>165</v>
      </c>
      <c r="AU378" s="229" t="s">
        <v>87</v>
      </c>
      <c r="AV378" s="12" t="s">
        <v>85</v>
      </c>
      <c r="AW378" s="12" t="s">
        <v>41</v>
      </c>
      <c r="AX378" s="12" t="s">
        <v>78</v>
      </c>
      <c r="AY378" s="229" t="s">
        <v>154</v>
      </c>
    </row>
    <row r="379" spans="2:51" s="13" customFormat="1" ht="12">
      <c r="B379" s="230"/>
      <c r="C379" s="231"/>
      <c r="D379" s="217" t="s">
        <v>165</v>
      </c>
      <c r="E379" s="232" t="s">
        <v>34</v>
      </c>
      <c r="F379" s="233" t="s">
        <v>161</v>
      </c>
      <c r="G379" s="231"/>
      <c r="H379" s="234">
        <v>4</v>
      </c>
      <c r="I379" s="235"/>
      <c r="J379" s="231"/>
      <c r="K379" s="231"/>
      <c r="L379" s="236"/>
      <c r="M379" s="237"/>
      <c r="N379" s="238"/>
      <c r="O379" s="238"/>
      <c r="P379" s="238"/>
      <c r="Q379" s="238"/>
      <c r="R379" s="238"/>
      <c r="S379" s="238"/>
      <c r="T379" s="239"/>
      <c r="AT379" s="240" t="s">
        <v>165</v>
      </c>
      <c r="AU379" s="240" t="s">
        <v>87</v>
      </c>
      <c r="AV379" s="13" t="s">
        <v>87</v>
      </c>
      <c r="AW379" s="13" t="s">
        <v>41</v>
      </c>
      <c r="AX379" s="13" t="s">
        <v>85</v>
      </c>
      <c r="AY379" s="240" t="s">
        <v>154</v>
      </c>
    </row>
    <row r="380" spans="2:65" s="1" customFormat="1" ht="38.25" customHeight="1">
      <c r="B380" s="43"/>
      <c r="C380" s="205" t="s">
        <v>537</v>
      </c>
      <c r="D380" s="205" t="s">
        <v>156</v>
      </c>
      <c r="E380" s="206" t="s">
        <v>538</v>
      </c>
      <c r="F380" s="207" t="s">
        <v>539</v>
      </c>
      <c r="G380" s="208" t="s">
        <v>271</v>
      </c>
      <c r="H380" s="209">
        <v>0.244</v>
      </c>
      <c r="I380" s="210"/>
      <c r="J380" s="211">
        <f>ROUND(I380*H380,2)</f>
        <v>0</v>
      </c>
      <c r="K380" s="207" t="s">
        <v>160</v>
      </c>
      <c r="L380" s="63"/>
      <c r="M380" s="212" t="s">
        <v>34</v>
      </c>
      <c r="N380" s="213" t="s">
        <v>49</v>
      </c>
      <c r="O380" s="44"/>
      <c r="P380" s="214">
        <f>O380*H380</f>
        <v>0</v>
      </c>
      <c r="Q380" s="214">
        <v>0</v>
      </c>
      <c r="R380" s="214">
        <f>Q380*H380</f>
        <v>0</v>
      </c>
      <c r="S380" s="214">
        <v>0</v>
      </c>
      <c r="T380" s="215">
        <f>S380*H380</f>
        <v>0</v>
      </c>
      <c r="AR380" s="25" t="s">
        <v>277</v>
      </c>
      <c r="AT380" s="25" t="s">
        <v>156</v>
      </c>
      <c r="AU380" s="25" t="s">
        <v>87</v>
      </c>
      <c r="AY380" s="25" t="s">
        <v>154</v>
      </c>
      <c r="BE380" s="216">
        <f>IF(N380="základní",J380,0)</f>
        <v>0</v>
      </c>
      <c r="BF380" s="216">
        <f>IF(N380="snížená",J380,0)</f>
        <v>0</v>
      </c>
      <c r="BG380" s="216">
        <f>IF(N380="zákl. přenesená",J380,0)</f>
        <v>0</v>
      </c>
      <c r="BH380" s="216">
        <f>IF(N380="sníž. přenesená",J380,0)</f>
        <v>0</v>
      </c>
      <c r="BI380" s="216">
        <f>IF(N380="nulová",J380,0)</f>
        <v>0</v>
      </c>
      <c r="BJ380" s="25" t="s">
        <v>85</v>
      </c>
      <c r="BK380" s="216">
        <f>ROUND(I380*H380,2)</f>
        <v>0</v>
      </c>
      <c r="BL380" s="25" t="s">
        <v>277</v>
      </c>
      <c r="BM380" s="25" t="s">
        <v>540</v>
      </c>
    </row>
    <row r="381" spans="2:47" s="1" customFormat="1" ht="132">
      <c r="B381" s="43"/>
      <c r="C381" s="65"/>
      <c r="D381" s="217" t="s">
        <v>163</v>
      </c>
      <c r="E381" s="65"/>
      <c r="F381" s="218" t="s">
        <v>541</v>
      </c>
      <c r="G381" s="65"/>
      <c r="H381" s="65"/>
      <c r="I381" s="174"/>
      <c r="J381" s="65"/>
      <c r="K381" s="65"/>
      <c r="L381" s="63"/>
      <c r="M381" s="219"/>
      <c r="N381" s="44"/>
      <c r="O381" s="44"/>
      <c r="P381" s="44"/>
      <c r="Q381" s="44"/>
      <c r="R381" s="44"/>
      <c r="S381" s="44"/>
      <c r="T381" s="80"/>
      <c r="AT381" s="25" t="s">
        <v>163</v>
      </c>
      <c r="AU381" s="25" t="s">
        <v>87</v>
      </c>
    </row>
    <row r="382" spans="2:63" s="11" customFormat="1" ht="29.25" customHeight="1">
      <c r="B382" s="189"/>
      <c r="C382" s="190"/>
      <c r="D382" s="191" t="s">
        <v>77</v>
      </c>
      <c r="E382" s="203" t="s">
        <v>542</v>
      </c>
      <c r="F382" s="203" t="s">
        <v>543</v>
      </c>
      <c r="G382" s="190"/>
      <c r="H382" s="190"/>
      <c r="I382" s="193"/>
      <c r="J382" s="204">
        <f>BK382</f>
        <v>0</v>
      </c>
      <c r="K382" s="190"/>
      <c r="L382" s="195"/>
      <c r="M382" s="196"/>
      <c r="N382" s="197"/>
      <c r="O382" s="197"/>
      <c r="P382" s="198">
        <f>SUM(P383:P386)</f>
        <v>0</v>
      </c>
      <c r="Q382" s="197"/>
      <c r="R382" s="198">
        <f>SUM(R383:R386)</f>
        <v>0</v>
      </c>
      <c r="S382" s="197"/>
      <c r="T382" s="199">
        <f>SUM(T383:T386)</f>
        <v>2.25</v>
      </c>
      <c r="AR382" s="200" t="s">
        <v>87</v>
      </c>
      <c r="AT382" s="201" t="s">
        <v>77</v>
      </c>
      <c r="AU382" s="201" t="s">
        <v>85</v>
      </c>
      <c r="AY382" s="200" t="s">
        <v>154</v>
      </c>
      <c r="BK382" s="202">
        <f>SUM(BK383:BK386)</f>
        <v>0</v>
      </c>
    </row>
    <row r="383" spans="2:65" s="1" customFormat="1" ht="16.5" customHeight="1">
      <c r="B383" s="43"/>
      <c r="C383" s="205" t="s">
        <v>544</v>
      </c>
      <c r="D383" s="205" t="s">
        <v>156</v>
      </c>
      <c r="E383" s="206" t="s">
        <v>545</v>
      </c>
      <c r="F383" s="207" t="s">
        <v>546</v>
      </c>
      <c r="G383" s="208" t="s">
        <v>159</v>
      </c>
      <c r="H383" s="209">
        <v>90</v>
      </c>
      <c r="I383" s="210"/>
      <c r="J383" s="211">
        <f>ROUND(I383*H383,2)</f>
        <v>0</v>
      </c>
      <c r="K383" s="207" t="s">
        <v>160</v>
      </c>
      <c r="L383" s="63"/>
      <c r="M383" s="212" t="s">
        <v>34</v>
      </c>
      <c r="N383" s="213" t="s">
        <v>49</v>
      </c>
      <c r="O383" s="44"/>
      <c r="P383" s="214">
        <f>O383*H383</f>
        <v>0</v>
      </c>
      <c r="Q383" s="214">
        <v>0</v>
      </c>
      <c r="R383" s="214">
        <f>Q383*H383</f>
        <v>0</v>
      </c>
      <c r="S383" s="214">
        <v>0.025</v>
      </c>
      <c r="T383" s="215">
        <f>S383*H383</f>
        <v>2.25</v>
      </c>
      <c r="AR383" s="25" t="s">
        <v>277</v>
      </c>
      <c r="AT383" s="25" t="s">
        <v>156</v>
      </c>
      <c r="AU383" s="25" t="s">
        <v>87</v>
      </c>
      <c r="AY383" s="25" t="s">
        <v>154</v>
      </c>
      <c r="BE383" s="216">
        <f>IF(N383="základní",J383,0)</f>
        <v>0</v>
      </c>
      <c r="BF383" s="216">
        <f>IF(N383="snížená",J383,0)</f>
        <v>0</v>
      </c>
      <c r="BG383" s="216">
        <f>IF(N383="zákl. přenesená",J383,0)</f>
        <v>0</v>
      </c>
      <c r="BH383" s="216">
        <f>IF(N383="sníž. přenesená",J383,0)</f>
        <v>0</v>
      </c>
      <c r="BI383" s="216">
        <f>IF(N383="nulová",J383,0)</f>
        <v>0</v>
      </c>
      <c r="BJ383" s="25" t="s">
        <v>85</v>
      </c>
      <c r="BK383" s="216">
        <f>ROUND(I383*H383,2)</f>
        <v>0</v>
      </c>
      <c r="BL383" s="25" t="s">
        <v>277</v>
      </c>
      <c r="BM383" s="25" t="s">
        <v>547</v>
      </c>
    </row>
    <row r="384" spans="2:51" s="12" customFormat="1" ht="12">
      <c r="B384" s="220"/>
      <c r="C384" s="221"/>
      <c r="D384" s="217" t="s">
        <v>165</v>
      </c>
      <c r="E384" s="222" t="s">
        <v>34</v>
      </c>
      <c r="F384" s="223" t="s">
        <v>166</v>
      </c>
      <c r="G384" s="221"/>
      <c r="H384" s="222" t="s">
        <v>34</v>
      </c>
      <c r="I384" s="224"/>
      <c r="J384" s="221"/>
      <c r="K384" s="221"/>
      <c r="L384" s="225"/>
      <c r="M384" s="226"/>
      <c r="N384" s="227"/>
      <c r="O384" s="227"/>
      <c r="P384" s="227"/>
      <c r="Q384" s="227"/>
      <c r="R384" s="227"/>
      <c r="S384" s="227"/>
      <c r="T384" s="228"/>
      <c r="AT384" s="229" t="s">
        <v>165</v>
      </c>
      <c r="AU384" s="229" t="s">
        <v>87</v>
      </c>
      <c r="AV384" s="12" t="s">
        <v>85</v>
      </c>
      <c r="AW384" s="12" t="s">
        <v>41</v>
      </c>
      <c r="AX384" s="12" t="s">
        <v>78</v>
      </c>
      <c r="AY384" s="229" t="s">
        <v>154</v>
      </c>
    </row>
    <row r="385" spans="2:51" s="12" customFormat="1" ht="12">
      <c r="B385" s="220"/>
      <c r="C385" s="221"/>
      <c r="D385" s="217" t="s">
        <v>165</v>
      </c>
      <c r="E385" s="222" t="s">
        <v>34</v>
      </c>
      <c r="F385" s="223" t="s">
        <v>167</v>
      </c>
      <c r="G385" s="221"/>
      <c r="H385" s="222" t="s">
        <v>34</v>
      </c>
      <c r="I385" s="224"/>
      <c r="J385" s="221"/>
      <c r="K385" s="221"/>
      <c r="L385" s="225"/>
      <c r="M385" s="226"/>
      <c r="N385" s="227"/>
      <c r="O385" s="227"/>
      <c r="P385" s="227"/>
      <c r="Q385" s="227"/>
      <c r="R385" s="227"/>
      <c r="S385" s="227"/>
      <c r="T385" s="228"/>
      <c r="AT385" s="229" t="s">
        <v>165</v>
      </c>
      <c r="AU385" s="229" t="s">
        <v>87</v>
      </c>
      <c r="AV385" s="12" t="s">
        <v>85</v>
      </c>
      <c r="AW385" s="12" t="s">
        <v>41</v>
      </c>
      <c r="AX385" s="12" t="s">
        <v>78</v>
      </c>
      <c r="AY385" s="229" t="s">
        <v>154</v>
      </c>
    </row>
    <row r="386" spans="2:51" s="13" customFormat="1" ht="12">
      <c r="B386" s="230"/>
      <c r="C386" s="231"/>
      <c r="D386" s="217" t="s">
        <v>165</v>
      </c>
      <c r="E386" s="232" t="s">
        <v>34</v>
      </c>
      <c r="F386" s="233" t="s">
        <v>168</v>
      </c>
      <c r="G386" s="231"/>
      <c r="H386" s="234">
        <v>90</v>
      </c>
      <c r="I386" s="235"/>
      <c r="J386" s="231"/>
      <c r="K386" s="231"/>
      <c r="L386" s="236"/>
      <c r="M386" s="237"/>
      <c r="N386" s="238"/>
      <c r="O386" s="238"/>
      <c r="P386" s="238"/>
      <c r="Q386" s="238"/>
      <c r="R386" s="238"/>
      <c r="S386" s="238"/>
      <c r="T386" s="239"/>
      <c r="AT386" s="240" t="s">
        <v>165</v>
      </c>
      <c r="AU386" s="240" t="s">
        <v>87</v>
      </c>
      <c r="AV386" s="13" t="s">
        <v>87</v>
      </c>
      <c r="AW386" s="13" t="s">
        <v>41</v>
      </c>
      <c r="AX386" s="13" t="s">
        <v>85</v>
      </c>
      <c r="AY386" s="240" t="s">
        <v>154</v>
      </c>
    </row>
    <row r="387" spans="2:63" s="11" customFormat="1" ht="29.25" customHeight="1">
      <c r="B387" s="189"/>
      <c r="C387" s="190"/>
      <c r="D387" s="191" t="s">
        <v>77</v>
      </c>
      <c r="E387" s="203" t="s">
        <v>548</v>
      </c>
      <c r="F387" s="203" t="s">
        <v>549</v>
      </c>
      <c r="G387" s="190"/>
      <c r="H387" s="190"/>
      <c r="I387" s="193"/>
      <c r="J387" s="204">
        <f>BK387</f>
        <v>0</v>
      </c>
      <c r="K387" s="190"/>
      <c r="L387" s="195"/>
      <c r="M387" s="196"/>
      <c r="N387" s="197"/>
      <c r="O387" s="197"/>
      <c r="P387" s="198">
        <f>SUM(P388:P440)</f>
        <v>0</v>
      </c>
      <c r="Q387" s="197"/>
      <c r="R387" s="198">
        <f>SUM(R388:R440)</f>
        <v>0.60290331</v>
      </c>
      <c r="S387" s="197"/>
      <c r="T387" s="199">
        <f>SUM(T388:T440)</f>
        <v>0</v>
      </c>
      <c r="AR387" s="200" t="s">
        <v>87</v>
      </c>
      <c r="AT387" s="201" t="s">
        <v>77</v>
      </c>
      <c r="AU387" s="201" t="s">
        <v>85</v>
      </c>
      <c r="AY387" s="200" t="s">
        <v>154</v>
      </c>
      <c r="BK387" s="202">
        <f>SUM(BK388:BK440)</f>
        <v>0</v>
      </c>
    </row>
    <row r="388" spans="2:65" s="1" customFormat="1" ht="25.5" customHeight="1">
      <c r="B388" s="43"/>
      <c r="C388" s="205" t="s">
        <v>550</v>
      </c>
      <c r="D388" s="205" t="s">
        <v>156</v>
      </c>
      <c r="E388" s="206" t="s">
        <v>551</v>
      </c>
      <c r="F388" s="207" t="s">
        <v>552</v>
      </c>
      <c r="G388" s="208" t="s">
        <v>159</v>
      </c>
      <c r="H388" s="209">
        <v>90</v>
      </c>
      <c r="I388" s="210"/>
      <c r="J388" s="211">
        <f>ROUND(I388*H388,2)</f>
        <v>0</v>
      </c>
      <c r="K388" s="207" t="s">
        <v>160</v>
      </c>
      <c r="L388" s="63"/>
      <c r="M388" s="212" t="s">
        <v>34</v>
      </c>
      <c r="N388" s="213" t="s">
        <v>49</v>
      </c>
      <c r="O388" s="44"/>
      <c r="P388" s="214">
        <f>O388*H388</f>
        <v>0</v>
      </c>
      <c r="Q388" s="214">
        <v>0</v>
      </c>
      <c r="R388" s="214">
        <f>Q388*H388</f>
        <v>0</v>
      </c>
      <c r="S388" s="214">
        <v>0</v>
      </c>
      <c r="T388" s="215">
        <f>S388*H388</f>
        <v>0</v>
      </c>
      <c r="AR388" s="25" t="s">
        <v>277</v>
      </c>
      <c r="AT388" s="25" t="s">
        <v>156</v>
      </c>
      <c r="AU388" s="25" t="s">
        <v>87</v>
      </c>
      <c r="AY388" s="25" t="s">
        <v>154</v>
      </c>
      <c r="BE388" s="216">
        <f>IF(N388="základní",J388,0)</f>
        <v>0</v>
      </c>
      <c r="BF388" s="216">
        <f>IF(N388="snížená",J388,0)</f>
        <v>0</v>
      </c>
      <c r="BG388" s="216">
        <f>IF(N388="zákl. přenesená",J388,0)</f>
        <v>0</v>
      </c>
      <c r="BH388" s="216">
        <f>IF(N388="sníž. přenesená",J388,0)</f>
        <v>0</v>
      </c>
      <c r="BI388" s="216">
        <f>IF(N388="nulová",J388,0)</f>
        <v>0</v>
      </c>
      <c r="BJ388" s="25" t="s">
        <v>85</v>
      </c>
      <c r="BK388" s="216">
        <f>ROUND(I388*H388,2)</f>
        <v>0</v>
      </c>
      <c r="BL388" s="25" t="s">
        <v>277</v>
      </c>
      <c r="BM388" s="25" t="s">
        <v>553</v>
      </c>
    </row>
    <row r="389" spans="2:47" s="1" customFormat="1" ht="72">
      <c r="B389" s="43"/>
      <c r="C389" s="65"/>
      <c r="D389" s="217" t="s">
        <v>163</v>
      </c>
      <c r="E389" s="65"/>
      <c r="F389" s="218" t="s">
        <v>554</v>
      </c>
      <c r="G389" s="65"/>
      <c r="H389" s="65"/>
      <c r="I389" s="174"/>
      <c r="J389" s="65"/>
      <c r="K389" s="65"/>
      <c r="L389" s="63"/>
      <c r="M389" s="219"/>
      <c r="N389" s="44"/>
      <c r="O389" s="44"/>
      <c r="P389" s="44"/>
      <c r="Q389" s="44"/>
      <c r="R389" s="44"/>
      <c r="S389" s="44"/>
      <c r="T389" s="80"/>
      <c r="AT389" s="25" t="s">
        <v>163</v>
      </c>
      <c r="AU389" s="25" t="s">
        <v>87</v>
      </c>
    </row>
    <row r="390" spans="2:51" s="12" customFormat="1" ht="12">
      <c r="B390" s="220"/>
      <c r="C390" s="221"/>
      <c r="D390" s="217" t="s">
        <v>165</v>
      </c>
      <c r="E390" s="222" t="s">
        <v>34</v>
      </c>
      <c r="F390" s="223" t="s">
        <v>166</v>
      </c>
      <c r="G390" s="221"/>
      <c r="H390" s="222" t="s">
        <v>34</v>
      </c>
      <c r="I390" s="224"/>
      <c r="J390" s="221"/>
      <c r="K390" s="221"/>
      <c r="L390" s="225"/>
      <c r="M390" s="226"/>
      <c r="N390" s="227"/>
      <c r="O390" s="227"/>
      <c r="P390" s="227"/>
      <c r="Q390" s="227"/>
      <c r="R390" s="227"/>
      <c r="S390" s="227"/>
      <c r="T390" s="228"/>
      <c r="AT390" s="229" t="s">
        <v>165</v>
      </c>
      <c r="AU390" s="229" t="s">
        <v>87</v>
      </c>
      <c r="AV390" s="12" t="s">
        <v>85</v>
      </c>
      <c r="AW390" s="12" t="s">
        <v>41</v>
      </c>
      <c r="AX390" s="12" t="s">
        <v>78</v>
      </c>
      <c r="AY390" s="229" t="s">
        <v>154</v>
      </c>
    </row>
    <row r="391" spans="2:51" s="12" customFormat="1" ht="12">
      <c r="B391" s="220"/>
      <c r="C391" s="221"/>
      <c r="D391" s="217" t="s">
        <v>165</v>
      </c>
      <c r="E391" s="222" t="s">
        <v>34</v>
      </c>
      <c r="F391" s="223" t="s">
        <v>167</v>
      </c>
      <c r="G391" s="221"/>
      <c r="H391" s="222" t="s">
        <v>34</v>
      </c>
      <c r="I391" s="224"/>
      <c r="J391" s="221"/>
      <c r="K391" s="221"/>
      <c r="L391" s="225"/>
      <c r="M391" s="226"/>
      <c r="N391" s="227"/>
      <c r="O391" s="227"/>
      <c r="P391" s="227"/>
      <c r="Q391" s="227"/>
      <c r="R391" s="227"/>
      <c r="S391" s="227"/>
      <c r="T391" s="228"/>
      <c r="AT391" s="229" t="s">
        <v>165</v>
      </c>
      <c r="AU391" s="229" t="s">
        <v>87</v>
      </c>
      <c r="AV391" s="12" t="s">
        <v>85</v>
      </c>
      <c r="AW391" s="12" t="s">
        <v>41</v>
      </c>
      <c r="AX391" s="12" t="s">
        <v>78</v>
      </c>
      <c r="AY391" s="229" t="s">
        <v>154</v>
      </c>
    </row>
    <row r="392" spans="2:51" s="13" customFormat="1" ht="12">
      <c r="B392" s="230"/>
      <c r="C392" s="231"/>
      <c r="D392" s="217" t="s">
        <v>165</v>
      </c>
      <c r="E392" s="232" t="s">
        <v>34</v>
      </c>
      <c r="F392" s="233" t="s">
        <v>168</v>
      </c>
      <c r="G392" s="231"/>
      <c r="H392" s="234">
        <v>90</v>
      </c>
      <c r="I392" s="235"/>
      <c r="J392" s="231"/>
      <c r="K392" s="231"/>
      <c r="L392" s="236"/>
      <c r="M392" s="237"/>
      <c r="N392" s="238"/>
      <c r="O392" s="238"/>
      <c r="P392" s="238"/>
      <c r="Q392" s="238"/>
      <c r="R392" s="238"/>
      <c r="S392" s="238"/>
      <c r="T392" s="239"/>
      <c r="AT392" s="240" t="s">
        <v>165</v>
      </c>
      <c r="AU392" s="240" t="s">
        <v>87</v>
      </c>
      <c r="AV392" s="13" t="s">
        <v>87</v>
      </c>
      <c r="AW392" s="13" t="s">
        <v>41</v>
      </c>
      <c r="AX392" s="13" t="s">
        <v>85</v>
      </c>
      <c r="AY392" s="240" t="s">
        <v>154</v>
      </c>
    </row>
    <row r="393" spans="2:65" s="1" customFormat="1" ht="16.5" customHeight="1">
      <c r="B393" s="43"/>
      <c r="C393" s="205" t="s">
        <v>555</v>
      </c>
      <c r="D393" s="205" t="s">
        <v>156</v>
      </c>
      <c r="E393" s="206" t="s">
        <v>556</v>
      </c>
      <c r="F393" s="207" t="s">
        <v>557</v>
      </c>
      <c r="G393" s="208" t="s">
        <v>159</v>
      </c>
      <c r="H393" s="209">
        <v>90</v>
      </c>
      <c r="I393" s="210"/>
      <c r="J393" s="211">
        <f>ROUND(I393*H393,2)</f>
        <v>0</v>
      </c>
      <c r="K393" s="207" t="s">
        <v>34</v>
      </c>
      <c r="L393" s="63"/>
      <c r="M393" s="212" t="s">
        <v>34</v>
      </c>
      <c r="N393" s="213" t="s">
        <v>49</v>
      </c>
      <c r="O393" s="44"/>
      <c r="P393" s="214">
        <f>O393*H393</f>
        <v>0</v>
      </c>
      <c r="Q393" s="214">
        <v>0.0031</v>
      </c>
      <c r="R393" s="214">
        <f>Q393*H393</f>
        <v>0.27899999999999997</v>
      </c>
      <c r="S393" s="214">
        <v>0</v>
      </c>
      <c r="T393" s="215">
        <f>S393*H393</f>
        <v>0</v>
      </c>
      <c r="AR393" s="25" t="s">
        <v>277</v>
      </c>
      <c r="AT393" s="25" t="s">
        <v>156</v>
      </c>
      <c r="AU393" s="25" t="s">
        <v>87</v>
      </c>
      <c r="AY393" s="25" t="s">
        <v>154</v>
      </c>
      <c r="BE393" s="216">
        <f>IF(N393="základní",J393,0)</f>
        <v>0</v>
      </c>
      <c r="BF393" s="216">
        <f>IF(N393="snížená",J393,0)</f>
        <v>0</v>
      </c>
      <c r="BG393" s="216">
        <f>IF(N393="zákl. přenesená",J393,0)</f>
        <v>0</v>
      </c>
      <c r="BH393" s="216">
        <f>IF(N393="sníž. přenesená",J393,0)</f>
        <v>0</v>
      </c>
      <c r="BI393" s="216">
        <f>IF(N393="nulová",J393,0)</f>
        <v>0</v>
      </c>
      <c r="BJ393" s="25" t="s">
        <v>85</v>
      </c>
      <c r="BK393" s="216">
        <f>ROUND(I393*H393,2)</f>
        <v>0</v>
      </c>
      <c r="BL393" s="25" t="s">
        <v>277</v>
      </c>
      <c r="BM393" s="25" t="s">
        <v>558</v>
      </c>
    </row>
    <row r="394" spans="2:51" s="12" customFormat="1" ht="12">
      <c r="B394" s="220"/>
      <c r="C394" s="221"/>
      <c r="D394" s="217" t="s">
        <v>165</v>
      </c>
      <c r="E394" s="222" t="s">
        <v>34</v>
      </c>
      <c r="F394" s="223" t="s">
        <v>166</v>
      </c>
      <c r="G394" s="221"/>
      <c r="H394" s="222" t="s">
        <v>34</v>
      </c>
      <c r="I394" s="224"/>
      <c r="J394" s="221"/>
      <c r="K394" s="221"/>
      <c r="L394" s="225"/>
      <c r="M394" s="226"/>
      <c r="N394" s="227"/>
      <c r="O394" s="227"/>
      <c r="P394" s="227"/>
      <c r="Q394" s="227"/>
      <c r="R394" s="227"/>
      <c r="S394" s="227"/>
      <c r="T394" s="228"/>
      <c r="AT394" s="229" t="s">
        <v>165</v>
      </c>
      <c r="AU394" s="229" t="s">
        <v>87</v>
      </c>
      <c r="AV394" s="12" t="s">
        <v>85</v>
      </c>
      <c r="AW394" s="12" t="s">
        <v>41</v>
      </c>
      <c r="AX394" s="12" t="s">
        <v>78</v>
      </c>
      <c r="AY394" s="229" t="s">
        <v>154</v>
      </c>
    </row>
    <row r="395" spans="2:51" s="12" customFormat="1" ht="12">
      <c r="B395" s="220"/>
      <c r="C395" s="221"/>
      <c r="D395" s="217" t="s">
        <v>165</v>
      </c>
      <c r="E395" s="222" t="s">
        <v>34</v>
      </c>
      <c r="F395" s="223" t="s">
        <v>167</v>
      </c>
      <c r="G395" s="221"/>
      <c r="H395" s="222" t="s">
        <v>34</v>
      </c>
      <c r="I395" s="224"/>
      <c r="J395" s="221"/>
      <c r="K395" s="221"/>
      <c r="L395" s="225"/>
      <c r="M395" s="226"/>
      <c r="N395" s="227"/>
      <c r="O395" s="227"/>
      <c r="P395" s="227"/>
      <c r="Q395" s="227"/>
      <c r="R395" s="227"/>
      <c r="S395" s="227"/>
      <c r="T395" s="228"/>
      <c r="AT395" s="229" t="s">
        <v>165</v>
      </c>
      <c r="AU395" s="229" t="s">
        <v>87</v>
      </c>
      <c r="AV395" s="12" t="s">
        <v>85</v>
      </c>
      <c r="AW395" s="12" t="s">
        <v>41</v>
      </c>
      <c r="AX395" s="12" t="s">
        <v>78</v>
      </c>
      <c r="AY395" s="229" t="s">
        <v>154</v>
      </c>
    </row>
    <row r="396" spans="2:51" s="13" customFormat="1" ht="12">
      <c r="B396" s="230"/>
      <c r="C396" s="231"/>
      <c r="D396" s="217" t="s">
        <v>165</v>
      </c>
      <c r="E396" s="232" t="s">
        <v>34</v>
      </c>
      <c r="F396" s="233" t="s">
        <v>168</v>
      </c>
      <c r="G396" s="231"/>
      <c r="H396" s="234">
        <v>90</v>
      </c>
      <c r="I396" s="235"/>
      <c r="J396" s="231"/>
      <c r="K396" s="231"/>
      <c r="L396" s="236"/>
      <c r="M396" s="237"/>
      <c r="N396" s="238"/>
      <c r="O396" s="238"/>
      <c r="P396" s="238"/>
      <c r="Q396" s="238"/>
      <c r="R396" s="238"/>
      <c r="S396" s="238"/>
      <c r="T396" s="239"/>
      <c r="AT396" s="240" t="s">
        <v>165</v>
      </c>
      <c r="AU396" s="240" t="s">
        <v>87</v>
      </c>
      <c r="AV396" s="13" t="s">
        <v>87</v>
      </c>
      <c r="AW396" s="13" t="s">
        <v>41</v>
      </c>
      <c r="AX396" s="13" t="s">
        <v>85</v>
      </c>
      <c r="AY396" s="240" t="s">
        <v>154</v>
      </c>
    </row>
    <row r="397" spans="2:65" s="1" customFormat="1" ht="16.5" customHeight="1">
      <c r="B397" s="43"/>
      <c r="C397" s="205" t="s">
        <v>559</v>
      </c>
      <c r="D397" s="205" t="s">
        <v>156</v>
      </c>
      <c r="E397" s="206" t="s">
        <v>560</v>
      </c>
      <c r="F397" s="207" t="s">
        <v>561</v>
      </c>
      <c r="G397" s="208" t="s">
        <v>159</v>
      </c>
      <c r="H397" s="209">
        <v>90</v>
      </c>
      <c r="I397" s="210"/>
      <c r="J397" s="211">
        <f>ROUND(I397*H397,2)</f>
        <v>0</v>
      </c>
      <c r="K397" s="207" t="s">
        <v>160</v>
      </c>
      <c r="L397" s="63"/>
      <c r="M397" s="212" t="s">
        <v>34</v>
      </c>
      <c r="N397" s="213" t="s">
        <v>49</v>
      </c>
      <c r="O397" s="44"/>
      <c r="P397" s="214">
        <f>O397*H397</f>
        <v>0</v>
      </c>
      <c r="Q397" s="214">
        <v>0</v>
      </c>
      <c r="R397" s="214">
        <f>Q397*H397</f>
        <v>0</v>
      </c>
      <c r="S397" s="214">
        <v>0</v>
      </c>
      <c r="T397" s="215">
        <f>S397*H397</f>
        <v>0</v>
      </c>
      <c r="AR397" s="25" t="s">
        <v>277</v>
      </c>
      <c r="AT397" s="25" t="s">
        <v>156</v>
      </c>
      <c r="AU397" s="25" t="s">
        <v>87</v>
      </c>
      <c r="AY397" s="25" t="s">
        <v>154</v>
      </c>
      <c r="BE397" s="216">
        <f>IF(N397="základní",J397,0)</f>
        <v>0</v>
      </c>
      <c r="BF397" s="216">
        <f>IF(N397="snížená",J397,0)</f>
        <v>0</v>
      </c>
      <c r="BG397" s="216">
        <f>IF(N397="zákl. přenesená",J397,0)</f>
        <v>0</v>
      </c>
      <c r="BH397" s="216">
        <f>IF(N397="sníž. přenesená",J397,0)</f>
        <v>0</v>
      </c>
      <c r="BI397" s="216">
        <f>IF(N397="nulová",J397,0)</f>
        <v>0</v>
      </c>
      <c r="BJ397" s="25" t="s">
        <v>85</v>
      </c>
      <c r="BK397" s="216">
        <f>ROUND(I397*H397,2)</f>
        <v>0</v>
      </c>
      <c r="BL397" s="25" t="s">
        <v>277</v>
      </c>
      <c r="BM397" s="25" t="s">
        <v>562</v>
      </c>
    </row>
    <row r="398" spans="2:47" s="1" customFormat="1" ht="72">
      <c r="B398" s="43"/>
      <c r="C398" s="65"/>
      <c r="D398" s="217" t="s">
        <v>163</v>
      </c>
      <c r="E398" s="65"/>
      <c r="F398" s="218" t="s">
        <v>554</v>
      </c>
      <c r="G398" s="65"/>
      <c r="H398" s="65"/>
      <c r="I398" s="174"/>
      <c r="J398" s="65"/>
      <c r="K398" s="65"/>
      <c r="L398" s="63"/>
      <c r="M398" s="219"/>
      <c r="N398" s="44"/>
      <c r="O398" s="44"/>
      <c r="P398" s="44"/>
      <c r="Q398" s="44"/>
      <c r="R398" s="44"/>
      <c r="S398" s="44"/>
      <c r="T398" s="80"/>
      <c r="AT398" s="25" t="s">
        <v>163</v>
      </c>
      <c r="AU398" s="25" t="s">
        <v>87</v>
      </c>
    </row>
    <row r="399" spans="2:51" s="12" customFormat="1" ht="12">
      <c r="B399" s="220"/>
      <c r="C399" s="221"/>
      <c r="D399" s="217" t="s">
        <v>165</v>
      </c>
      <c r="E399" s="222" t="s">
        <v>34</v>
      </c>
      <c r="F399" s="223" t="s">
        <v>166</v>
      </c>
      <c r="G399" s="221"/>
      <c r="H399" s="222" t="s">
        <v>34</v>
      </c>
      <c r="I399" s="224"/>
      <c r="J399" s="221"/>
      <c r="K399" s="221"/>
      <c r="L399" s="225"/>
      <c r="M399" s="226"/>
      <c r="N399" s="227"/>
      <c r="O399" s="227"/>
      <c r="P399" s="227"/>
      <c r="Q399" s="227"/>
      <c r="R399" s="227"/>
      <c r="S399" s="227"/>
      <c r="T399" s="228"/>
      <c r="AT399" s="229" t="s">
        <v>165</v>
      </c>
      <c r="AU399" s="229" t="s">
        <v>87</v>
      </c>
      <c r="AV399" s="12" t="s">
        <v>85</v>
      </c>
      <c r="AW399" s="12" t="s">
        <v>41</v>
      </c>
      <c r="AX399" s="12" t="s">
        <v>78</v>
      </c>
      <c r="AY399" s="229" t="s">
        <v>154</v>
      </c>
    </row>
    <row r="400" spans="2:51" s="12" customFormat="1" ht="12">
      <c r="B400" s="220"/>
      <c r="C400" s="221"/>
      <c r="D400" s="217" t="s">
        <v>165</v>
      </c>
      <c r="E400" s="222" t="s">
        <v>34</v>
      </c>
      <c r="F400" s="223" t="s">
        <v>167</v>
      </c>
      <c r="G400" s="221"/>
      <c r="H400" s="222" t="s">
        <v>34</v>
      </c>
      <c r="I400" s="224"/>
      <c r="J400" s="221"/>
      <c r="K400" s="221"/>
      <c r="L400" s="225"/>
      <c r="M400" s="226"/>
      <c r="N400" s="227"/>
      <c r="O400" s="227"/>
      <c r="P400" s="227"/>
      <c r="Q400" s="227"/>
      <c r="R400" s="227"/>
      <c r="S400" s="227"/>
      <c r="T400" s="228"/>
      <c r="AT400" s="229" t="s">
        <v>165</v>
      </c>
      <c r="AU400" s="229" t="s">
        <v>87</v>
      </c>
      <c r="AV400" s="12" t="s">
        <v>85</v>
      </c>
      <c r="AW400" s="12" t="s">
        <v>41</v>
      </c>
      <c r="AX400" s="12" t="s">
        <v>78</v>
      </c>
      <c r="AY400" s="229" t="s">
        <v>154</v>
      </c>
    </row>
    <row r="401" spans="2:51" s="13" customFormat="1" ht="12">
      <c r="B401" s="230"/>
      <c r="C401" s="231"/>
      <c r="D401" s="217" t="s">
        <v>165</v>
      </c>
      <c r="E401" s="232" t="s">
        <v>34</v>
      </c>
      <c r="F401" s="233" t="s">
        <v>168</v>
      </c>
      <c r="G401" s="231"/>
      <c r="H401" s="234">
        <v>90</v>
      </c>
      <c r="I401" s="235"/>
      <c r="J401" s="231"/>
      <c r="K401" s="231"/>
      <c r="L401" s="236"/>
      <c r="M401" s="237"/>
      <c r="N401" s="238"/>
      <c r="O401" s="238"/>
      <c r="P401" s="238"/>
      <c r="Q401" s="238"/>
      <c r="R401" s="238"/>
      <c r="S401" s="238"/>
      <c r="T401" s="239"/>
      <c r="AT401" s="240" t="s">
        <v>165</v>
      </c>
      <c r="AU401" s="240" t="s">
        <v>87</v>
      </c>
      <c r="AV401" s="13" t="s">
        <v>87</v>
      </c>
      <c r="AW401" s="13" t="s">
        <v>41</v>
      </c>
      <c r="AX401" s="13" t="s">
        <v>85</v>
      </c>
      <c r="AY401" s="240" t="s">
        <v>154</v>
      </c>
    </row>
    <row r="402" spans="2:65" s="1" customFormat="1" ht="16.5" customHeight="1">
      <c r="B402" s="43"/>
      <c r="C402" s="205" t="s">
        <v>563</v>
      </c>
      <c r="D402" s="205" t="s">
        <v>156</v>
      </c>
      <c r="E402" s="206" t="s">
        <v>564</v>
      </c>
      <c r="F402" s="207" t="s">
        <v>565</v>
      </c>
      <c r="G402" s="208" t="s">
        <v>159</v>
      </c>
      <c r="H402" s="209">
        <v>90</v>
      </c>
      <c r="I402" s="210"/>
      <c r="J402" s="211">
        <f>ROUND(I402*H402,2)</f>
        <v>0</v>
      </c>
      <c r="K402" s="207" t="s">
        <v>160</v>
      </c>
      <c r="L402" s="63"/>
      <c r="M402" s="212" t="s">
        <v>34</v>
      </c>
      <c r="N402" s="213" t="s">
        <v>49</v>
      </c>
      <c r="O402" s="44"/>
      <c r="P402" s="214">
        <f>O402*H402</f>
        <v>0</v>
      </c>
      <c r="Q402" s="214">
        <v>0.0003</v>
      </c>
      <c r="R402" s="214">
        <f>Q402*H402</f>
        <v>0.026999999999999996</v>
      </c>
      <c r="S402" s="214">
        <v>0</v>
      </c>
      <c r="T402" s="215">
        <f>S402*H402</f>
        <v>0</v>
      </c>
      <c r="AR402" s="25" t="s">
        <v>277</v>
      </c>
      <c r="AT402" s="25" t="s">
        <v>156</v>
      </c>
      <c r="AU402" s="25" t="s">
        <v>87</v>
      </c>
      <c r="AY402" s="25" t="s">
        <v>154</v>
      </c>
      <c r="BE402" s="216">
        <f>IF(N402="základní",J402,0)</f>
        <v>0</v>
      </c>
      <c r="BF402" s="216">
        <f>IF(N402="snížená",J402,0)</f>
        <v>0</v>
      </c>
      <c r="BG402" s="216">
        <f>IF(N402="zákl. přenesená",J402,0)</f>
        <v>0</v>
      </c>
      <c r="BH402" s="216">
        <f>IF(N402="sníž. přenesená",J402,0)</f>
        <v>0</v>
      </c>
      <c r="BI402" s="216">
        <f>IF(N402="nulová",J402,0)</f>
        <v>0</v>
      </c>
      <c r="BJ402" s="25" t="s">
        <v>85</v>
      </c>
      <c r="BK402" s="216">
        <f>ROUND(I402*H402,2)</f>
        <v>0</v>
      </c>
      <c r="BL402" s="25" t="s">
        <v>277</v>
      </c>
      <c r="BM402" s="25" t="s">
        <v>566</v>
      </c>
    </row>
    <row r="403" spans="2:51" s="12" customFormat="1" ht="12">
      <c r="B403" s="220"/>
      <c r="C403" s="221"/>
      <c r="D403" s="217" t="s">
        <v>165</v>
      </c>
      <c r="E403" s="222" t="s">
        <v>34</v>
      </c>
      <c r="F403" s="223" t="s">
        <v>166</v>
      </c>
      <c r="G403" s="221"/>
      <c r="H403" s="222" t="s">
        <v>34</v>
      </c>
      <c r="I403" s="224"/>
      <c r="J403" s="221"/>
      <c r="K403" s="221"/>
      <c r="L403" s="225"/>
      <c r="M403" s="226"/>
      <c r="N403" s="227"/>
      <c r="O403" s="227"/>
      <c r="P403" s="227"/>
      <c r="Q403" s="227"/>
      <c r="R403" s="227"/>
      <c r="S403" s="227"/>
      <c r="T403" s="228"/>
      <c r="AT403" s="229" t="s">
        <v>165</v>
      </c>
      <c r="AU403" s="229" t="s">
        <v>87</v>
      </c>
      <c r="AV403" s="12" t="s">
        <v>85</v>
      </c>
      <c r="AW403" s="12" t="s">
        <v>41</v>
      </c>
      <c r="AX403" s="12" t="s">
        <v>78</v>
      </c>
      <c r="AY403" s="229" t="s">
        <v>154</v>
      </c>
    </row>
    <row r="404" spans="2:51" s="12" customFormat="1" ht="12">
      <c r="B404" s="220"/>
      <c r="C404" s="221"/>
      <c r="D404" s="217" t="s">
        <v>165</v>
      </c>
      <c r="E404" s="222" t="s">
        <v>34</v>
      </c>
      <c r="F404" s="223" t="s">
        <v>167</v>
      </c>
      <c r="G404" s="221"/>
      <c r="H404" s="222" t="s">
        <v>34</v>
      </c>
      <c r="I404" s="224"/>
      <c r="J404" s="221"/>
      <c r="K404" s="221"/>
      <c r="L404" s="225"/>
      <c r="M404" s="226"/>
      <c r="N404" s="227"/>
      <c r="O404" s="227"/>
      <c r="P404" s="227"/>
      <c r="Q404" s="227"/>
      <c r="R404" s="227"/>
      <c r="S404" s="227"/>
      <c r="T404" s="228"/>
      <c r="AT404" s="229" t="s">
        <v>165</v>
      </c>
      <c r="AU404" s="229" t="s">
        <v>87</v>
      </c>
      <c r="AV404" s="12" t="s">
        <v>85</v>
      </c>
      <c r="AW404" s="12" t="s">
        <v>41</v>
      </c>
      <c r="AX404" s="12" t="s">
        <v>78</v>
      </c>
      <c r="AY404" s="229" t="s">
        <v>154</v>
      </c>
    </row>
    <row r="405" spans="2:51" s="13" customFormat="1" ht="12">
      <c r="B405" s="230"/>
      <c r="C405" s="231"/>
      <c r="D405" s="217" t="s">
        <v>165</v>
      </c>
      <c r="E405" s="232" t="s">
        <v>34</v>
      </c>
      <c r="F405" s="233" t="s">
        <v>168</v>
      </c>
      <c r="G405" s="231"/>
      <c r="H405" s="234">
        <v>90</v>
      </c>
      <c r="I405" s="235"/>
      <c r="J405" s="231"/>
      <c r="K405" s="231"/>
      <c r="L405" s="236"/>
      <c r="M405" s="237"/>
      <c r="N405" s="238"/>
      <c r="O405" s="238"/>
      <c r="P405" s="238"/>
      <c r="Q405" s="238"/>
      <c r="R405" s="238"/>
      <c r="S405" s="238"/>
      <c r="T405" s="239"/>
      <c r="AT405" s="240" t="s">
        <v>165</v>
      </c>
      <c r="AU405" s="240" t="s">
        <v>87</v>
      </c>
      <c r="AV405" s="13" t="s">
        <v>87</v>
      </c>
      <c r="AW405" s="13" t="s">
        <v>41</v>
      </c>
      <c r="AX405" s="13" t="s">
        <v>85</v>
      </c>
      <c r="AY405" s="240" t="s">
        <v>154</v>
      </c>
    </row>
    <row r="406" spans="2:65" s="1" customFormat="1" ht="25.5" customHeight="1">
      <c r="B406" s="43"/>
      <c r="C406" s="241" t="s">
        <v>567</v>
      </c>
      <c r="D406" s="241" t="s">
        <v>169</v>
      </c>
      <c r="E406" s="242" t="s">
        <v>568</v>
      </c>
      <c r="F406" s="243" t="s">
        <v>569</v>
      </c>
      <c r="G406" s="244" t="s">
        <v>159</v>
      </c>
      <c r="H406" s="245">
        <v>99</v>
      </c>
      <c r="I406" s="246"/>
      <c r="J406" s="247">
        <f>ROUND(I406*H406,2)</f>
        <v>0</v>
      </c>
      <c r="K406" s="243" t="s">
        <v>34</v>
      </c>
      <c r="L406" s="248"/>
      <c r="M406" s="249" t="s">
        <v>34</v>
      </c>
      <c r="N406" s="250" t="s">
        <v>49</v>
      </c>
      <c r="O406" s="44"/>
      <c r="P406" s="214">
        <f>O406*H406</f>
        <v>0</v>
      </c>
      <c r="Q406" s="214">
        <v>0.00283</v>
      </c>
      <c r="R406" s="214">
        <f>Q406*H406</f>
        <v>0.28017000000000003</v>
      </c>
      <c r="S406" s="214">
        <v>0</v>
      </c>
      <c r="T406" s="215">
        <f>S406*H406</f>
        <v>0</v>
      </c>
      <c r="AR406" s="25" t="s">
        <v>342</v>
      </c>
      <c r="AT406" s="25" t="s">
        <v>169</v>
      </c>
      <c r="AU406" s="25" t="s">
        <v>87</v>
      </c>
      <c r="AY406" s="25" t="s">
        <v>154</v>
      </c>
      <c r="BE406" s="216">
        <f>IF(N406="základní",J406,0)</f>
        <v>0</v>
      </c>
      <c r="BF406" s="216">
        <f>IF(N406="snížená",J406,0)</f>
        <v>0</v>
      </c>
      <c r="BG406" s="216">
        <f>IF(N406="zákl. přenesená",J406,0)</f>
        <v>0</v>
      </c>
      <c r="BH406" s="216">
        <f>IF(N406="sníž. přenesená",J406,0)</f>
        <v>0</v>
      </c>
      <c r="BI406" s="216">
        <f>IF(N406="nulová",J406,0)</f>
        <v>0</v>
      </c>
      <c r="BJ406" s="25" t="s">
        <v>85</v>
      </c>
      <c r="BK406" s="216">
        <f>ROUND(I406*H406,2)</f>
        <v>0</v>
      </c>
      <c r="BL406" s="25" t="s">
        <v>277</v>
      </c>
      <c r="BM406" s="25" t="s">
        <v>570</v>
      </c>
    </row>
    <row r="407" spans="2:51" s="12" customFormat="1" ht="12">
      <c r="B407" s="220"/>
      <c r="C407" s="221"/>
      <c r="D407" s="217" t="s">
        <v>165</v>
      </c>
      <c r="E407" s="222" t="s">
        <v>34</v>
      </c>
      <c r="F407" s="223" t="s">
        <v>571</v>
      </c>
      <c r="G407" s="221"/>
      <c r="H407" s="222" t="s">
        <v>34</v>
      </c>
      <c r="I407" s="224"/>
      <c r="J407" s="221"/>
      <c r="K407" s="221"/>
      <c r="L407" s="225"/>
      <c r="M407" s="226"/>
      <c r="N407" s="227"/>
      <c r="O407" s="227"/>
      <c r="P407" s="227"/>
      <c r="Q407" s="227"/>
      <c r="R407" s="227"/>
      <c r="S407" s="227"/>
      <c r="T407" s="228"/>
      <c r="AT407" s="229" t="s">
        <v>165</v>
      </c>
      <c r="AU407" s="229" t="s">
        <v>87</v>
      </c>
      <c r="AV407" s="12" t="s">
        <v>85</v>
      </c>
      <c r="AW407" s="12" t="s">
        <v>41</v>
      </c>
      <c r="AX407" s="12" t="s">
        <v>78</v>
      </c>
      <c r="AY407" s="229" t="s">
        <v>154</v>
      </c>
    </row>
    <row r="408" spans="2:51" s="13" customFormat="1" ht="12">
      <c r="B408" s="230"/>
      <c r="C408" s="231"/>
      <c r="D408" s="217" t="s">
        <v>165</v>
      </c>
      <c r="E408" s="232" t="s">
        <v>34</v>
      </c>
      <c r="F408" s="233" t="s">
        <v>168</v>
      </c>
      <c r="G408" s="231"/>
      <c r="H408" s="234">
        <v>90</v>
      </c>
      <c r="I408" s="235"/>
      <c r="J408" s="231"/>
      <c r="K408" s="231"/>
      <c r="L408" s="236"/>
      <c r="M408" s="237"/>
      <c r="N408" s="238"/>
      <c r="O408" s="238"/>
      <c r="P408" s="238"/>
      <c r="Q408" s="238"/>
      <c r="R408" s="238"/>
      <c r="S408" s="238"/>
      <c r="T408" s="239"/>
      <c r="AT408" s="240" t="s">
        <v>165</v>
      </c>
      <c r="AU408" s="240" t="s">
        <v>87</v>
      </c>
      <c r="AV408" s="13" t="s">
        <v>87</v>
      </c>
      <c r="AW408" s="13" t="s">
        <v>41</v>
      </c>
      <c r="AX408" s="13" t="s">
        <v>85</v>
      </c>
      <c r="AY408" s="240" t="s">
        <v>154</v>
      </c>
    </row>
    <row r="409" spans="2:51" s="13" customFormat="1" ht="12">
      <c r="B409" s="230"/>
      <c r="C409" s="231"/>
      <c r="D409" s="217" t="s">
        <v>165</v>
      </c>
      <c r="E409" s="231"/>
      <c r="F409" s="233" t="s">
        <v>572</v>
      </c>
      <c r="G409" s="231"/>
      <c r="H409" s="234">
        <v>99</v>
      </c>
      <c r="I409" s="235"/>
      <c r="J409" s="231"/>
      <c r="K409" s="231"/>
      <c r="L409" s="236"/>
      <c r="M409" s="237"/>
      <c r="N409" s="238"/>
      <c r="O409" s="238"/>
      <c r="P409" s="238"/>
      <c r="Q409" s="238"/>
      <c r="R409" s="238"/>
      <c r="S409" s="238"/>
      <c r="T409" s="239"/>
      <c r="AT409" s="240" t="s">
        <v>165</v>
      </c>
      <c r="AU409" s="240" t="s">
        <v>87</v>
      </c>
      <c r="AV409" s="13" t="s">
        <v>87</v>
      </c>
      <c r="AW409" s="13" t="s">
        <v>6</v>
      </c>
      <c r="AX409" s="13" t="s">
        <v>85</v>
      </c>
      <c r="AY409" s="240" t="s">
        <v>154</v>
      </c>
    </row>
    <row r="410" spans="2:65" s="1" customFormat="1" ht="16.5" customHeight="1">
      <c r="B410" s="43"/>
      <c r="C410" s="205" t="s">
        <v>573</v>
      </c>
      <c r="D410" s="205" t="s">
        <v>156</v>
      </c>
      <c r="E410" s="206" t="s">
        <v>574</v>
      </c>
      <c r="F410" s="207" t="s">
        <v>575</v>
      </c>
      <c r="G410" s="208" t="s">
        <v>159</v>
      </c>
      <c r="H410" s="209">
        <v>90</v>
      </c>
      <c r="I410" s="210"/>
      <c r="J410" s="211">
        <f>ROUND(I410*H410,2)</f>
        <v>0</v>
      </c>
      <c r="K410" s="207" t="s">
        <v>160</v>
      </c>
      <c r="L410" s="63"/>
      <c r="M410" s="212" t="s">
        <v>34</v>
      </c>
      <c r="N410" s="213" t="s">
        <v>49</v>
      </c>
      <c r="O410" s="44"/>
      <c r="P410" s="214">
        <f>O410*H410</f>
        <v>0</v>
      </c>
      <c r="Q410" s="214">
        <v>0</v>
      </c>
      <c r="R410" s="214">
        <f>Q410*H410</f>
        <v>0</v>
      </c>
      <c r="S410" s="214">
        <v>0</v>
      </c>
      <c r="T410" s="215">
        <f>S410*H410</f>
        <v>0</v>
      </c>
      <c r="AR410" s="25" t="s">
        <v>277</v>
      </c>
      <c r="AT410" s="25" t="s">
        <v>156</v>
      </c>
      <c r="AU410" s="25" t="s">
        <v>87</v>
      </c>
      <c r="AY410" s="25" t="s">
        <v>154</v>
      </c>
      <c r="BE410" s="216">
        <f>IF(N410="základní",J410,0)</f>
        <v>0</v>
      </c>
      <c r="BF410" s="216">
        <f>IF(N410="snížená",J410,0)</f>
        <v>0</v>
      </c>
      <c r="BG410" s="216">
        <f>IF(N410="zákl. přenesená",J410,0)</f>
        <v>0</v>
      </c>
      <c r="BH410" s="216">
        <f>IF(N410="sníž. přenesená",J410,0)</f>
        <v>0</v>
      </c>
      <c r="BI410" s="216">
        <f>IF(N410="nulová",J410,0)</f>
        <v>0</v>
      </c>
      <c r="BJ410" s="25" t="s">
        <v>85</v>
      </c>
      <c r="BK410" s="216">
        <f>ROUND(I410*H410,2)</f>
        <v>0</v>
      </c>
      <c r="BL410" s="25" t="s">
        <v>277</v>
      </c>
      <c r="BM410" s="25" t="s">
        <v>576</v>
      </c>
    </row>
    <row r="411" spans="2:47" s="1" customFormat="1" ht="48">
      <c r="B411" s="43"/>
      <c r="C411" s="65"/>
      <c r="D411" s="217" t="s">
        <v>163</v>
      </c>
      <c r="E411" s="65"/>
      <c r="F411" s="218" t="s">
        <v>577</v>
      </c>
      <c r="G411" s="65"/>
      <c r="H411" s="65"/>
      <c r="I411" s="174"/>
      <c r="J411" s="65"/>
      <c r="K411" s="65"/>
      <c r="L411" s="63"/>
      <c r="M411" s="219"/>
      <c r="N411" s="44"/>
      <c r="O411" s="44"/>
      <c r="P411" s="44"/>
      <c r="Q411" s="44"/>
      <c r="R411" s="44"/>
      <c r="S411" s="44"/>
      <c r="T411" s="80"/>
      <c r="AT411" s="25" t="s">
        <v>163</v>
      </c>
      <c r="AU411" s="25" t="s">
        <v>87</v>
      </c>
    </row>
    <row r="412" spans="2:51" s="12" customFormat="1" ht="12">
      <c r="B412" s="220"/>
      <c r="C412" s="221"/>
      <c r="D412" s="217" t="s">
        <v>165</v>
      </c>
      <c r="E412" s="222" t="s">
        <v>34</v>
      </c>
      <c r="F412" s="223" t="s">
        <v>166</v>
      </c>
      <c r="G412" s="221"/>
      <c r="H412" s="222" t="s">
        <v>34</v>
      </c>
      <c r="I412" s="224"/>
      <c r="J412" s="221"/>
      <c r="K412" s="221"/>
      <c r="L412" s="225"/>
      <c r="M412" s="226"/>
      <c r="N412" s="227"/>
      <c r="O412" s="227"/>
      <c r="P412" s="227"/>
      <c r="Q412" s="227"/>
      <c r="R412" s="227"/>
      <c r="S412" s="227"/>
      <c r="T412" s="228"/>
      <c r="AT412" s="229" t="s">
        <v>165</v>
      </c>
      <c r="AU412" s="229" t="s">
        <v>87</v>
      </c>
      <c r="AV412" s="12" t="s">
        <v>85</v>
      </c>
      <c r="AW412" s="12" t="s">
        <v>41</v>
      </c>
      <c r="AX412" s="12" t="s">
        <v>78</v>
      </c>
      <c r="AY412" s="229" t="s">
        <v>154</v>
      </c>
    </row>
    <row r="413" spans="2:51" s="12" customFormat="1" ht="12">
      <c r="B413" s="220"/>
      <c r="C413" s="221"/>
      <c r="D413" s="217" t="s">
        <v>165</v>
      </c>
      <c r="E413" s="222" t="s">
        <v>34</v>
      </c>
      <c r="F413" s="223" t="s">
        <v>167</v>
      </c>
      <c r="G413" s="221"/>
      <c r="H413" s="222" t="s">
        <v>34</v>
      </c>
      <c r="I413" s="224"/>
      <c r="J413" s="221"/>
      <c r="K413" s="221"/>
      <c r="L413" s="225"/>
      <c r="M413" s="226"/>
      <c r="N413" s="227"/>
      <c r="O413" s="227"/>
      <c r="P413" s="227"/>
      <c r="Q413" s="227"/>
      <c r="R413" s="227"/>
      <c r="S413" s="227"/>
      <c r="T413" s="228"/>
      <c r="AT413" s="229" t="s">
        <v>165</v>
      </c>
      <c r="AU413" s="229" t="s">
        <v>87</v>
      </c>
      <c r="AV413" s="12" t="s">
        <v>85</v>
      </c>
      <c r="AW413" s="12" t="s">
        <v>41</v>
      </c>
      <c r="AX413" s="12" t="s">
        <v>78</v>
      </c>
      <c r="AY413" s="229" t="s">
        <v>154</v>
      </c>
    </row>
    <row r="414" spans="2:51" s="13" customFormat="1" ht="12">
      <c r="B414" s="230"/>
      <c r="C414" s="231"/>
      <c r="D414" s="217" t="s">
        <v>165</v>
      </c>
      <c r="E414" s="232" t="s">
        <v>34</v>
      </c>
      <c r="F414" s="233" t="s">
        <v>168</v>
      </c>
      <c r="G414" s="231"/>
      <c r="H414" s="234">
        <v>90</v>
      </c>
      <c r="I414" s="235"/>
      <c r="J414" s="231"/>
      <c r="K414" s="231"/>
      <c r="L414" s="236"/>
      <c r="M414" s="237"/>
      <c r="N414" s="238"/>
      <c r="O414" s="238"/>
      <c r="P414" s="238"/>
      <c r="Q414" s="238"/>
      <c r="R414" s="238"/>
      <c r="S414" s="238"/>
      <c r="T414" s="239"/>
      <c r="AT414" s="240" t="s">
        <v>165</v>
      </c>
      <c r="AU414" s="240" t="s">
        <v>87</v>
      </c>
      <c r="AV414" s="13" t="s">
        <v>87</v>
      </c>
      <c r="AW414" s="13" t="s">
        <v>41</v>
      </c>
      <c r="AX414" s="13" t="s">
        <v>85</v>
      </c>
      <c r="AY414" s="240" t="s">
        <v>154</v>
      </c>
    </row>
    <row r="415" spans="2:65" s="1" customFormat="1" ht="16.5" customHeight="1">
      <c r="B415" s="43"/>
      <c r="C415" s="205" t="s">
        <v>578</v>
      </c>
      <c r="D415" s="205" t="s">
        <v>156</v>
      </c>
      <c r="E415" s="206" t="s">
        <v>579</v>
      </c>
      <c r="F415" s="207" t="s">
        <v>580</v>
      </c>
      <c r="G415" s="208" t="s">
        <v>287</v>
      </c>
      <c r="H415" s="209">
        <v>80.74</v>
      </c>
      <c r="I415" s="210"/>
      <c r="J415" s="211">
        <f>ROUND(I415*H415,2)</f>
        <v>0</v>
      </c>
      <c r="K415" s="207" t="s">
        <v>160</v>
      </c>
      <c r="L415" s="63"/>
      <c r="M415" s="212" t="s">
        <v>34</v>
      </c>
      <c r="N415" s="213" t="s">
        <v>49</v>
      </c>
      <c r="O415" s="44"/>
      <c r="P415" s="214">
        <f>O415*H415</f>
        <v>0</v>
      </c>
      <c r="Q415" s="214">
        <v>1E-05</v>
      </c>
      <c r="R415" s="214">
        <f>Q415*H415</f>
        <v>0.0008074</v>
      </c>
      <c r="S415" s="214">
        <v>0</v>
      </c>
      <c r="T415" s="215">
        <f>S415*H415</f>
        <v>0</v>
      </c>
      <c r="AR415" s="25" t="s">
        <v>277</v>
      </c>
      <c r="AT415" s="25" t="s">
        <v>156</v>
      </c>
      <c r="AU415" s="25" t="s">
        <v>87</v>
      </c>
      <c r="AY415" s="25" t="s">
        <v>154</v>
      </c>
      <c r="BE415" s="216">
        <f>IF(N415="základní",J415,0)</f>
        <v>0</v>
      </c>
      <c r="BF415" s="216">
        <f>IF(N415="snížená",J415,0)</f>
        <v>0</v>
      </c>
      <c r="BG415" s="216">
        <f>IF(N415="zákl. přenesená",J415,0)</f>
        <v>0</v>
      </c>
      <c r="BH415" s="216">
        <f>IF(N415="sníž. přenesená",J415,0)</f>
        <v>0</v>
      </c>
      <c r="BI415" s="216">
        <f>IF(N415="nulová",J415,0)</f>
        <v>0</v>
      </c>
      <c r="BJ415" s="25" t="s">
        <v>85</v>
      </c>
      <c r="BK415" s="216">
        <f>ROUND(I415*H415,2)</f>
        <v>0</v>
      </c>
      <c r="BL415" s="25" t="s">
        <v>277</v>
      </c>
      <c r="BM415" s="25" t="s">
        <v>581</v>
      </c>
    </row>
    <row r="416" spans="2:51" s="12" customFormat="1" ht="12">
      <c r="B416" s="220"/>
      <c r="C416" s="221"/>
      <c r="D416" s="217" t="s">
        <v>165</v>
      </c>
      <c r="E416" s="222" t="s">
        <v>34</v>
      </c>
      <c r="F416" s="223" t="s">
        <v>582</v>
      </c>
      <c r="G416" s="221"/>
      <c r="H416" s="222" t="s">
        <v>34</v>
      </c>
      <c r="I416" s="224"/>
      <c r="J416" s="221"/>
      <c r="K416" s="221"/>
      <c r="L416" s="225"/>
      <c r="M416" s="226"/>
      <c r="N416" s="227"/>
      <c r="O416" s="227"/>
      <c r="P416" s="227"/>
      <c r="Q416" s="227"/>
      <c r="R416" s="227"/>
      <c r="S416" s="227"/>
      <c r="T416" s="228"/>
      <c r="AT416" s="229" t="s">
        <v>165</v>
      </c>
      <c r="AU416" s="229" t="s">
        <v>87</v>
      </c>
      <c r="AV416" s="12" t="s">
        <v>85</v>
      </c>
      <c r="AW416" s="12" t="s">
        <v>41</v>
      </c>
      <c r="AX416" s="12" t="s">
        <v>78</v>
      </c>
      <c r="AY416" s="229" t="s">
        <v>154</v>
      </c>
    </row>
    <row r="417" spans="2:51" s="12" customFormat="1" ht="12">
      <c r="B417" s="220"/>
      <c r="C417" s="221"/>
      <c r="D417" s="217" t="s">
        <v>165</v>
      </c>
      <c r="E417" s="222" t="s">
        <v>34</v>
      </c>
      <c r="F417" s="223" t="s">
        <v>583</v>
      </c>
      <c r="G417" s="221"/>
      <c r="H417" s="222" t="s">
        <v>34</v>
      </c>
      <c r="I417" s="224"/>
      <c r="J417" s="221"/>
      <c r="K417" s="221"/>
      <c r="L417" s="225"/>
      <c r="M417" s="226"/>
      <c r="N417" s="227"/>
      <c r="O417" s="227"/>
      <c r="P417" s="227"/>
      <c r="Q417" s="227"/>
      <c r="R417" s="227"/>
      <c r="S417" s="227"/>
      <c r="T417" s="228"/>
      <c r="AT417" s="229" t="s">
        <v>165</v>
      </c>
      <c r="AU417" s="229" t="s">
        <v>87</v>
      </c>
      <c r="AV417" s="12" t="s">
        <v>85</v>
      </c>
      <c r="AW417" s="12" t="s">
        <v>41</v>
      </c>
      <c r="AX417" s="12" t="s">
        <v>78</v>
      </c>
      <c r="AY417" s="229" t="s">
        <v>154</v>
      </c>
    </row>
    <row r="418" spans="2:51" s="13" customFormat="1" ht="12">
      <c r="B418" s="230"/>
      <c r="C418" s="231"/>
      <c r="D418" s="217" t="s">
        <v>165</v>
      </c>
      <c r="E418" s="232" t="s">
        <v>34</v>
      </c>
      <c r="F418" s="233" t="s">
        <v>584</v>
      </c>
      <c r="G418" s="231"/>
      <c r="H418" s="234">
        <v>20.51</v>
      </c>
      <c r="I418" s="235"/>
      <c r="J418" s="231"/>
      <c r="K418" s="231"/>
      <c r="L418" s="236"/>
      <c r="M418" s="237"/>
      <c r="N418" s="238"/>
      <c r="O418" s="238"/>
      <c r="P418" s="238"/>
      <c r="Q418" s="238"/>
      <c r="R418" s="238"/>
      <c r="S418" s="238"/>
      <c r="T418" s="239"/>
      <c r="AT418" s="240" t="s">
        <v>165</v>
      </c>
      <c r="AU418" s="240" t="s">
        <v>87</v>
      </c>
      <c r="AV418" s="13" t="s">
        <v>87</v>
      </c>
      <c r="AW418" s="13" t="s">
        <v>41</v>
      </c>
      <c r="AX418" s="13" t="s">
        <v>78</v>
      </c>
      <c r="AY418" s="240" t="s">
        <v>154</v>
      </c>
    </row>
    <row r="419" spans="2:51" s="12" customFormat="1" ht="12">
      <c r="B419" s="220"/>
      <c r="C419" s="221"/>
      <c r="D419" s="217" t="s">
        <v>165</v>
      </c>
      <c r="E419" s="222" t="s">
        <v>34</v>
      </c>
      <c r="F419" s="223" t="s">
        <v>585</v>
      </c>
      <c r="G419" s="221"/>
      <c r="H419" s="222" t="s">
        <v>34</v>
      </c>
      <c r="I419" s="224"/>
      <c r="J419" s="221"/>
      <c r="K419" s="221"/>
      <c r="L419" s="225"/>
      <c r="M419" s="226"/>
      <c r="N419" s="227"/>
      <c r="O419" s="227"/>
      <c r="P419" s="227"/>
      <c r="Q419" s="227"/>
      <c r="R419" s="227"/>
      <c r="S419" s="227"/>
      <c r="T419" s="228"/>
      <c r="AT419" s="229" t="s">
        <v>165</v>
      </c>
      <c r="AU419" s="229" t="s">
        <v>87</v>
      </c>
      <c r="AV419" s="12" t="s">
        <v>85</v>
      </c>
      <c r="AW419" s="12" t="s">
        <v>41</v>
      </c>
      <c r="AX419" s="12" t="s">
        <v>78</v>
      </c>
      <c r="AY419" s="229" t="s">
        <v>154</v>
      </c>
    </row>
    <row r="420" spans="2:51" s="13" customFormat="1" ht="12">
      <c r="B420" s="230"/>
      <c r="C420" s="231"/>
      <c r="D420" s="217" t="s">
        <v>165</v>
      </c>
      <c r="E420" s="232" t="s">
        <v>34</v>
      </c>
      <c r="F420" s="233" t="s">
        <v>586</v>
      </c>
      <c r="G420" s="231"/>
      <c r="H420" s="234">
        <v>14.415</v>
      </c>
      <c r="I420" s="235"/>
      <c r="J420" s="231"/>
      <c r="K420" s="231"/>
      <c r="L420" s="236"/>
      <c r="M420" s="237"/>
      <c r="N420" s="238"/>
      <c r="O420" s="238"/>
      <c r="P420" s="238"/>
      <c r="Q420" s="238"/>
      <c r="R420" s="238"/>
      <c r="S420" s="238"/>
      <c r="T420" s="239"/>
      <c r="AT420" s="240" t="s">
        <v>165</v>
      </c>
      <c r="AU420" s="240" t="s">
        <v>87</v>
      </c>
      <c r="AV420" s="13" t="s">
        <v>87</v>
      </c>
      <c r="AW420" s="13" t="s">
        <v>41</v>
      </c>
      <c r="AX420" s="13" t="s">
        <v>78</v>
      </c>
      <c r="AY420" s="240" t="s">
        <v>154</v>
      </c>
    </row>
    <row r="421" spans="2:51" s="12" customFormat="1" ht="12">
      <c r="B421" s="220"/>
      <c r="C421" s="221"/>
      <c r="D421" s="217" t="s">
        <v>165</v>
      </c>
      <c r="E421" s="222" t="s">
        <v>34</v>
      </c>
      <c r="F421" s="223" t="s">
        <v>587</v>
      </c>
      <c r="G421" s="221"/>
      <c r="H421" s="222" t="s">
        <v>34</v>
      </c>
      <c r="I421" s="224"/>
      <c r="J421" s="221"/>
      <c r="K421" s="221"/>
      <c r="L421" s="225"/>
      <c r="M421" s="226"/>
      <c r="N421" s="227"/>
      <c r="O421" s="227"/>
      <c r="P421" s="227"/>
      <c r="Q421" s="227"/>
      <c r="R421" s="227"/>
      <c r="S421" s="227"/>
      <c r="T421" s="228"/>
      <c r="AT421" s="229" t="s">
        <v>165</v>
      </c>
      <c r="AU421" s="229" t="s">
        <v>87</v>
      </c>
      <c r="AV421" s="12" t="s">
        <v>85</v>
      </c>
      <c r="AW421" s="12" t="s">
        <v>41</v>
      </c>
      <c r="AX421" s="12" t="s">
        <v>78</v>
      </c>
      <c r="AY421" s="229" t="s">
        <v>154</v>
      </c>
    </row>
    <row r="422" spans="2:51" s="13" customFormat="1" ht="12">
      <c r="B422" s="230"/>
      <c r="C422" s="231"/>
      <c r="D422" s="217" t="s">
        <v>165</v>
      </c>
      <c r="E422" s="232" t="s">
        <v>34</v>
      </c>
      <c r="F422" s="233" t="s">
        <v>588</v>
      </c>
      <c r="G422" s="231"/>
      <c r="H422" s="234">
        <v>14.835</v>
      </c>
      <c r="I422" s="235"/>
      <c r="J422" s="231"/>
      <c r="K422" s="231"/>
      <c r="L422" s="236"/>
      <c r="M422" s="237"/>
      <c r="N422" s="238"/>
      <c r="O422" s="238"/>
      <c r="P422" s="238"/>
      <c r="Q422" s="238"/>
      <c r="R422" s="238"/>
      <c r="S422" s="238"/>
      <c r="T422" s="239"/>
      <c r="AT422" s="240" t="s">
        <v>165</v>
      </c>
      <c r="AU422" s="240" t="s">
        <v>87</v>
      </c>
      <c r="AV422" s="13" t="s">
        <v>87</v>
      </c>
      <c r="AW422" s="13" t="s">
        <v>41</v>
      </c>
      <c r="AX422" s="13" t="s">
        <v>78</v>
      </c>
      <c r="AY422" s="240" t="s">
        <v>154</v>
      </c>
    </row>
    <row r="423" spans="2:51" s="12" customFormat="1" ht="12">
      <c r="B423" s="220"/>
      <c r="C423" s="221"/>
      <c r="D423" s="217" t="s">
        <v>165</v>
      </c>
      <c r="E423" s="222" t="s">
        <v>34</v>
      </c>
      <c r="F423" s="223" t="s">
        <v>589</v>
      </c>
      <c r="G423" s="221"/>
      <c r="H423" s="222" t="s">
        <v>34</v>
      </c>
      <c r="I423" s="224"/>
      <c r="J423" s="221"/>
      <c r="K423" s="221"/>
      <c r="L423" s="225"/>
      <c r="M423" s="226"/>
      <c r="N423" s="227"/>
      <c r="O423" s="227"/>
      <c r="P423" s="227"/>
      <c r="Q423" s="227"/>
      <c r="R423" s="227"/>
      <c r="S423" s="227"/>
      <c r="T423" s="228"/>
      <c r="AT423" s="229" t="s">
        <v>165</v>
      </c>
      <c r="AU423" s="229" t="s">
        <v>87</v>
      </c>
      <c r="AV423" s="12" t="s">
        <v>85</v>
      </c>
      <c r="AW423" s="12" t="s">
        <v>41</v>
      </c>
      <c r="AX423" s="12" t="s">
        <v>78</v>
      </c>
      <c r="AY423" s="229" t="s">
        <v>154</v>
      </c>
    </row>
    <row r="424" spans="2:51" s="13" customFormat="1" ht="12">
      <c r="B424" s="230"/>
      <c r="C424" s="231"/>
      <c r="D424" s="217" t="s">
        <v>165</v>
      </c>
      <c r="E424" s="232" t="s">
        <v>34</v>
      </c>
      <c r="F424" s="233" t="s">
        <v>590</v>
      </c>
      <c r="G424" s="231"/>
      <c r="H424" s="234">
        <v>14.435</v>
      </c>
      <c r="I424" s="235"/>
      <c r="J424" s="231"/>
      <c r="K424" s="231"/>
      <c r="L424" s="236"/>
      <c r="M424" s="237"/>
      <c r="N424" s="238"/>
      <c r="O424" s="238"/>
      <c r="P424" s="238"/>
      <c r="Q424" s="238"/>
      <c r="R424" s="238"/>
      <c r="S424" s="238"/>
      <c r="T424" s="239"/>
      <c r="AT424" s="240" t="s">
        <v>165</v>
      </c>
      <c r="AU424" s="240" t="s">
        <v>87</v>
      </c>
      <c r="AV424" s="13" t="s">
        <v>87</v>
      </c>
      <c r="AW424" s="13" t="s">
        <v>41</v>
      </c>
      <c r="AX424" s="13" t="s">
        <v>78</v>
      </c>
      <c r="AY424" s="240" t="s">
        <v>154</v>
      </c>
    </row>
    <row r="425" spans="2:51" s="12" customFormat="1" ht="12">
      <c r="B425" s="220"/>
      <c r="C425" s="221"/>
      <c r="D425" s="217" t="s">
        <v>165</v>
      </c>
      <c r="E425" s="222" t="s">
        <v>34</v>
      </c>
      <c r="F425" s="223" t="s">
        <v>591</v>
      </c>
      <c r="G425" s="221"/>
      <c r="H425" s="222" t="s">
        <v>34</v>
      </c>
      <c r="I425" s="224"/>
      <c r="J425" s="221"/>
      <c r="K425" s="221"/>
      <c r="L425" s="225"/>
      <c r="M425" s="226"/>
      <c r="N425" s="227"/>
      <c r="O425" s="227"/>
      <c r="P425" s="227"/>
      <c r="Q425" s="227"/>
      <c r="R425" s="227"/>
      <c r="S425" s="227"/>
      <c r="T425" s="228"/>
      <c r="AT425" s="229" t="s">
        <v>165</v>
      </c>
      <c r="AU425" s="229" t="s">
        <v>87</v>
      </c>
      <c r="AV425" s="12" t="s">
        <v>85</v>
      </c>
      <c r="AW425" s="12" t="s">
        <v>41</v>
      </c>
      <c r="AX425" s="12" t="s">
        <v>78</v>
      </c>
      <c r="AY425" s="229" t="s">
        <v>154</v>
      </c>
    </row>
    <row r="426" spans="2:51" s="13" customFormat="1" ht="12">
      <c r="B426" s="230"/>
      <c r="C426" s="231"/>
      <c r="D426" s="217" t="s">
        <v>165</v>
      </c>
      <c r="E426" s="232" t="s">
        <v>34</v>
      </c>
      <c r="F426" s="233" t="s">
        <v>592</v>
      </c>
      <c r="G426" s="231"/>
      <c r="H426" s="234">
        <v>16.545</v>
      </c>
      <c r="I426" s="235"/>
      <c r="J426" s="231"/>
      <c r="K426" s="231"/>
      <c r="L426" s="236"/>
      <c r="M426" s="237"/>
      <c r="N426" s="238"/>
      <c r="O426" s="238"/>
      <c r="P426" s="238"/>
      <c r="Q426" s="238"/>
      <c r="R426" s="238"/>
      <c r="S426" s="238"/>
      <c r="T426" s="239"/>
      <c r="AT426" s="240" t="s">
        <v>165</v>
      </c>
      <c r="AU426" s="240" t="s">
        <v>87</v>
      </c>
      <c r="AV426" s="13" t="s">
        <v>87</v>
      </c>
      <c r="AW426" s="13" t="s">
        <v>41</v>
      </c>
      <c r="AX426" s="13" t="s">
        <v>78</v>
      </c>
      <c r="AY426" s="240" t="s">
        <v>154</v>
      </c>
    </row>
    <row r="427" spans="2:51" s="14" customFormat="1" ht="12">
      <c r="B427" s="251"/>
      <c r="C427" s="252"/>
      <c r="D427" s="217" t="s">
        <v>165</v>
      </c>
      <c r="E427" s="253" t="s">
        <v>34</v>
      </c>
      <c r="F427" s="254" t="s">
        <v>185</v>
      </c>
      <c r="G427" s="252"/>
      <c r="H427" s="255">
        <v>80.74</v>
      </c>
      <c r="I427" s="256"/>
      <c r="J427" s="252"/>
      <c r="K427" s="252"/>
      <c r="L427" s="257"/>
      <c r="M427" s="258"/>
      <c r="N427" s="259"/>
      <c r="O427" s="259"/>
      <c r="P427" s="259"/>
      <c r="Q427" s="259"/>
      <c r="R427" s="259"/>
      <c r="S427" s="259"/>
      <c r="T427" s="260"/>
      <c r="AT427" s="261" t="s">
        <v>165</v>
      </c>
      <c r="AU427" s="261" t="s">
        <v>87</v>
      </c>
      <c r="AV427" s="14" t="s">
        <v>161</v>
      </c>
      <c r="AW427" s="14" t="s">
        <v>41</v>
      </c>
      <c r="AX427" s="14" t="s">
        <v>85</v>
      </c>
      <c r="AY427" s="261" t="s">
        <v>154</v>
      </c>
    </row>
    <row r="428" spans="2:65" s="1" customFormat="1" ht="25.5" customHeight="1">
      <c r="B428" s="43"/>
      <c r="C428" s="241" t="s">
        <v>593</v>
      </c>
      <c r="D428" s="241" t="s">
        <v>169</v>
      </c>
      <c r="E428" s="242" t="s">
        <v>594</v>
      </c>
      <c r="F428" s="243" t="s">
        <v>595</v>
      </c>
      <c r="G428" s="244" t="s">
        <v>287</v>
      </c>
      <c r="H428" s="245">
        <v>82.355</v>
      </c>
      <c r="I428" s="246"/>
      <c r="J428" s="247">
        <f>ROUND(I428*H428,2)</f>
        <v>0</v>
      </c>
      <c r="K428" s="243" t="s">
        <v>34</v>
      </c>
      <c r="L428" s="248"/>
      <c r="M428" s="249" t="s">
        <v>34</v>
      </c>
      <c r="N428" s="250" t="s">
        <v>49</v>
      </c>
      <c r="O428" s="44"/>
      <c r="P428" s="214">
        <f>O428*H428</f>
        <v>0</v>
      </c>
      <c r="Q428" s="214">
        <v>0.00019</v>
      </c>
      <c r="R428" s="214">
        <f>Q428*H428</f>
        <v>0.01564745</v>
      </c>
      <c r="S428" s="214">
        <v>0</v>
      </c>
      <c r="T428" s="215">
        <f>S428*H428</f>
        <v>0</v>
      </c>
      <c r="AR428" s="25" t="s">
        <v>342</v>
      </c>
      <c r="AT428" s="25" t="s">
        <v>169</v>
      </c>
      <c r="AU428" s="25" t="s">
        <v>87</v>
      </c>
      <c r="AY428" s="25" t="s">
        <v>154</v>
      </c>
      <c r="BE428" s="216">
        <f>IF(N428="základní",J428,0)</f>
        <v>0</v>
      </c>
      <c r="BF428" s="216">
        <f>IF(N428="snížená",J428,0)</f>
        <v>0</v>
      </c>
      <c r="BG428" s="216">
        <f>IF(N428="zákl. přenesená",J428,0)</f>
        <v>0</v>
      </c>
      <c r="BH428" s="216">
        <f>IF(N428="sníž. přenesená",J428,0)</f>
        <v>0</v>
      </c>
      <c r="BI428" s="216">
        <f>IF(N428="nulová",J428,0)</f>
        <v>0</v>
      </c>
      <c r="BJ428" s="25" t="s">
        <v>85</v>
      </c>
      <c r="BK428" s="216">
        <f>ROUND(I428*H428,2)</f>
        <v>0</v>
      </c>
      <c r="BL428" s="25" t="s">
        <v>277</v>
      </c>
      <c r="BM428" s="25" t="s">
        <v>596</v>
      </c>
    </row>
    <row r="429" spans="2:51" s="12" customFormat="1" ht="12">
      <c r="B429" s="220"/>
      <c r="C429" s="221"/>
      <c r="D429" s="217" t="s">
        <v>165</v>
      </c>
      <c r="E429" s="222" t="s">
        <v>34</v>
      </c>
      <c r="F429" s="223" t="s">
        <v>344</v>
      </c>
      <c r="G429" s="221"/>
      <c r="H429" s="222" t="s">
        <v>34</v>
      </c>
      <c r="I429" s="224"/>
      <c r="J429" s="221"/>
      <c r="K429" s="221"/>
      <c r="L429" s="225"/>
      <c r="M429" s="226"/>
      <c r="N429" s="227"/>
      <c r="O429" s="227"/>
      <c r="P429" s="227"/>
      <c r="Q429" s="227"/>
      <c r="R429" s="227"/>
      <c r="S429" s="227"/>
      <c r="T429" s="228"/>
      <c r="AT429" s="229" t="s">
        <v>165</v>
      </c>
      <c r="AU429" s="229" t="s">
        <v>87</v>
      </c>
      <c r="AV429" s="12" t="s">
        <v>85</v>
      </c>
      <c r="AW429" s="12" t="s">
        <v>41</v>
      </c>
      <c r="AX429" s="12" t="s">
        <v>78</v>
      </c>
      <c r="AY429" s="229" t="s">
        <v>154</v>
      </c>
    </row>
    <row r="430" spans="2:51" s="13" customFormat="1" ht="12">
      <c r="B430" s="230"/>
      <c r="C430" s="231"/>
      <c r="D430" s="217" t="s">
        <v>165</v>
      </c>
      <c r="E430" s="232" t="s">
        <v>34</v>
      </c>
      <c r="F430" s="233" t="s">
        <v>597</v>
      </c>
      <c r="G430" s="231"/>
      <c r="H430" s="234">
        <v>80.74</v>
      </c>
      <c r="I430" s="235"/>
      <c r="J430" s="231"/>
      <c r="K430" s="231"/>
      <c r="L430" s="236"/>
      <c r="M430" s="237"/>
      <c r="N430" s="238"/>
      <c r="O430" s="238"/>
      <c r="P430" s="238"/>
      <c r="Q430" s="238"/>
      <c r="R430" s="238"/>
      <c r="S430" s="238"/>
      <c r="T430" s="239"/>
      <c r="AT430" s="240" t="s">
        <v>165</v>
      </c>
      <c r="AU430" s="240" t="s">
        <v>87</v>
      </c>
      <c r="AV430" s="13" t="s">
        <v>87</v>
      </c>
      <c r="AW430" s="13" t="s">
        <v>41</v>
      </c>
      <c r="AX430" s="13" t="s">
        <v>85</v>
      </c>
      <c r="AY430" s="240" t="s">
        <v>154</v>
      </c>
    </row>
    <row r="431" spans="2:51" s="13" customFormat="1" ht="12">
      <c r="B431" s="230"/>
      <c r="C431" s="231"/>
      <c r="D431" s="217" t="s">
        <v>165</v>
      </c>
      <c r="E431" s="231"/>
      <c r="F431" s="233" t="s">
        <v>598</v>
      </c>
      <c r="G431" s="231"/>
      <c r="H431" s="234">
        <v>82.355</v>
      </c>
      <c r="I431" s="235"/>
      <c r="J431" s="231"/>
      <c r="K431" s="231"/>
      <c r="L431" s="236"/>
      <c r="M431" s="237"/>
      <c r="N431" s="238"/>
      <c r="O431" s="238"/>
      <c r="P431" s="238"/>
      <c r="Q431" s="238"/>
      <c r="R431" s="238"/>
      <c r="S431" s="238"/>
      <c r="T431" s="239"/>
      <c r="AT431" s="240" t="s">
        <v>165</v>
      </c>
      <c r="AU431" s="240" t="s">
        <v>87</v>
      </c>
      <c r="AV431" s="13" t="s">
        <v>87</v>
      </c>
      <c r="AW431" s="13" t="s">
        <v>6</v>
      </c>
      <c r="AX431" s="13" t="s">
        <v>85</v>
      </c>
      <c r="AY431" s="240" t="s">
        <v>154</v>
      </c>
    </row>
    <row r="432" spans="2:65" s="1" customFormat="1" ht="16.5" customHeight="1">
      <c r="B432" s="43"/>
      <c r="C432" s="205" t="s">
        <v>599</v>
      </c>
      <c r="D432" s="205" t="s">
        <v>156</v>
      </c>
      <c r="E432" s="206" t="s">
        <v>600</v>
      </c>
      <c r="F432" s="207" t="s">
        <v>601</v>
      </c>
      <c r="G432" s="208" t="s">
        <v>287</v>
      </c>
      <c r="H432" s="209">
        <v>1.3</v>
      </c>
      <c r="I432" s="210"/>
      <c r="J432" s="211">
        <f>ROUND(I432*H432,2)</f>
        <v>0</v>
      </c>
      <c r="K432" s="207" t="s">
        <v>160</v>
      </c>
      <c r="L432" s="63"/>
      <c r="M432" s="212" t="s">
        <v>34</v>
      </c>
      <c r="N432" s="213" t="s">
        <v>49</v>
      </c>
      <c r="O432" s="44"/>
      <c r="P432" s="214">
        <f>O432*H432</f>
        <v>0</v>
      </c>
      <c r="Q432" s="214">
        <v>0</v>
      </c>
      <c r="R432" s="214">
        <f>Q432*H432</f>
        <v>0</v>
      </c>
      <c r="S432" s="214">
        <v>0</v>
      </c>
      <c r="T432" s="215">
        <f>S432*H432</f>
        <v>0</v>
      </c>
      <c r="AR432" s="25" t="s">
        <v>277</v>
      </c>
      <c r="AT432" s="25" t="s">
        <v>156</v>
      </c>
      <c r="AU432" s="25" t="s">
        <v>87</v>
      </c>
      <c r="AY432" s="25" t="s">
        <v>154</v>
      </c>
      <c r="BE432" s="216">
        <f>IF(N432="základní",J432,0)</f>
        <v>0</v>
      </c>
      <c r="BF432" s="216">
        <f>IF(N432="snížená",J432,0)</f>
        <v>0</v>
      </c>
      <c r="BG432" s="216">
        <f>IF(N432="zákl. přenesená",J432,0)</f>
        <v>0</v>
      </c>
      <c r="BH432" s="216">
        <f>IF(N432="sníž. přenesená",J432,0)</f>
        <v>0</v>
      </c>
      <c r="BI432" s="216">
        <f>IF(N432="nulová",J432,0)</f>
        <v>0</v>
      </c>
      <c r="BJ432" s="25" t="s">
        <v>85</v>
      </c>
      <c r="BK432" s="216">
        <f>ROUND(I432*H432,2)</f>
        <v>0</v>
      </c>
      <c r="BL432" s="25" t="s">
        <v>277</v>
      </c>
      <c r="BM432" s="25" t="s">
        <v>602</v>
      </c>
    </row>
    <row r="433" spans="2:51" s="12" customFormat="1" ht="12">
      <c r="B433" s="220"/>
      <c r="C433" s="221"/>
      <c r="D433" s="217" t="s">
        <v>165</v>
      </c>
      <c r="E433" s="222" t="s">
        <v>34</v>
      </c>
      <c r="F433" s="223" t="s">
        <v>603</v>
      </c>
      <c r="G433" s="221"/>
      <c r="H433" s="222" t="s">
        <v>34</v>
      </c>
      <c r="I433" s="224"/>
      <c r="J433" s="221"/>
      <c r="K433" s="221"/>
      <c r="L433" s="225"/>
      <c r="M433" s="226"/>
      <c r="N433" s="227"/>
      <c r="O433" s="227"/>
      <c r="P433" s="227"/>
      <c r="Q433" s="227"/>
      <c r="R433" s="227"/>
      <c r="S433" s="227"/>
      <c r="T433" s="228"/>
      <c r="AT433" s="229" t="s">
        <v>165</v>
      </c>
      <c r="AU433" s="229" t="s">
        <v>87</v>
      </c>
      <c r="AV433" s="12" t="s">
        <v>85</v>
      </c>
      <c r="AW433" s="12" t="s">
        <v>41</v>
      </c>
      <c r="AX433" s="12" t="s">
        <v>78</v>
      </c>
      <c r="AY433" s="229" t="s">
        <v>154</v>
      </c>
    </row>
    <row r="434" spans="2:51" s="13" customFormat="1" ht="12">
      <c r="B434" s="230"/>
      <c r="C434" s="231"/>
      <c r="D434" s="217" t="s">
        <v>165</v>
      </c>
      <c r="E434" s="232" t="s">
        <v>34</v>
      </c>
      <c r="F434" s="233" t="s">
        <v>604</v>
      </c>
      <c r="G434" s="231"/>
      <c r="H434" s="234">
        <v>1.3</v>
      </c>
      <c r="I434" s="235"/>
      <c r="J434" s="231"/>
      <c r="K434" s="231"/>
      <c r="L434" s="236"/>
      <c r="M434" s="237"/>
      <c r="N434" s="238"/>
      <c r="O434" s="238"/>
      <c r="P434" s="238"/>
      <c r="Q434" s="238"/>
      <c r="R434" s="238"/>
      <c r="S434" s="238"/>
      <c r="T434" s="239"/>
      <c r="AT434" s="240" t="s">
        <v>165</v>
      </c>
      <c r="AU434" s="240" t="s">
        <v>87</v>
      </c>
      <c r="AV434" s="13" t="s">
        <v>87</v>
      </c>
      <c r="AW434" s="13" t="s">
        <v>41</v>
      </c>
      <c r="AX434" s="13" t="s">
        <v>85</v>
      </c>
      <c r="AY434" s="240" t="s">
        <v>154</v>
      </c>
    </row>
    <row r="435" spans="2:65" s="1" customFormat="1" ht="25.5" customHeight="1">
      <c r="B435" s="43"/>
      <c r="C435" s="241" t="s">
        <v>605</v>
      </c>
      <c r="D435" s="241" t="s">
        <v>169</v>
      </c>
      <c r="E435" s="242" t="s">
        <v>606</v>
      </c>
      <c r="F435" s="243" t="s">
        <v>607</v>
      </c>
      <c r="G435" s="244" t="s">
        <v>287</v>
      </c>
      <c r="H435" s="245">
        <v>1.326</v>
      </c>
      <c r="I435" s="246"/>
      <c r="J435" s="247">
        <f>ROUND(I435*H435,2)</f>
        <v>0</v>
      </c>
      <c r="K435" s="243" t="s">
        <v>34</v>
      </c>
      <c r="L435" s="248"/>
      <c r="M435" s="249" t="s">
        <v>34</v>
      </c>
      <c r="N435" s="250" t="s">
        <v>49</v>
      </c>
      <c r="O435" s="44"/>
      <c r="P435" s="214">
        <f>O435*H435</f>
        <v>0</v>
      </c>
      <c r="Q435" s="214">
        <v>0.00021</v>
      </c>
      <c r="R435" s="214">
        <f>Q435*H435</f>
        <v>0.00027846</v>
      </c>
      <c r="S435" s="214">
        <v>0</v>
      </c>
      <c r="T435" s="215">
        <f>S435*H435</f>
        <v>0</v>
      </c>
      <c r="AR435" s="25" t="s">
        <v>342</v>
      </c>
      <c r="AT435" s="25" t="s">
        <v>169</v>
      </c>
      <c r="AU435" s="25" t="s">
        <v>87</v>
      </c>
      <c r="AY435" s="25" t="s">
        <v>154</v>
      </c>
      <c r="BE435" s="216">
        <f>IF(N435="základní",J435,0)</f>
        <v>0</v>
      </c>
      <c r="BF435" s="216">
        <f>IF(N435="snížená",J435,0)</f>
        <v>0</v>
      </c>
      <c r="BG435" s="216">
        <f>IF(N435="zákl. přenesená",J435,0)</f>
        <v>0</v>
      </c>
      <c r="BH435" s="216">
        <f>IF(N435="sníž. přenesená",J435,0)</f>
        <v>0</v>
      </c>
      <c r="BI435" s="216">
        <f>IF(N435="nulová",J435,0)</f>
        <v>0</v>
      </c>
      <c r="BJ435" s="25" t="s">
        <v>85</v>
      </c>
      <c r="BK435" s="216">
        <f>ROUND(I435*H435,2)</f>
        <v>0</v>
      </c>
      <c r="BL435" s="25" t="s">
        <v>277</v>
      </c>
      <c r="BM435" s="25" t="s">
        <v>608</v>
      </c>
    </row>
    <row r="436" spans="2:51" s="12" customFormat="1" ht="12">
      <c r="B436" s="220"/>
      <c r="C436" s="221"/>
      <c r="D436" s="217" t="s">
        <v>165</v>
      </c>
      <c r="E436" s="222" t="s">
        <v>34</v>
      </c>
      <c r="F436" s="223" t="s">
        <v>344</v>
      </c>
      <c r="G436" s="221"/>
      <c r="H436" s="222" t="s">
        <v>34</v>
      </c>
      <c r="I436" s="224"/>
      <c r="J436" s="221"/>
      <c r="K436" s="221"/>
      <c r="L436" s="225"/>
      <c r="M436" s="226"/>
      <c r="N436" s="227"/>
      <c r="O436" s="227"/>
      <c r="P436" s="227"/>
      <c r="Q436" s="227"/>
      <c r="R436" s="227"/>
      <c r="S436" s="227"/>
      <c r="T436" s="228"/>
      <c r="AT436" s="229" t="s">
        <v>165</v>
      </c>
      <c r="AU436" s="229" t="s">
        <v>87</v>
      </c>
      <c r="AV436" s="12" t="s">
        <v>85</v>
      </c>
      <c r="AW436" s="12" t="s">
        <v>41</v>
      </c>
      <c r="AX436" s="12" t="s">
        <v>78</v>
      </c>
      <c r="AY436" s="229" t="s">
        <v>154</v>
      </c>
    </row>
    <row r="437" spans="2:51" s="13" customFormat="1" ht="12">
      <c r="B437" s="230"/>
      <c r="C437" s="231"/>
      <c r="D437" s="217" t="s">
        <v>165</v>
      </c>
      <c r="E437" s="232" t="s">
        <v>34</v>
      </c>
      <c r="F437" s="233" t="s">
        <v>604</v>
      </c>
      <c r="G437" s="231"/>
      <c r="H437" s="234">
        <v>1.3</v>
      </c>
      <c r="I437" s="235"/>
      <c r="J437" s="231"/>
      <c r="K437" s="231"/>
      <c r="L437" s="236"/>
      <c r="M437" s="237"/>
      <c r="N437" s="238"/>
      <c r="O437" s="238"/>
      <c r="P437" s="238"/>
      <c r="Q437" s="238"/>
      <c r="R437" s="238"/>
      <c r="S437" s="238"/>
      <c r="T437" s="239"/>
      <c r="AT437" s="240" t="s">
        <v>165</v>
      </c>
      <c r="AU437" s="240" t="s">
        <v>87</v>
      </c>
      <c r="AV437" s="13" t="s">
        <v>87</v>
      </c>
      <c r="AW437" s="13" t="s">
        <v>41</v>
      </c>
      <c r="AX437" s="13" t="s">
        <v>85</v>
      </c>
      <c r="AY437" s="240" t="s">
        <v>154</v>
      </c>
    </row>
    <row r="438" spans="2:51" s="13" customFormat="1" ht="12">
      <c r="B438" s="230"/>
      <c r="C438" s="231"/>
      <c r="D438" s="217" t="s">
        <v>165</v>
      </c>
      <c r="E438" s="231"/>
      <c r="F438" s="233" t="s">
        <v>609</v>
      </c>
      <c r="G438" s="231"/>
      <c r="H438" s="234">
        <v>1.326</v>
      </c>
      <c r="I438" s="235"/>
      <c r="J438" s="231"/>
      <c r="K438" s="231"/>
      <c r="L438" s="236"/>
      <c r="M438" s="237"/>
      <c r="N438" s="238"/>
      <c r="O438" s="238"/>
      <c r="P438" s="238"/>
      <c r="Q438" s="238"/>
      <c r="R438" s="238"/>
      <c r="S438" s="238"/>
      <c r="T438" s="239"/>
      <c r="AT438" s="240" t="s">
        <v>165</v>
      </c>
      <c r="AU438" s="240" t="s">
        <v>87</v>
      </c>
      <c r="AV438" s="13" t="s">
        <v>87</v>
      </c>
      <c r="AW438" s="13" t="s">
        <v>6</v>
      </c>
      <c r="AX438" s="13" t="s">
        <v>85</v>
      </c>
      <c r="AY438" s="240" t="s">
        <v>154</v>
      </c>
    </row>
    <row r="439" spans="2:65" s="1" customFormat="1" ht="38.25" customHeight="1">
      <c r="B439" s="43"/>
      <c r="C439" s="205" t="s">
        <v>610</v>
      </c>
      <c r="D439" s="205" t="s">
        <v>156</v>
      </c>
      <c r="E439" s="206" t="s">
        <v>611</v>
      </c>
      <c r="F439" s="207" t="s">
        <v>612</v>
      </c>
      <c r="G439" s="208" t="s">
        <v>271</v>
      </c>
      <c r="H439" s="209">
        <v>0.603</v>
      </c>
      <c r="I439" s="210"/>
      <c r="J439" s="211">
        <f>ROUND(I439*H439,2)</f>
        <v>0</v>
      </c>
      <c r="K439" s="207" t="s">
        <v>160</v>
      </c>
      <c r="L439" s="63"/>
      <c r="M439" s="212" t="s">
        <v>34</v>
      </c>
      <c r="N439" s="213" t="s">
        <v>49</v>
      </c>
      <c r="O439" s="44"/>
      <c r="P439" s="214">
        <f>O439*H439</f>
        <v>0</v>
      </c>
      <c r="Q439" s="214">
        <v>0</v>
      </c>
      <c r="R439" s="214">
        <f>Q439*H439</f>
        <v>0</v>
      </c>
      <c r="S439" s="214">
        <v>0</v>
      </c>
      <c r="T439" s="215">
        <f>S439*H439</f>
        <v>0</v>
      </c>
      <c r="AR439" s="25" t="s">
        <v>277</v>
      </c>
      <c r="AT439" s="25" t="s">
        <v>156</v>
      </c>
      <c r="AU439" s="25" t="s">
        <v>87</v>
      </c>
      <c r="AY439" s="25" t="s">
        <v>154</v>
      </c>
      <c r="BE439" s="216">
        <f>IF(N439="základní",J439,0)</f>
        <v>0</v>
      </c>
      <c r="BF439" s="216">
        <f>IF(N439="snížená",J439,0)</f>
        <v>0</v>
      </c>
      <c r="BG439" s="216">
        <f>IF(N439="zákl. přenesená",J439,0)</f>
        <v>0</v>
      </c>
      <c r="BH439" s="216">
        <f>IF(N439="sníž. přenesená",J439,0)</f>
        <v>0</v>
      </c>
      <c r="BI439" s="216">
        <f>IF(N439="nulová",J439,0)</f>
        <v>0</v>
      </c>
      <c r="BJ439" s="25" t="s">
        <v>85</v>
      </c>
      <c r="BK439" s="216">
        <f>ROUND(I439*H439,2)</f>
        <v>0</v>
      </c>
      <c r="BL439" s="25" t="s">
        <v>277</v>
      </c>
      <c r="BM439" s="25" t="s">
        <v>613</v>
      </c>
    </row>
    <row r="440" spans="2:47" s="1" customFormat="1" ht="132">
      <c r="B440" s="43"/>
      <c r="C440" s="65"/>
      <c r="D440" s="217" t="s">
        <v>163</v>
      </c>
      <c r="E440" s="65"/>
      <c r="F440" s="218" t="s">
        <v>541</v>
      </c>
      <c r="G440" s="65"/>
      <c r="H440" s="65"/>
      <c r="I440" s="174"/>
      <c r="J440" s="65"/>
      <c r="K440" s="65"/>
      <c r="L440" s="63"/>
      <c r="M440" s="219"/>
      <c r="N440" s="44"/>
      <c r="O440" s="44"/>
      <c r="P440" s="44"/>
      <c r="Q440" s="44"/>
      <c r="R440" s="44"/>
      <c r="S440" s="44"/>
      <c r="T440" s="80"/>
      <c r="AT440" s="25" t="s">
        <v>163</v>
      </c>
      <c r="AU440" s="25" t="s">
        <v>87</v>
      </c>
    </row>
    <row r="441" spans="2:63" s="11" customFormat="1" ht="29.25" customHeight="1">
      <c r="B441" s="189"/>
      <c r="C441" s="190"/>
      <c r="D441" s="191" t="s">
        <v>77</v>
      </c>
      <c r="E441" s="203" t="s">
        <v>614</v>
      </c>
      <c r="F441" s="203" t="s">
        <v>615</v>
      </c>
      <c r="G441" s="190"/>
      <c r="H441" s="190"/>
      <c r="I441" s="193"/>
      <c r="J441" s="204">
        <f>BK441</f>
        <v>0</v>
      </c>
      <c r="K441" s="190"/>
      <c r="L441" s="195"/>
      <c r="M441" s="196"/>
      <c r="N441" s="197"/>
      <c r="O441" s="197"/>
      <c r="P441" s="198">
        <f>SUM(P442:P474)</f>
        <v>0</v>
      </c>
      <c r="Q441" s="197"/>
      <c r="R441" s="198">
        <f>SUM(R442:R474)</f>
        <v>0.02732422</v>
      </c>
      <c r="S441" s="197"/>
      <c r="T441" s="199">
        <f>SUM(T442:T474)</f>
        <v>0</v>
      </c>
      <c r="AR441" s="200" t="s">
        <v>87</v>
      </c>
      <c r="AT441" s="201" t="s">
        <v>77</v>
      </c>
      <c r="AU441" s="201" t="s">
        <v>85</v>
      </c>
      <c r="AY441" s="200" t="s">
        <v>154</v>
      </c>
      <c r="BK441" s="202">
        <f>SUM(BK442:BK474)</f>
        <v>0</v>
      </c>
    </row>
    <row r="442" spans="2:65" s="1" customFormat="1" ht="25.5" customHeight="1">
      <c r="B442" s="43"/>
      <c r="C442" s="205" t="s">
        <v>616</v>
      </c>
      <c r="D442" s="205" t="s">
        <v>156</v>
      </c>
      <c r="E442" s="206" t="s">
        <v>617</v>
      </c>
      <c r="F442" s="207" t="s">
        <v>618</v>
      </c>
      <c r="G442" s="208" t="s">
        <v>159</v>
      </c>
      <c r="H442" s="209">
        <v>37.211</v>
      </c>
      <c r="I442" s="210"/>
      <c r="J442" s="211">
        <f>ROUND(I442*H442,2)</f>
        <v>0</v>
      </c>
      <c r="K442" s="207" t="s">
        <v>160</v>
      </c>
      <c r="L442" s="63"/>
      <c r="M442" s="212" t="s">
        <v>34</v>
      </c>
      <c r="N442" s="213" t="s">
        <v>49</v>
      </c>
      <c r="O442" s="44"/>
      <c r="P442" s="214">
        <f>O442*H442</f>
        <v>0</v>
      </c>
      <c r="Q442" s="214">
        <v>0</v>
      </c>
      <c r="R442" s="214">
        <f>Q442*H442</f>
        <v>0</v>
      </c>
      <c r="S442" s="214">
        <v>0</v>
      </c>
      <c r="T442" s="215">
        <f>S442*H442</f>
        <v>0</v>
      </c>
      <c r="AR442" s="25" t="s">
        <v>277</v>
      </c>
      <c r="AT442" s="25" t="s">
        <v>156</v>
      </c>
      <c r="AU442" s="25" t="s">
        <v>87</v>
      </c>
      <c r="AY442" s="25" t="s">
        <v>154</v>
      </c>
      <c r="BE442" s="216">
        <f>IF(N442="základní",J442,0)</f>
        <v>0</v>
      </c>
      <c r="BF442" s="216">
        <f>IF(N442="snížená",J442,0)</f>
        <v>0</v>
      </c>
      <c r="BG442" s="216">
        <f>IF(N442="zákl. přenesená",J442,0)</f>
        <v>0</v>
      </c>
      <c r="BH442" s="216">
        <f>IF(N442="sníž. přenesená",J442,0)</f>
        <v>0</v>
      </c>
      <c r="BI442" s="216">
        <f>IF(N442="nulová",J442,0)</f>
        <v>0</v>
      </c>
      <c r="BJ442" s="25" t="s">
        <v>85</v>
      </c>
      <c r="BK442" s="216">
        <f>ROUND(I442*H442,2)</f>
        <v>0</v>
      </c>
      <c r="BL442" s="25" t="s">
        <v>277</v>
      </c>
      <c r="BM442" s="25" t="s">
        <v>619</v>
      </c>
    </row>
    <row r="443" spans="2:51" s="12" customFormat="1" ht="12">
      <c r="B443" s="220"/>
      <c r="C443" s="221"/>
      <c r="D443" s="217" t="s">
        <v>165</v>
      </c>
      <c r="E443" s="222" t="s">
        <v>34</v>
      </c>
      <c r="F443" s="223" t="s">
        <v>620</v>
      </c>
      <c r="G443" s="221"/>
      <c r="H443" s="222" t="s">
        <v>34</v>
      </c>
      <c r="I443" s="224"/>
      <c r="J443" s="221"/>
      <c r="K443" s="221"/>
      <c r="L443" s="225"/>
      <c r="M443" s="226"/>
      <c r="N443" s="227"/>
      <c r="O443" s="227"/>
      <c r="P443" s="227"/>
      <c r="Q443" s="227"/>
      <c r="R443" s="227"/>
      <c r="S443" s="227"/>
      <c r="T443" s="228"/>
      <c r="AT443" s="229" t="s">
        <v>165</v>
      </c>
      <c r="AU443" s="229" t="s">
        <v>87</v>
      </c>
      <c r="AV443" s="12" t="s">
        <v>85</v>
      </c>
      <c r="AW443" s="12" t="s">
        <v>41</v>
      </c>
      <c r="AX443" s="12" t="s">
        <v>78</v>
      </c>
      <c r="AY443" s="229" t="s">
        <v>154</v>
      </c>
    </row>
    <row r="444" spans="2:51" s="13" customFormat="1" ht="12">
      <c r="B444" s="230"/>
      <c r="C444" s="231"/>
      <c r="D444" s="217" t="s">
        <v>165</v>
      </c>
      <c r="E444" s="232" t="s">
        <v>34</v>
      </c>
      <c r="F444" s="233" t="s">
        <v>621</v>
      </c>
      <c r="G444" s="231"/>
      <c r="H444" s="234">
        <v>33.6</v>
      </c>
      <c r="I444" s="235"/>
      <c r="J444" s="231"/>
      <c r="K444" s="231"/>
      <c r="L444" s="236"/>
      <c r="M444" s="237"/>
      <c r="N444" s="238"/>
      <c r="O444" s="238"/>
      <c r="P444" s="238"/>
      <c r="Q444" s="238"/>
      <c r="R444" s="238"/>
      <c r="S444" s="238"/>
      <c r="T444" s="239"/>
      <c r="AT444" s="240" t="s">
        <v>165</v>
      </c>
      <c r="AU444" s="240" t="s">
        <v>87</v>
      </c>
      <c r="AV444" s="13" t="s">
        <v>87</v>
      </c>
      <c r="AW444" s="13" t="s">
        <v>41</v>
      </c>
      <c r="AX444" s="13" t="s">
        <v>78</v>
      </c>
      <c r="AY444" s="240" t="s">
        <v>154</v>
      </c>
    </row>
    <row r="445" spans="2:51" s="12" customFormat="1" ht="12">
      <c r="B445" s="220"/>
      <c r="C445" s="221"/>
      <c r="D445" s="217" t="s">
        <v>165</v>
      </c>
      <c r="E445" s="222" t="s">
        <v>34</v>
      </c>
      <c r="F445" s="223" t="s">
        <v>622</v>
      </c>
      <c r="G445" s="221"/>
      <c r="H445" s="222" t="s">
        <v>34</v>
      </c>
      <c r="I445" s="224"/>
      <c r="J445" s="221"/>
      <c r="K445" s="221"/>
      <c r="L445" s="225"/>
      <c r="M445" s="226"/>
      <c r="N445" s="227"/>
      <c r="O445" s="227"/>
      <c r="P445" s="227"/>
      <c r="Q445" s="227"/>
      <c r="R445" s="227"/>
      <c r="S445" s="227"/>
      <c r="T445" s="228"/>
      <c r="AT445" s="229" t="s">
        <v>165</v>
      </c>
      <c r="AU445" s="229" t="s">
        <v>87</v>
      </c>
      <c r="AV445" s="12" t="s">
        <v>85</v>
      </c>
      <c r="AW445" s="12" t="s">
        <v>41</v>
      </c>
      <c r="AX445" s="12" t="s">
        <v>78</v>
      </c>
      <c r="AY445" s="229" t="s">
        <v>154</v>
      </c>
    </row>
    <row r="446" spans="2:51" s="13" customFormat="1" ht="12">
      <c r="B446" s="230"/>
      <c r="C446" s="231"/>
      <c r="D446" s="217" t="s">
        <v>165</v>
      </c>
      <c r="E446" s="232" t="s">
        <v>34</v>
      </c>
      <c r="F446" s="233" t="s">
        <v>623</v>
      </c>
      <c r="G446" s="231"/>
      <c r="H446" s="234">
        <v>3.611</v>
      </c>
      <c r="I446" s="235"/>
      <c r="J446" s="231"/>
      <c r="K446" s="231"/>
      <c r="L446" s="236"/>
      <c r="M446" s="237"/>
      <c r="N446" s="238"/>
      <c r="O446" s="238"/>
      <c r="P446" s="238"/>
      <c r="Q446" s="238"/>
      <c r="R446" s="238"/>
      <c r="S446" s="238"/>
      <c r="T446" s="239"/>
      <c r="AT446" s="240" t="s">
        <v>165</v>
      </c>
      <c r="AU446" s="240" t="s">
        <v>87</v>
      </c>
      <c r="AV446" s="13" t="s">
        <v>87</v>
      </c>
      <c r="AW446" s="13" t="s">
        <v>41</v>
      </c>
      <c r="AX446" s="13" t="s">
        <v>78</v>
      </c>
      <c r="AY446" s="240" t="s">
        <v>154</v>
      </c>
    </row>
    <row r="447" spans="2:51" s="14" customFormat="1" ht="12">
      <c r="B447" s="251"/>
      <c r="C447" s="252"/>
      <c r="D447" s="217" t="s">
        <v>165</v>
      </c>
      <c r="E447" s="253" t="s">
        <v>34</v>
      </c>
      <c r="F447" s="254" t="s">
        <v>185</v>
      </c>
      <c r="G447" s="252"/>
      <c r="H447" s="255">
        <v>37.211</v>
      </c>
      <c r="I447" s="256"/>
      <c r="J447" s="252"/>
      <c r="K447" s="252"/>
      <c r="L447" s="257"/>
      <c r="M447" s="258"/>
      <c r="N447" s="259"/>
      <c r="O447" s="259"/>
      <c r="P447" s="259"/>
      <c r="Q447" s="259"/>
      <c r="R447" s="259"/>
      <c r="S447" s="259"/>
      <c r="T447" s="260"/>
      <c r="AT447" s="261" t="s">
        <v>165</v>
      </c>
      <c r="AU447" s="261" t="s">
        <v>87</v>
      </c>
      <c r="AV447" s="14" t="s">
        <v>161</v>
      </c>
      <c r="AW447" s="14" t="s">
        <v>41</v>
      </c>
      <c r="AX447" s="14" t="s">
        <v>85</v>
      </c>
      <c r="AY447" s="261" t="s">
        <v>154</v>
      </c>
    </row>
    <row r="448" spans="2:65" s="1" customFormat="1" ht="25.5" customHeight="1">
      <c r="B448" s="43"/>
      <c r="C448" s="205" t="s">
        <v>624</v>
      </c>
      <c r="D448" s="205" t="s">
        <v>156</v>
      </c>
      <c r="E448" s="206" t="s">
        <v>625</v>
      </c>
      <c r="F448" s="207" t="s">
        <v>626</v>
      </c>
      <c r="G448" s="208" t="s">
        <v>159</v>
      </c>
      <c r="H448" s="209">
        <v>33.6</v>
      </c>
      <c r="I448" s="210"/>
      <c r="J448" s="211">
        <f>ROUND(I448*H448,2)</f>
        <v>0</v>
      </c>
      <c r="K448" s="207" t="s">
        <v>160</v>
      </c>
      <c r="L448" s="63"/>
      <c r="M448" s="212" t="s">
        <v>34</v>
      </c>
      <c r="N448" s="213" t="s">
        <v>49</v>
      </c>
      <c r="O448" s="44"/>
      <c r="P448" s="214">
        <f>O448*H448</f>
        <v>0</v>
      </c>
      <c r="Q448" s="214">
        <v>9E-05</v>
      </c>
      <c r="R448" s="214">
        <f>Q448*H448</f>
        <v>0.003024</v>
      </c>
      <c r="S448" s="214">
        <v>0</v>
      </c>
      <c r="T448" s="215">
        <f>S448*H448</f>
        <v>0</v>
      </c>
      <c r="AR448" s="25" t="s">
        <v>277</v>
      </c>
      <c r="AT448" s="25" t="s">
        <v>156</v>
      </c>
      <c r="AU448" s="25" t="s">
        <v>87</v>
      </c>
      <c r="AY448" s="25" t="s">
        <v>154</v>
      </c>
      <c r="BE448" s="216">
        <f>IF(N448="základní",J448,0)</f>
        <v>0</v>
      </c>
      <c r="BF448" s="216">
        <f>IF(N448="snížená",J448,0)</f>
        <v>0</v>
      </c>
      <c r="BG448" s="216">
        <f>IF(N448="zákl. přenesená",J448,0)</f>
        <v>0</v>
      </c>
      <c r="BH448" s="216">
        <f>IF(N448="sníž. přenesená",J448,0)</f>
        <v>0</v>
      </c>
      <c r="BI448" s="216">
        <f>IF(N448="nulová",J448,0)</f>
        <v>0</v>
      </c>
      <c r="BJ448" s="25" t="s">
        <v>85</v>
      </c>
      <c r="BK448" s="216">
        <f>ROUND(I448*H448,2)</f>
        <v>0</v>
      </c>
      <c r="BL448" s="25" t="s">
        <v>277</v>
      </c>
      <c r="BM448" s="25" t="s">
        <v>627</v>
      </c>
    </row>
    <row r="449" spans="2:51" s="12" customFormat="1" ht="12">
      <c r="B449" s="220"/>
      <c r="C449" s="221"/>
      <c r="D449" s="217" t="s">
        <v>165</v>
      </c>
      <c r="E449" s="222" t="s">
        <v>34</v>
      </c>
      <c r="F449" s="223" t="s">
        <v>628</v>
      </c>
      <c r="G449" s="221"/>
      <c r="H449" s="222" t="s">
        <v>34</v>
      </c>
      <c r="I449" s="224"/>
      <c r="J449" s="221"/>
      <c r="K449" s="221"/>
      <c r="L449" s="225"/>
      <c r="M449" s="226"/>
      <c r="N449" s="227"/>
      <c r="O449" s="227"/>
      <c r="P449" s="227"/>
      <c r="Q449" s="227"/>
      <c r="R449" s="227"/>
      <c r="S449" s="227"/>
      <c r="T449" s="228"/>
      <c r="AT449" s="229" t="s">
        <v>165</v>
      </c>
      <c r="AU449" s="229" t="s">
        <v>87</v>
      </c>
      <c r="AV449" s="12" t="s">
        <v>85</v>
      </c>
      <c r="AW449" s="12" t="s">
        <v>41</v>
      </c>
      <c r="AX449" s="12" t="s">
        <v>78</v>
      </c>
      <c r="AY449" s="229" t="s">
        <v>154</v>
      </c>
    </row>
    <row r="450" spans="2:51" s="13" customFormat="1" ht="12">
      <c r="B450" s="230"/>
      <c r="C450" s="231"/>
      <c r="D450" s="217" t="s">
        <v>165</v>
      </c>
      <c r="E450" s="232" t="s">
        <v>34</v>
      </c>
      <c r="F450" s="233" t="s">
        <v>629</v>
      </c>
      <c r="G450" s="231"/>
      <c r="H450" s="234">
        <v>33.6</v>
      </c>
      <c r="I450" s="235"/>
      <c r="J450" s="231"/>
      <c r="K450" s="231"/>
      <c r="L450" s="236"/>
      <c r="M450" s="237"/>
      <c r="N450" s="238"/>
      <c r="O450" s="238"/>
      <c r="P450" s="238"/>
      <c r="Q450" s="238"/>
      <c r="R450" s="238"/>
      <c r="S450" s="238"/>
      <c r="T450" s="239"/>
      <c r="AT450" s="240" t="s">
        <v>165</v>
      </c>
      <c r="AU450" s="240" t="s">
        <v>87</v>
      </c>
      <c r="AV450" s="13" t="s">
        <v>87</v>
      </c>
      <c r="AW450" s="13" t="s">
        <v>41</v>
      </c>
      <c r="AX450" s="13" t="s">
        <v>85</v>
      </c>
      <c r="AY450" s="240" t="s">
        <v>154</v>
      </c>
    </row>
    <row r="451" spans="2:65" s="1" customFormat="1" ht="25.5" customHeight="1">
      <c r="B451" s="43"/>
      <c r="C451" s="205" t="s">
        <v>630</v>
      </c>
      <c r="D451" s="205" t="s">
        <v>156</v>
      </c>
      <c r="E451" s="206" t="s">
        <v>631</v>
      </c>
      <c r="F451" s="207" t="s">
        <v>632</v>
      </c>
      <c r="G451" s="208" t="s">
        <v>159</v>
      </c>
      <c r="H451" s="209">
        <v>33.6</v>
      </c>
      <c r="I451" s="210"/>
      <c r="J451" s="211">
        <f>ROUND(I451*H451,2)</f>
        <v>0</v>
      </c>
      <c r="K451" s="207" t="s">
        <v>160</v>
      </c>
      <c r="L451" s="63"/>
      <c r="M451" s="212" t="s">
        <v>34</v>
      </c>
      <c r="N451" s="213" t="s">
        <v>49</v>
      </c>
      <c r="O451" s="44"/>
      <c r="P451" s="214">
        <f>O451*H451</f>
        <v>0</v>
      </c>
      <c r="Q451" s="214">
        <v>0.00023</v>
      </c>
      <c r="R451" s="214">
        <f>Q451*H451</f>
        <v>0.0077280000000000005</v>
      </c>
      <c r="S451" s="214">
        <v>0</v>
      </c>
      <c r="T451" s="215">
        <f>S451*H451</f>
        <v>0</v>
      </c>
      <c r="AR451" s="25" t="s">
        <v>277</v>
      </c>
      <c r="AT451" s="25" t="s">
        <v>156</v>
      </c>
      <c r="AU451" s="25" t="s">
        <v>87</v>
      </c>
      <c r="AY451" s="25" t="s">
        <v>154</v>
      </c>
      <c r="BE451" s="216">
        <f>IF(N451="základní",J451,0)</f>
        <v>0</v>
      </c>
      <c r="BF451" s="216">
        <f>IF(N451="snížená",J451,0)</f>
        <v>0</v>
      </c>
      <c r="BG451" s="216">
        <f>IF(N451="zákl. přenesená",J451,0)</f>
        <v>0</v>
      </c>
      <c r="BH451" s="216">
        <f>IF(N451="sníž. přenesená",J451,0)</f>
        <v>0</v>
      </c>
      <c r="BI451" s="216">
        <f>IF(N451="nulová",J451,0)</f>
        <v>0</v>
      </c>
      <c r="BJ451" s="25" t="s">
        <v>85</v>
      </c>
      <c r="BK451" s="216">
        <f>ROUND(I451*H451,2)</f>
        <v>0</v>
      </c>
      <c r="BL451" s="25" t="s">
        <v>277</v>
      </c>
      <c r="BM451" s="25" t="s">
        <v>633</v>
      </c>
    </row>
    <row r="452" spans="2:51" s="12" customFormat="1" ht="12">
      <c r="B452" s="220"/>
      <c r="C452" s="221"/>
      <c r="D452" s="217" t="s">
        <v>165</v>
      </c>
      <c r="E452" s="222" t="s">
        <v>34</v>
      </c>
      <c r="F452" s="223" t="s">
        <v>628</v>
      </c>
      <c r="G452" s="221"/>
      <c r="H452" s="222" t="s">
        <v>34</v>
      </c>
      <c r="I452" s="224"/>
      <c r="J452" s="221"/>
      <c r="K452" s="221"/>
      <c r="L452" s="225"/>
      <c r="M452" s="226"/>
      <c r="N452" s="227"/>
      <c r="O452" s="227"/>
      <c r="P452" s="227"/>
      <c r="Q452" s="227"/>
      <c r="R452" s="227"/>
      <c r="S452" s="227"/>
      <c r="T452" s="228"/>
      <c r="AT452" s="229" t="s">
        <v>165</v>
      </c>
      <c r="AU452" s="229" t="s">
        <v>87</v>
      </c>
      <c r="AV452" s="12" t="s">
        <v>85</v>
      </c>
      <c r="AW452" s="12" t="s">
        <v>41</v>
      </c>
      <c r="AX452" s="12" t="s">
        <v>78</v>
      </c>
      <c r="AY452" s="229" t="s">
        <v>154</v>
      </c>
    </row>
    <row r="453" spans="2:51" s="13" customFormat="1" ht="12">
      <c r="B453" s="230"/>
      <c r="C453" s="231"/>
      <c r="D453" s="217" t="s">
        <v>165</v>
      </c>
      <c r="E453" s="232" t="s">
        <v>34</v>
      </c>
      <c r="F453" s="233" t="s">
        <v>629</v>
      </c>
      <c r="G453" s="231"/>
      <c r="H453" s="234">
        <v>33.6</v>
      </c>
      <c r="I453" s="235"/>
      <c r="J453" s="231"/>
      <c r="K453" s="231"/>
      <c r="L453" s="236"/>
      <c r="M453" s="237"/>
      <c r="N453" s="238"/>
      <c r="O453" s="238"/>
      <c r="P453" s="238"/>
      <c r="Q453" s="238"/>
      <c r="R453" s="238"/>
      <c r="S453" s="238"/>
      <c r="T453" s="239"/>
      <c r="AT453" s="240" t="s">
        <v>165</v>
      </c>
      <c r="AU453" s="240" t="s">
        <v>87</v>
      </c>
      <c r="AV453" s="13" t="s">
        <v>87</v>
      </c>
      <c r="AW453" s="13" t="s">
        <v>41</v>
      </c>
      <c r="AX453" s="13" t="s">
        <v>85</v>
      </c>
      <c r="AY453" s="240" t="s">
        <v>154</v>
      </c>
    </row>
    <row r="454" spans="2:65" s="1" customFormat="1" ht="16.5" customHeight="1">
      <c r="B454" s="43"/>
      <c r="C454" s="205" t="s">
        <v>634</v>
      </c>
      <c r="D454" s="205" t="s">
        <v>156</v>
      </c>
      <c r="E454" s="206" t="s">
        <v>635</v>
      </c>
      <c r="F454" s="207" t="s">
        <v>636</v>
      </c>
      <c r="G454" s="208" t="s">
        <v>159</v>
      </c>
      <c r="H454" s="209">
        <v>33.6</v>
      </c>
      <c r="I454" s="210"/>
      <c r="J454" s="211">
        <f>ROUND(I454*H454,2)</f>
        <v>0</v>
      </c>
      <c r="K454" s="207" t="s">
        <v>160</v>
      </c>
      <c r="L454" s="63"/>
      <c r="M454" s="212" t="s">
        <v>34</v>
      </c>
      <c r="N454" s="213" t="s">
        <v>49</v>
      </c>
      <c r="O454" s="44"/>
      <c r="P454" s="214">
        <f>O454*H454</f>
        <v>0</v>
      </c>
      <c r="Q454" s="214">
        <v>0.00043</v>
      </c>
      <c r="R454" s="214">
        <f>Q454*H454</f>
        <v>0.014448</v>
      </c>
      <c r="S454" s="214">
        <v>0</v>
      </c>
      <c r="T454" s="215">
        <f>S454*H454</f>
        <v>0</v>
      </c>
      <c r="AR454" s="25" t="s">
        <v>277</v>
      </c>
      <c r="AT454" s="25" t="s">
        <v>156</v>
      </c>
      <c r="AU454" s="25" t="s">
        <v>87</v>
      </c>
      <c r="AY454" s="25" t="s">
        <v>154</v>
      </c>
      <c r="BE454" s="216">
        <f>IF(N454="základní",J454,0)</f>
        <v>0</v>
      </c>
      <c r="BF454" s="216">
        <f>IF(N454="snížená",J454,0)</f>
        <v>0</v>
      </c>
      <c r="BG454" s="216">
        <f>IF(N454="zákl. přenesená",J454,0)</f>
        <v>0</v>
      </c>
      <c r="BH454" s="216">
        <f>IF(N454="sníž. přenesená",J454,0)</f>
        <v>0</v>
      </c>
      <c r="BI454" s="216">
        <f>IF(N454="nulová",J454,0)</f>
        <v>0</v>
      </c>
      <c r="BJ454" s="25" t="s">
        <v>85</v>
      </c>
      <c r="BK454" s="216">
        <f>ROUND(I454*H454,2)</f>
        <v>0</v>
      </c>
      <c r="BL454" s="25" t="s">
        <v>277</v>
      </c>
      <c r="BM454" s="25" t="s">
        <v>637</v>
      </c>
    </row>
    <row r="455" spans="2:51" s="12" customFormat="1" ht="12">
      <c r="B455" s="220"/>
      <c r="C455" s="221"/>
      <c r="D455" s="217" t="s">
        <v>165</v>
      </c>
      <c r="E455" s="222" t="s">
        <v>34</v>
      </c>
      <c r="F455" s="223" t="s">
        <v>628</v>
      </c>
      <c r="G455" s="221"/>
      <c r="H455" s="222" t="s">
        <v>34</v>
      </c>
      <c r="I455" s="224"/>
      <c r="J455" s="221"/>
      <c r="K455" s="221"/>
      <c r="L455" s="225"/>
      <c r="M455" s="226"/>
      <c r="N455" s="227"/>
      <c r="O455" s="227"/>
      <c r="P455" s="227"/>
      <c r="Q455" s="227"/>
      <c r="R455" s="227"/>
      <c r="S455" s="227"/>
      <c r="T455" s="228"/>
      <c r="AT455" s="229" t="s">
        <v>165</v>
      </c>
      <c r="AU455" s="229" t="s">
        <v>87</v>
      </c>
      <c r="AV455" s="12" t="s">
        <v>85</v>
      </c>
      <c r="AW455" s="12" t="s">
        <v>41</v>
      </c>
      <c r="AX455" s="12" t="s">
        <v>78</v>
      </c>
      <c r="AY455" s="229" t="s">
        <v>154</v>
      </c>
    </row>
    <row r="456" spans="2:51" s="13" customFormat="1" ht="12">
      <c r="B456" s="230"/>
      <c r="C456" s="231"/>
      <c r="D456" s="217" t="s">
        <v>165</v>
      </c>
      <c r="E456" s="232" t="s">
        <v>34</v>
      </c>
      <c r="F456" s="233" t="s">
        <v>629</v>
      </c>
      <c r="G456" s="231"/>
      <c r="H456" s="234">
        <v>33.6</v>
      </c>
      <c r="I456" s="235"/>
      <c r="J456" s="231"/>
      <c r="K456" s="231"/>
      <c r="L456" s="236"/>
      <c r="M456" s="237"/>
      <c r="N456" s="238"/>
      <c r="O456" s="238"/>
      <c r="P456" s="238"/>
      <c r="Q456" s="238"/>
      <c r="R456" s="238"/>
      <c r="S456" s="238"/>
      <c r="T456" s="239"/>
      <c r="AT456" s="240" t="s">
        <v>165</v>
      </c>
      <c r="AU456" s="240" t="s">
        <v>87</v>
      </c>
      <c r="AV456" s="13" t="s">
        <v>87</v>
      </c>
      <c r="AW456" s="13" t="s">
        <v>41</v>
      </c>
      <c r="AX456" s="13" t="s">
        <v>85</v>
      </c>
      <c r="AY456" s="240" t="s">
        <v>154</v>
      </c>
    </row>
    <row r="457" spans="2:65" s="1" customFormat="1" ht="25.5" customHeight="1">
      <c r="B457" s="43"/>
      <c r="C457" s="205" t="s">
        <v>638</v>
      </c>
      <c r="D457" s="205" t="s">
        <v>156</v>
      </c>
      <c r="E457" s="206" t="s">
        <v>639</v>
      </c>
      <c r="F457" s="207" t="s">
        <v>640</v>
      </c>
      <c r="G457" s="208" t="s">
        <v>287</v>
      </c>
      <c r="H457" s="209">
        <v>23</v>
      </c>
      <c r="I457" s="210"/>
      <c r="J457" s="211">
        <f>ROUND(I457*H457,2)</f>
        <v>0</v>
      </c>
      <c r="K457" s="207" t="s">
        <v>160</v>
      </c>
      <c r="L457" s="63"/>
      <c r="M457" s="212" t="s">
        <v>34</v>
      </c>
      <c r="N457" s="213" t="s">
        <v>49</v>
      </c>
      <c r="O457" s="44"/>
      <c r="P457" s="214">
        <f>O457*H457</f>
        <v>0</v>
      </c>
      <c r="Q457" s="214">
        <v>1E-05</v>
      </c>
      <c r="R457" s="214">
        <f>Q457*H457</f>
        <v>0.00023</v>
      </c>
      <c r="S457" s="214">
        <v>0</v>
      </c>
      <c r="T457" s="215">
        <f>S457*H457</f>
        <v>0</v>
      </c>
      <c r="AR457" s="25" t="s">
        <v>277</v>
      </c>
      <c r="AT457" s="25" t="s">
        <v>156</v>
      </c>
      <c r="AU457" s="25" t="s">
        <v>87</v>
      </c>
      <c r="AY457" s="25" t="s">
        <v>154</v>
      </c>
      <c r="BE457" s="216">
        <f>IF(N457="základní",J457,0)</f>
        <v>0</v>
      </c>
      <c r="BF457" s="216">
        <f>IF(N457="snížená",J457,0)</f>
        <v>0</v>
      </c>
      <c r="BG457" s="216">
        <f>IF(N457="zákl. přenesená",J457,0)</f>
        <v>0</v>
      </c>
      <c r="BH457" s="216">
        <f>IF(N457="sníž. přenesená",J457,0)</f>
        <v>0</v>
      </c>
      <c r="BI457" s="216">
        <f>IF(N457="nulová",J457,0)</f>
        <v>0</v>
      </c>
      <c r="BJ457" s="25" t="s">
        <v>85</v>
      </c>
      <c r="BK457" s="216">
        <f>ROUND(I457*H457,2)</f>
        <v>0</v>
      </c>
      <c r="BL457" s="25" t="s">
        <v>277</v>
      </c>
      <c r="BM457" s="25" t="s">
        <v>641</v>
      </c>
    </row>
    <row r="458" spans="2:51" s="12" customFormat="1" ht="12">
      <c r="B458" s="220"/>
      <c r="C458" s="221"/>
      <c r="D458" s="217" t="s">
        <v>165</v>
      </c>
      <c r="E458" s="222" t="s">
        <v>34</v>
      </c>
      <c r="F458" s="223" t="s">
        <v>620</v>
      </c>
      <c r="G458" s="221"/>
      <c r="H458" s="222" t="s">
        <v>34</v>
      </c>
      <c r="I458" s="224"/>
      <c r="J458" s="221"/>
      <c r="K458" s="221"/>
      <c r="L458" s="225"/>
      <c r="M458" s="226"/>
      <c r="N458" s="227"/>
      <c r="O458" s="227"/>
      <c r="P458" s="227"/>
      <c r="Q458" s="227"/>
      <c r="R458" s="227"/>
      <c r="S458" s="227"/>
      <c r="T458" s="228"/>
      <c r="AT458" s="229" t="s">
        <v>165</v>
      </c>
      <c r="AU458" s="229" t="s">
        <v>87</v>
      </c>
      <c r="AV458" s="12" t="s">
        <v>85</v>
      </c>
      <c r="AW458" s="12" t="s">
        <v>41</v>
      </c>
      <c r="AX458" s="12" t="s">
        <v>78</v>
      </c>
      <c r="AY458" s="229" t="s">
        <v>154</v>
      </c>
    </row>
    <row r="459" spans="2:51" s="13" customFormat="1" ht="12">
      <c r="B459" s="230"/>
      <c r="C459" s="231"/>
      <c r="D459" s="217" t="s">
        <v>165</v>
      </c>
      <c r="E459" s="232" t="s">
        <v>34</v>
      </c>
      <c r="F459" s="233" t="s">
        <v>322</v>
      </c>
      <c r="G459" s="231"/>
      <c r="H459" s="234">
        <v>23</v>
      </c>
      <c r="I459" s="235"/>
      <c r="J459" s="231"/>
      <c r="K459" s="231"/>
      <c r="L459" s="236"/>
      <c r="M459" s="237"/>
      <c r="N459" s="238"/>
      <c r="O459" s="238"/>
      <c r="P459" s="238"/>
      <c r="Q459" s="238"/>
      <c r="R459" s="238"/>
      <c r="S459" s="238"/>
      <c r="T459" s="239"/>
      <c r="AT459" s="240" t="s">
        <v>165</v>
      </c>
      <c r="AU459" s="240" t="s">
        <v>87</v>
      </c>
      <c r="AV459" s="13" t="s">
        <v>87</v>
      </c>
      <c r="AW459" s="13" t="s">
        <v>41</v>
      </c>
      <c r="AX459" s="13" t="s">
        <v>78</v>
      </c>
      <c r="AY459" s="240" t="s">
        <v>154</v>
      </c>
    </row>
    <row r="460" spans="2:51" s="14" customFormat="1" ht="12">
      <c r="B460" s="251"/>
      <c r="C460" s="252"/>
      <c r="D460" s="217" t="s">
        <v>165</v>
      </c>
      <c r="E460" s="253" t="s">
        <v>34</v>
      </c>
      <c r="F460" s="254" t="s">
        <v>185</v>
      </c>
      <c r="G460" s="252"/>
      <c r="H460" s="255">
        <v>23</v>
      </c>
      <c r="I460" s="256"/>
      <c r="J460" s="252"/>
      <c r="K460" s="252"/>
      <c r="L460" s="257"/>
      <c r="M460" s="258"/>
      <c r="N460" s="259"/>
      <c r="O460" s="259"/>
      <c r="P460" s="259"/>
      <c r="Q460" s="259"/>
      <c r="R460" s="259"/>
      <c r="S460" s="259"/>
      <c r="T460" s="260"/>
      <c r="AT460" s="261" t="s">
        <v>165</v>
      </c>
      <c r="AU460" s="261" t="s">
        <v>87</v>
      </c>
      <c r="AV460" s="14" t="s">
        <v>161</v>
      </c>
      <c r="AW460" s="14" t="s">
        <v>41</v>
      </c>
      <c r="AX460" s="14" t="s">
        <v>85</v>
      </c>
      <c r="AY460" s="261" t="s">
        <v>154</v>
      </c>
    </row>
    <row r="461" spans="2:65" s="1" customFormat="1" ht="25.5" customHeight="1">
      <c r="B461" s="43"/>
      <c r="C461" s="205" t="s">
        <v>642</v>
      </c>
      <c r="D461" s="205" t="s">
        <v>156</v>
      </c>
      <c r="E461" s="206" t="s">
        <v>643</v>
      </c>
      <c r="F461" s="207" t="s">
        <v>644</v>
      </c>
      <c r="G461" s="208" t="s">
        <v>287</v>
      </c>
      <c r="H461" s="209">
        <v>23</v>
      </c>
      <c r="I461" s="210"/>
      <c r="J461" s="211">
        <f>ROUND(I461*H461,2)</f>
        <v>0</v>
      </c>
      <c r="K461" s="207" t="s">
        <v>160</v>
      </c>
      <c r="L461" s="63"/>
      <c r="M461" s="212" t="s">
        <v>34</v>
      </c>
      <c r="N461" s="213" t="s">
        <v>49</v>
      </c>
      <c r="O461" s="44"/>
      <c r="P461" s="214">
        <f>O461*H461</f>
        <v>0</v>
      </c>
      <c r="Q461" s="214">
        <v>2E-05</v>
      </c>
      <c r="R461" s="214">
        <f>Q461*H461</f>
        <v>0.00046</v>
      </c>
      <c r="S461" s="214">
        <v>0</v>
      </c>
      <c r="T461" s="215">
        <f>S461*H461</f>
        <v>0</v>
      </c>
      <c r="AR461" s="25" t="s">
        <v>277</v>
      </c>
      <c r="AT461" s="25" t="s">
        <v>156</v>
      </c>
      <c r="AU461" s="25" t="s">
        <v>87</v>
      </c>
      <c r="AY461" s="25" t="s">
        <v>154</v>
      </c>
      <c r="BE461" s="216">
        <f>IF(N461="základní",J461,0)</f>
        <v>0</v>
      </c>
      <c r="BF461" s="216">
        <f>IF(N461="snížená",J461,0)</f>
        <v>0</v>
      </c>
      <c r="BG461" s="216">
        <f>IF(N461="zákl. přenesená",J461,0)</f>
        <v>0</v>
      </c>
      <c r="BH461" s="216">
        <f>IF(N461="sníž. přenesená",J461,0)</f>
        <v>0</v>
      </c>
      <c r="BI461" s="216">
        <f>IF(N461="nulová",J461,0)</f>
        <v>0</v>
      </c>
      <c r="BJ461" s="25" t="s">
        <v>85</v>
      </c>
      <c r="BK461" s="216">
        <f>ROUND(I461*H461,2)</f>
        <v>0</v>
      </c>
      <c r="BL461" s="25" t="s">
        <v>277</v>
      </c>
      <c r="BM461" s="25" t="s">
        <v>645</v>
      </c>
    </row>
    <row r="462" spans="2:51" s="12" customFormat="1" ht="12">
      <c r="B462" s="220"/>
      <c r="C462" s="221"/>
      <c r="D462" s="217" t="s">
        <v>165</v>
      </c>
      <c r="E462" s="222" t="s">
        <v>34</v>
      </c>
      <c r="F462" s="223" t="s">
        <v>620</v>
      </c>
      <c r="G462" s="221"/>
      <c r="H462" s="222" t="s">
        <v>34</v>
      </c>
      <c r="I462" s="224"/>
      <c r="J462" s="221"/>
      <c r="K462" s="221"/>
      <c r="L462" s="225"/>
      <c r="M462" s="226"/>
      <c r="N462" s="227"/>
      <c r="O462" s="227"/>
      <c r="P462" s="227"/>
      <c r="Q462" s="227"/>
      <c r="R462" s="227"/>
      <c r="S462" s="227"/>
      <c r="T462" s="228"/>
      <c r="AT462" s="229" t="s">
        <v>165</v>
      </c>
      <c r="AU462" s="229" t="s">
        <v>87</v>
      </c>
      <c r="AV462" s="12" t="s">
        <v>85</v>
      </c>
      <c r="AW462" s="12" t="s">
        <v>41</v>
      </c>
      <c r="AX462" s="12" t="s">
        <v>78</v>
      </c>
      <c r="AY462" s="229" t="s">
        <v>154</v>
      </c>
    </row>
    <row r="463" spans="2:51" s="13" customFormat="1" ht="12">
      <c r="B463" s="230"/>
      <c r="C463" s="231"/>
      <c r="D463" s="217" t="s">
        <v>165</v>
      </c>
      <c r="E463" s="232" t="s">
        <v>34</v>
      </c>
      <c r="F463" s="233" t="s">
        <v>322</v>
      </c>
      <c r="G463" s="231"/>
      <c r="H463" s="234">
        <v>23</v>
      </c>
      <c r="I463" s="235"/>
      <c r="J463" s="231"/>
      <c r="K463" s="231"/>
      <c r="L463" s="236"/>
      <c r="M463" s="237"/>
      <c r="N463" s="238"/>
      <c r="O463" s="238"/>
      <c r="P463" s="238"/>
      <c r="Q463" s="238"/>
      <c r="R463" s="238"/>
      <c r="S463" s="238"/>
      <c r="T463" s="239"/>
      <c r="AT463" s="240" t="s">
        <v>165</v>
      </c>
      <c r="AU463" s="240" t="s">
        <v>87</v>
      </c>
      <c r="AV463" s="13" t="s">
        <v>87</v>
      </c>
      <c r="AW463" s="13" t="s">
        <v>41</v>
      </c>
      <c r="AX463" s="13" t="s">
        <v>78</v>
      </c>
      <c r="AY463" s="240" t="s">
        <v>154</v>
      </c>
    </row>
    <row r="464" spans="2:51" s="14" customFormat="1" ht="12">
      <c r="B464" s="251"/>
      <c r="C464" s="252"/>
      <c r="D464" s="217" t="s">
        <v>165</v>
      </c>
      <c r="E464" s="253" t="s">
        <v>34</v>
      </c>
      <c r="F464" s="254" t="s">
        <v>185</v>
      </c>
      <c r="G464" s="252"/>
      <c r="H464" s="255">
        <v>23</v>
      </c>
      <c r="I464" s="256"/>
      <c r="J464" s="252"/>
      <c r="K464" s="252"/>
      <c r="L464" s="257"/>
      <c r="M464" s="258"/>
      <c r="N464" s="259"/>
      <c r="O464" s="259"/>
      <c r="P464" s="259"/>
      <c r="Q464" s="259"/>
      <c r="R464" s="259"/>
      <c r="S464" s="259"/>
      <c r="T464" s="260"/>
      <c r="AT464" s="261" t="s">
        <v>165</v>
      </c>
      <c r="AU464" s="261" t="s">
        <v>87</v>
      </c>
      <c r="AV464" s="14" t="s">
        <v>161</v>
      </c>
      <c r="AW464" s="14" t="s">
        <v>41</v>
      </c>
      <c r="AX464" s="14" t="s">
        <v>85</v>
      </c>
      <c r="AY464" s="261" t="s">
        <v>154</v>
      </c>
    </row>
    <row r="465" spans="2:65" s="1" customFormat="1" ht="25.5" customHeight="1">
      <c r="B465" s="43"/>
      <c r="C465" s="205" t="s">
        <v>646</v>
      </c>
      <c r="D465" s="205" t="s">
        <v>156</v>
      </c>
      <c r="E465" s="206" t="s">
        <v>647</v>
      </c>
      <c r="F465" s="207" t="s">
        <v>648</v>
      </c>
      <c r="G465" s="208" t="s">
        <v>287</v>
      </c>
      <c r="H465" s="209">
        <v>23</v>
      </c>
      <c r="I465" s="210"/>
      <c r="J465" s="211">
        <f>ROUND(I465*H465,2)</f>
        <v>0</v>
      </c>
      <c r="K465" s="207" t="s">
        <v>160</v>
      </c>
      <c r="L465" s="63"/>
      <c r="M465" s="212" t="s">
        <v>34</v>
      </c>
      <c r="N465" s="213" t="s">
        <v>49</v>
      </c>
      <c r="O465" s="44"/>
      <c r="P465" s="214">
        <f>O465*H465</f>
        <v>0</v>
      </c>
      <c r="Q465" s="214">
        <v>3E-05</v>
      </c>
      <c r="R465" s="214">
        <f>Q465*H465</f>
        <v>0.00069</v>
      </c>
      <c r="S465" s="214">
        <v>0</v>
      </c>
      <c r="T465" s="215">
        <f>S465*H465</f>
        <v>0</v>
      </c>
      <c r="AR465" s="25" t="s">
        <v>277</v>
      </c>
      <c r="AT465" s="25" t="s">
        <v>156</v>
      </c>
      <c r="AU465" s="25" t="s">
        <v>87</v>
      </c>
      <c r="AY465" s="25" t="s">
        <v>154</v>
      </c>
      <c r="BE465" s="216">
        <f>IF(N465="základní",J465,0)</f>
        <v>0</v>
      </c>
      <c r="BF465" s="216">
        <f>IF(N465="snížená",J465,0)</f>
        <v>0</v>
      </c>
      <c r="BG465" s="216">
        <f>IF(N465="zákl. přenesená",J465,0)</f>
        <v>0</v>
      </c>
      <c r="BH465" s="216">
        <f>IF(N465="sníž. přenesená",J465,0)</f>
        <v>0</v>
      </c>
      <c r="BI465" s="216">
        <f>IF(N465="nulová",J465,0)</f>
        <v>0</v>
      </c>
      <c r="BJ465" s="25" t="s">
        <v>85</v>
      </c>
      <c r="BK465" s="216">
        <f>ROUND(I465*H465,2)</f>
        <v>0</v>
      </c>
      <c r="BL465" s="25" t="s">
        <v>277</v>
      </c>
      <c r="BM465" s="25" t="s">
        <v>649</v>
      </c>
    </row>
    <row r="466" spans="2:51" s="12" customFormat="1" ht="12">
      <c r="B466" s="220"/>
      <c r="C466" s="221"/>
      <c r="D466" s="217" t="s">
        <v>165</v>
      </c>
      <c r="E466" s="222" t="s">
        <v>34</v>
      </c>
      <c r="F466" s="223" t="s">
        <v>620</v>
      </c>
      <c r="G466" s="221"/>
      <c r="H466" s="222" t="s">
        <v>34</v>
      </c>
      <c r="I466" s="224"/>
      <c r="J466" s="221"/>
      <c r="K466" s="221"/>
      <c r="L466" s="225"/>
      <c r="M466" s="226"/>
      <c r="N466" s="227"/>
      <c r="O466" s="227"/>
      <c r="P466" s="227"/>
      <c r="Q466" s="227"/>
      <c r="R466" s="227"/>
      <c r="S466" s="227"/>
      <c r="T466" s="228"/>
      <c r="AT466" s="229" t="s">
        <v>165</v>
      </c>
      <c r="AU466" s="229" t="s">
        <v>87</v>
      </c>
      <c r="AV466" s="12" t="s">
        <v>85</v>
      </c>
      <c r="AW466" s="12" t="s">
        <v>41</v>
      </c>
      <c r="AX466" s="12" t="s">
        <v>78</v>
      </c>
      <c r="AY466" s="229" t="s">
        <v>154</v>
      </c>
    </row>
    <row r="467" spans="2:51" s="13" customFormat="1" ht="12">
      <c r="B467" s="230"/>
      <c r="C467" s="231"/>
      <c r="D467" s="217" t="s">
        <v>165</v>
      </c>
      <c r="E467" s="232" t="s">
        <v>34</v>
      </c>
      <c r="F467" s="233" t="s">
        <v>322</v>
      </c>
      <c r="G467" s="231"/>
      <c r="H467" s="234">
        <v>23</v>
      </c>
      <c r="I467" s="235"/>
      <c r="J467" s="231"/>
      <c r="K467" s="231"/>
      <c r="L467" s="236"/>
      <c r="M467" s="237"/>
      <c r="N467" s="238"/>
      <c r="O467" s="238"/>
      <c r="P467" s="238"/>
      <c r="Q467" s="238"/>
      <c r="R467" s="238"/>
      <c r="S467" s="238"/>
      <c r="T467" s="239"/>
      <c r="AT467" s="240" t="s">
        <v>165</v>
      </c>
      <c r="AU467" s="240" t="s">
        <v>87</v>
      </c>
      <c r="AV467" s="13" t="s">
        <v>87</v>
      </c>
      <c r="AW467" s="13" t="s">
        <v>41</v>
      </c>
      <c r="AX467" s="13" t="s">
        <v>78</v>
      </c>
      <c r="AY467" s="240" t="s">
        <v>154</v>
      </c>
    </row>
    <row r="468" spans="2:51" s="14" customFormat="1" ht="12">
      <c r="B468" s="251"/>
      <c r="C468" s="252"/>
      <c r="D468" s="217" t="s">
        <v>165</v>
      </c>
      <c r="E468" s="253" t="s">
        <v>34</v>
      </c>
      <c r="F468" s="254" t="s">
        <v>185</v>
      </c>
      <c r="G468" s="252"/>
      <c r="H468" s="255">
        <v>23</v>
      </c>
      <c r="I468" s="256"/>
      <c r="J468" s="252"/>
      <c r="K468" s="252"/>
      <c r="L468" s="257"/>
      <c r="M468" s="258"/>
      <c r="N468" s="259"/>
      <c r="O468" s="259"/>
      <c r="P468" s="259"/>
      <c r="Q468" s="259"/>
      <c r="R468" s="259"/>
      <c r="S468" s="259"/>
      <c r="T468" s="260"/>
      <c r="AT468" s="261" t="s">
        <v>165</v>
      </c>
      <c r="AU468" s="261" t="s">
        <v>87</v>
      </c>
      <c r="AV468" s="14" t="s">
        <v>161</v>
      </c>
      <c r="AW468" s="14" t="s">
        <v>41</v>
      </c>
      <c r="AX468" s="14" t="s">
        <v>85</v>
      </c>
      <c r="AY468" s="261" t="s">
        <v>154</v>
      </c>
    </row>
    <row r="469" spans="2:65" s="1" customFormat="1" ht="25.5" customHeight="1">
      <c r="B469" s="43"/>
      <c r="C469" s="205" t="s">
        <v>650</v>
      </c>
      <c r="D469" s="205" t="s">
        <v>156</v>
      </c>
      <c r="E469" s="206" t="s">
        <v>651</v>
      </c>
      <c r="F469" s="207" t="s">
        <v>652</v>
      </c>
      <c r="G469" s="208" t="s">
        <v>159</v>
      </c>
      <c r="H469" s="209">
        <v>37.211</v>
      </c>
      <c r="I469" s="210"/>
      <c r="J469" s="211">
        <f>ROUND(I469*H469,2)</f>
        <v>0</v>
      </c>
      <c r="K469" s="207" t="s">
        <v>34</v>
      </c>
      <c r="L469" s="63"/>
      <c r="M469" s="212" t="s">
        <v>34</v>
      </c>
      <c r="N469" s="213" t="s">
        <v>49</v>
      </c>
      <c r="O469" s="44"/>
      <c r="P469" s="214">
        <f>O469*H469</f>
        <v>0</v>
      </c>
      <c r="Q469" s="214">
        <v>2E-05</v>
      </c>
      <c r="R469" s="214">
        <f>Q469*H469</f>
        <v>0.0007442200000000001</v>
      </c>
      <c r="S469" s="214">
        <v>0</v>
      </c>
      <c r="T469" s="215">
        <f>S469*H469</f>
        <v>0</v>
      </c>
      <c r="AR469" s="25" t="s">
        <v>277</v>
      </c>
      <c r="AT469" s="25" t="s">
        <v>156</v>
      </c>
      <c r="AU469" s="25" t="s">
        <v>87</v>
      </c>
      <c r="AY469" s="25" t="s">
        <v>154</v>
      </c>
      <c r="BE469" s="216">
        <f>IF(N469="základní",J469,0)</f>
        <v>0</v>
      </c>
      <c r="BF469" s="216">
        <f>IF(N469="snížená",J469,0)</f>
        <v>0</v>
      </c>
      <c r="BG469" s="216">
        <f>IF(N469="zákl. přenesená",J469,0)</f>
        <v>0</v>
      </c>
      <c r="BH469" s="216">
        <f>IF(N469="sníž. přenesená",J469,0)</f>
        <v>0</v>
      </c>
      <c r="BI469" s="216">
        <f>IF(N469="nulová",J469,0)</f>
        <v>0</v>
      </c>
      <c r="BJ469" s="25" t="s">
        <v>85</v>
      </c>
      <c r="BK469" s="216">
        <f>ROUND(I469*H469,2)</f>
        <v>0</v>
      </c>
      <c r="BL469" s="25" t="s">
        <v>277</v>
      </c>
      <c r="BM469" s="25" t="s">
        <v>653</v>
      </c>
    </row>
    <row r="470" spans="2:51" s="12" customFormat="1" ht="12">
      <c r="B470" s="220"/>
      <c r="C470" s="221"/>
      <c r="D470" s="217" t="s">
        <v>165</v>
      </c>
      <c r="E470" s="222" t="s">
        <v>34</v>
      </c>
      <c r="F470" s="223" t="s">
        <v>620</v>
      </c>
      <c r="G470" s="221"/>
      <c r="H470" s="222" t="s">
        <v>34</v>
      </c>
      <c r="I470" s="224"/>
      <c r="J470" s="221"/>
      <c r="K470" s="221"/>
      <c r="L470" s="225"/>
      <c r="M470" s="226"/>
      <c r="N470" s="227"/>
      <c r="O470" s="227"/>
      <c r="P470" s="227"/>
      <c r="Q470" s="227"/>
      <c r="R470" s="227"/>
      <c r="S470" s="227"/>
      <c r="T470" s="228"/>
      <c r="AT470" s="229" t="s">
        <v>165</v>
      </c>
      <c r="AU470" s="229" t="s">
        <v>87</v>
      </c>
      <c r="AV470" s="12" t="s">
        <v>85</v>
      </c>
      <c r="AW470" s="12" t="s">
        <v>41</v>
      </c>
      <c r="AX470" s="12" t="s">
        <v>78</v>
      </c>
      <c r="AY470" s="229" t="s">
        <v>154</v>
      </c>
    </row>
    <row r="471" spans="2:51" s="13" customFormat="1" ht="12">
      <c r="B471" s="230"/>
      <c r="C471" s="231"/>
      <c r="D471" s="217" t="s">
        <v>165</v>
      </c>
      <c r="E471" s="232" t="s">
        <v>34</v>
      </c>
      <c r="F471" s="233" t="s">
        <v>621</v>
      </c>
      <c r="G471" s="231"/>
      <c r="H471" s="234">
        <v>33.6</v>
      </c>
      <c r="I471" s="235"/>
      <c r="J471" s="231"/>
      <c r="K471" s="231"/>
      <c r="L471" s="236"/>
      <c r="M471" s="237"/>
      <c r="N471" s="238"/>
      <c r="O471" s="238"/>
      <c r="P471" s="238"/>
      <c r="Q471" s="238"/>
      <c r="R471" s="238"/>
      <c r="S471" s="238"/>
      <c r="T471" s="239"/>
      <c r="AT471" s="240" t="s">
        <v>165</v>
      </c>
      <c r="AU471" s="240" t="s">
        <v>87</v>
      </c>
      <c r="AV471" s="13" t="s">
        <v>87</v>
      </c>
      <c r="AW471" s="13" t="s">
        <v>41</v>
      </c>
      <c r="AX471" s="13" t="s">
        <v>78</v>
      </c>
      <c r="AY471" s="240" t="s">
        <v>154</v>
      </c>
    </row>
    <row r="472" spans="2:51" s="12" customFormat="1" ht="12">
      <c r="B472" s="220"/>
      <c r="C472" s="221"/>
      <c r="D472" s="217" t="s">
        <v>165</v>
      </c>
      <c r="E472" s="222" t="s">
        <v>34</v>
      </c>
      <c r="F472" s="223" t="s">
        <v>622</v>
      </c>
      <c r="G472" s="221"/>
      <c r="H472" s="222" t="s">
        <v>34</v>
      </c>
      <c r="I472" s="224"/>
      <c r="J472" s="221"/>
      <c r="K472" s="221"/>
      <c r="L472" s="225"/>
      <c r="M472" s="226"/>
      <c r="N472" s="227"/>
      <c r="O472" s="227"/>
      <c r="P472" s="227"/>
      <c r="Q472" s="227"/>
      <c r="R472" s="227"/>
      <c r="S472" s="227"/>
      <c r="T472" s="228"/>
      <c r="AT472" s="229" t="s">
        <v>165</v>
      </c>
      <c r="AU472" s="229" t="s">
        <v>87</v>
      </c>
      <c r="AV472" s="12" t="s">
        <v>85</v>
      </c>
      <c r="AW472" s="12" t="s">
        <v>41</v>
      </c>
      <c r="AX472" s="12" t="s">
        <v>78</v>
      </c>
      <c r="AY472" s="229" t="s">
        <v>154</v>
      </c>
    </row>
    <row r="473" spans="2:51" s="13" customFormat="1" ht="12">
      <c r="B473" s="230"/>
      <c r="C473" s="231"/>
      <c r="D473" s="217" t="s">
        <v>165</v>
      </c>
      <c r="E473" s="232" t="s">
        <v>34</v>
      </c>
      <c r="F473" s="233" t="s">
        <v>623</v>
      </c>
      <c r="G473" s="231"/>
      <c r="H473" s="234">
        <v>3.611</v>
      </c>
      <c r="I473" s="235"/>
      <c r="J473" s="231"/>
      <c r="K473" s="231"/>
      <c r="L473" s="236"/>
      <c r="M473" s="237"/>
      <c r="N473" s="238"/>
      <c r="O473" s="238"/>
      <c r="P473" s="238"/>
      <c r="Q473" s="238"/>
      <c r="R473" s="238"/>
      <c r="S473" s="238"/>
      <c r="T473" s="239"/>
      <c r="AT473" s="240" t="s">
        <v>165</v>
      </c>
      <c r="AU473" s="240" t="s">
        <v>87</v>
      </c>
      <c r="AV473" s="13" t="s">
        <v>87</v>
      </c>
      <c r="AW473" s="13" t="s">
        <v>41</v>
      </c>
      <c r="AX473" s="13" t="s">
        <v>78</v>
      </c>
      <c r="AY473" s="240" t="s">
        <v>154</v>
      </c>
    </row>
    <row r="474" spans="2:51" s="14" customFormat="1" ht="12">
      <c r="B474" s="251"/>
      <c r="C474" s="252"/>
      <c r="D474" s="217" t="s">
        <v>165</v>
      </c>
      <c r="E474" s="253" t="s">
        <v>34</v>
      </c>
      <c r="F474" s="254" t="s">
        <v>185</v>
      </c>
      <c r="G474" s="252"/>
      <c r="H474" s="255">
        <v>37.211</v>
      </c>
      <c r="I474" s="256"/>
      <c r="J474" s="252"/>
      <c r="K474" s="252"/>
      <c r="L474" s="257"/>
      <c r="M474" s="258"/>
      <c r="N474" s="259"/>
      <c r="O474" s="259"/>
      <c r="P474" s="259"/>
      <c r="Q474" s="259"/>
      <c r="R474" s="259"/>
      <c r="S474" s="259"/>
      <c r="T474" s="260"/>
      <c r="AT474" s="261" t="s">
        <v>165</v>
      </c>
      <c r="AU474" s="261" t="s">
        <v>87</v>
      </c>
      <c r="AV474" s="14" t="s">
        <v>161</v>
      </c>
      <c r="AW474" s="14" t="s">
        <v>41</v>
      </c>
      <c r="AX474" s="14" t="s">
        <v>85</v>
      </c>
      <c r="AY474" s="261" t="s">
        <v>154</v>
      </c>
    </row>
    <row r="475" spans="2:63" s="11" customFormat="1" ht="29.25" customHeight="1">
      <c r="B475" s="189"/>
      <c r="C475" s="190"/>
      <c r="D475" s="191" t="s">
        <v>77</v>
      </c>
      <c r="E475" s="203" t="s">
        <v>654</v>
      </c>
      <c r="F475" s="203" t="s">
        <v>655</v>
      </c>
      <c r="G475" s="190"/>
      <c r="H475" s="190"/>
      <c r="I475" s="193"/>
      <c r="J475" s="204">
        <f>BK475</f>
        <v>0</v>
      </c>
      <c r="K475" s="190"/>
      <c r="L475" s="195"/>
      <c r="M475" s="196"/>
      <c r="N475" s="197"/>
      <c r="O475" s="197"/>
      <c r="P475" s="198">
        <f>SUM(P476:P502)</f>
        <v>0</v>
      </c>
      <c r="Q475" s="197"/>
      <c r="R475" s="198">
        <f>SUM(R476:R502)</f>
        <v>0.33509339</v>
      </c>
      <c r="S475" s="197"/>
      <c r="T475" s="199">
        <f>SUM(T476:T502)</f>
        <v>0.0568974</v>
      </c>
      <c r="AR475" s="200" t="s">
        <v>87</v>
      </c>
      <c r="AT475" s="201" t="s">
        <v>77</v>
      </c>
      <c r="AU475" s="201" t="s">
        <v>85</v>
      </c>
      <c r="AY475" s="200" t="s">
        <v>154</v>
      </c>
      <c r="BK475" s="202">
        <f>SUM(BK476:BK502)</f>
        <v>0</v>
      </c>
    </row>
    <row r="476" spans="2:65" s="1" customFormat="1" ht="16.5" customHeight="1">
      <c r="B476" s="43"/>
      <c r="C476" s="205" t="s">
        <v>656</v>
      </c>
      <c r="D476" s="205" t="s">
        <v>156</v>
      </c>
      <c r="E476" s="206" t="s">
        <v>657</v>
      </c>
      <c r="F476" s="207" t="s">
        <v>658</v>
      </c>
      <c r="G476" s="208" t="s">
        <v>159</v>
      </c>
      <c r="H476" s="209">
        <v>183.54</v>
      </c>
      <c r="I476" s="210"/>
      <c r="J476" s="211">
        <f>ROUND(I476*H476,2)</f>
        <v>0</v>
      </c>
      <c r="K476" s="207" t="s">
        <v>160</v>
      </c>
      <c r="L476" s="63"/>
      <c r="M476" s="212" t="s">
        <v>34</v>
      </c>
      <c r="N476" s="213" t="s">
        <v>49</v>
      </c>
      <c r="O476" s="44"/>
      <c r="P476" s="214">
        <f>O476*H476</f>
        <v>0</v>
      </c>
      <c r="Q476" s="214">
        <v>0.001</v>
      </c>
      <c r="R476" s="214">
        <f>Q476*H476</f>
        <v>0.18354</v>
      </c>
      <c r="S476" s="214">
        <v>0.00031</v>
      </c>
      <c r="T476" s="215">
        <f>S476*H476</f>
        <v>0.0568974</v>
      </c>
      <c r="AR476" s="25" t="s">
        <v>277</v>
      </c>
      <c r="AT476" s="25" t="s">
        <v>156</v>
      </c>
      <c r="AU476" s="25" t="s">
        <v>87</v>
      </c>
      <c r="AY476" s="25" t="s">
        <v>154</v>
      </c>
      <c r="BE476" s="216">
        <f>IF(N476="základní",J476,0)</f>
        <v>0</v>
      </c>
      <c r="BF476" s="216">
        <f>IF(N476="snížená",J476,0)</f>
        <v>0</v>
      </c>
      <c r="BG476" s="216">
        <f>IF(N476="zákl. přenesená",J476,0)</f>
        <v>0</v>
      </c>
      <c r="BH476" s="216">
        <f>IF(N476="sníž. přenesená",J476,0)</f>
        <v>0</v>
      </c>
      <c r="BI476" s="216">
        <f>IF(N476="nulová",J476,0)</f>
        <v>0</v>
      </c>
      <c r="BJ476" s="25" t="s">
        <v>85</v>
      </c>
      <c r="BK476" s="216">
        <f>ROUND(I476*H476,2)</f>
        <v>0</v>
      </c>
      <c r="BL476" s="25" t="s">
        <v>277</v>
      </c>
      <c r="BM476" s="25" t="s">
        <v>659</v>
      </c>
    </row>
    <row r="477" spans="2:47" s="1" customFormat="1" ht="36">
      <c r="B477" s="43"/>
      <c r="C477" s="65"/>
      <c r="D477" s="217" t="s">
        <v>163</v>
      </c>
      <c r="E477" s="65"/>
      <c r="F477" s="218" t="s">
        <v>660</v>
      </c>
      <c r="G477" s="65"/>
      <c r="H477" s="65"/>
      <c r="I477" s="174"/>
      <c r="J477" s="65"/>
      <c r="K477" s="65"/>
      <c r="L477" s="63"/>
      <c r="M477" s="219"/>
      <c r="N477" s="44"/>
      <c r="O477" s="44"/>
      <c r="P477" s="44"/>
      <c r="Q477" s="44"/>
      <c r="R477" s="44"/>
      <c r="S477" s="44"/>
      <c r="T477" s="80"/>
      <c r="AT477" s="25" t="s">
        <v>163</v>
      </c>
      <c r="AU477" s="25" t="s">
        <v>87</v>
      </c>
    </row>
    <row r="478" spans="2:51" s="12" customFormat="1" ht="12">
      <c r="B478" s="220"/>
      <c r="C478" s="221"/>
      <c r="D478" s="217" t="s">
        <v>165</v>
      </c>
      <c r="E478" s="222" t="s">
        <v>34</v>
      </c>
      <c r="F478" s="223" t="s">
        <v>183</v>
      </c>
      <c r="G478" s="221"/>
      <c r="H478" s="222" t="s">
        <v>34</v>
      </c>
      <c r="I478" s="224"/>
      <c r="J478" s="221"/>
      <c r="K478" s="221"/>
      <c r="L478" s="225"/>
      <c r="M478" s="226"/>
      <c r="N478" s="227"/>
      <c r="O478" s="227"/>
      <c r="P478" s="227"/>
      <c r="Q478" s="227"/>
      <c r="R478" s="227"/>
      <c r="S478" s="227"/>
      <c r="T478" s="228"/>
      <c r="AT478" s="229" t="s">
        <v>165</v>
      </c>
      <c r="AU478" s="229" t="s">
        <v>87</v>
      </c>
      <c r="AV478" s="12" t="s">
        <v>85</v>
      </c>
      <c r="AW478" s="12" t="s">
        <v>41</v>
      </c>
      <c r="AX478" s="12" t="s">
        <v>78</v>
      </c>
      <c r="AY478" s="229" t="s">
        <v>154</v>
      </c>
    </row>
    <row r="479" spans="2:51" s="12" customFormat="1" ht="12">
      <c r="B479" s="220"/>
      <c r="C479" s="221"/>
      <c r="D479" s="217" t="s">
        <v>165</v>
      </c>
      <c r="E479" s="222" t="s">
        <v>34</v>
      </c>
      <c r="F479" s="223" t="s">
        <v>212</v>
      </c>
      <c r="G479" s="221"/>
      <c r="H479" s="222" t="s">
        <v>34</v>
      </c>
      <c r="I479" s="224"/>
      <c r="J479" s="221"/>
      <c r="K479" s="221"/>
      <c r="L479" s="225"/>
      <c r="M479" s="226"/>
      <c r="N479" s="227"/>
      <c r="O479" s="227"/>
      <c r="P479" s="227"/>
      <c r="Q479" s="227"/>
      <c r="R479" s="227"/>
      <c r="S479" s="227"/>
      <c r="T479" s="228"/>
      <c r="AT479" s="229" t="s">
        <v>165</v>
      </c>
      <c r="AU479" s="229" t="s">
        <v>87</v>
      </c>
      <c r="AV479" s="12" t="s">
        <v>85</v>
      </c>
      <c r="AW479" s="12" t="s">
        <v>41</v>
      </c>
      <c r="AX479" s="12" t="s">
        <v>78</v>
      </c>
      <c r="AY479" s="229" t="s">
        <v>154</v>
      </c>
    </row>
    <row r="480" spans="2:51" s="13" customFormat="1" ht="12">
      <c r="B480" s="230"/>
      <c r="C480" s="231"/>
      <c r="D480" s="217" t="s">
        <v>165</v>
      </c>
      <c r="E480" s="232" t="s">
        <v>34</v>
      </c>
      <c r="F480" s="233" t="s">
        <v>213</v>
      </c>
      <c r="G480" s="231"/>
      <c r="H480" s="234">
        <v>52.755</v>
      </c>
      <c r="I480" s="235"/>
      <c r="J480" s="231"/>
      <c r="K480" s="231"/>
      <c r="L480" s="236"/>
      <c r="M480" s="237"/>
      <c r="N480" s="238"/>
      <c r="O480" s="238"/>
      <c r="P480" s="238"/>
      <c r="Q480" s="238"/>
      <c r="R480" s="238"/>
      <c r="S480" s="238"/>
      <c r="T480" s="239"/>
      <c r="AT480" s="240" t="s">
        <v>165</v>
      </c>
      <c r="AU480" s="240" t="s">
        <v>87</v>
      </c>
      <c r="AV480" s="13" t="s">
        <v>87</v>
      </c>
      <c r="AW480" s="13" t="s">
        <v>41</v>
      </c>
      <c r="AX480" s="13" t="s">
        <v>78</v>
      </c>
      <c r="AY480" s="240" t="s">
        <v>154</v>
      </c>
    </row>
    <row r="481" spans="2:51" s="12" customFormat="1" ht="12">
      <c r="B481" s="220"/>
      <c r="C481" s="221"/>
      <c r="D481" s="217" t="s">
        <v>165</v>
      </c>
      <c r="E481" s="222" t="s">
        <v>34</v>
      </c>
      <c r="F481" s="223" t="s">
        <v>214</v>
      </c>
      <c r="G481" s="221"/>
      <c r="H481" s="222" t="s">
        <v>34</v>
      </c>
      <c r="I481" s="224"/>
      <c r="J481" s="221"/>
      <c r="K481" s="221"/>
      <c r="L481" s="225"/>
      <c r="M481" s="226"/>
      <c r="N481" s="227"/>
      <c r="O481" s="227"/>
      <c r="P481" s="227"/>
      <c r="Q481" s="227"/>
      <c r="R481" s="227"/>
      <c r="S481" s="227"/>
      <c r="T481" s="228"/>
      <c r="AT481" s="229" t="s">
        <v>165</v>
      </c>
      <c r="AU481" s="229" t="s">
        <v>87</v>
      </c>
      <c r="AV481" s="12" t="s">
        <v>85</v>
      </c>
      <c r="AW481" s="12" t="s">
        <v>41</v>
      </c>
      <c r="AX481" s="12" t="s">
        <v>78</v>
      </c>
      <c r="AY481" s="229" t="s">
        <v>154</v>
      </c>
    </row>
    <row r="482" spans="2:51" s="13" customFormat="1" ht="12">
      <c r="B482" s="230"/>
      <c r="C482" s="231"/>
      <c r="D482" s="217" t="s">
        <v>165</v>
      </c>
      <c r="E482" s="232" t="s">
        <v>34</v>
      </c>
      <c r="F482" s="233" t="s">
        <v>215</v>
      </c>
      <c r="G482" s="231"/>
      <c r="H482" s="234">
        <v>38.133</v>
      </c>
      <c r="I482" s="235"/>
      <c r="J482" s="231"/>
      <c r="K482" s="231"/>
      <c r="L482" s="236"/>
      <c r="M482" s="237"/>
      <c r="N482" s="238"/>
      <c r="O482" s="238"/>
      <c r="P482" s="238"/>
      <c r="Q482" s="238"/>
      <c r="R482" s="238"/>
      <c r="S482" s="238"/>
      <c r="T482" s="239"/>
      <c r="AT482" s="240" t="s">
        <v>165</v>
      </c>
      <c r="AU482" s="240" t="s">
        <v>87</v>
      </c>
      <c r="AV482" s="13" t="s">
        <v>87</v>
      </c>
      <c r="AW482" s="13" t="s">
        <v>41</v>
      </c>
      <c r="AX482" s="13" t="s">
        <v>78</v>
      </c>
      <c r="AY482" s="240" t="s">
        <v>154</v>
      </c>
    </row>
    <row r="483" spans="2:51" s="12" customFormat="1" ht="12">
      <c r="B483" s="220"/>
      <c r="C483" s="221"/>
      <c r="D483" s="217" t="s">
        <v>165</v>
      </c>
      <c r="E483" s="222" t="s">
        <v>34</v>
      </c>
      <c r="F483" s="223" t="s">
        <v>216</v>
      </c>
      <c r="G483" s="221"/>
      <c r="H483" s="222" t="s">
        <v>34</v>
      </c>
      <c r="I483" s="224"/>
      <c r="J483" s="221"/>
      <c r="K483" s="221"/>
      <c r="L483" s="225"/>
      <c r="M483" s="226"/>
      <c r="N483" s="227"/>
      <c r="O483" s="227"/>
      <c r="P483" s="227"/>
      <c r="Q483" s="227"/>
      <c r="R483" s="227"/>
      <c r="S483" s="227"/>
      <c r="T483" s="228"/>
      <c r="AT483" s="229" t="s">
        <v>165</v>
      </c>
      <c r="AU483" s="229" t="s">
        <v>87</v>
      </c>
      <c r="AV483" s="12" t="s">
        <v>85</v>
      </c>
      <c r="AW483" s="12" t="s">
        <v>41</v>
      </c>
      <c r="AX483" s="12" t="s">
        <v>78</v>
      </c>
      <c r="AY483" s="229" t="s">
        <v>154</v>
      </c>
    </row>
    <row r="484" spans="2:51" s="13" customFormat="1" ht="12">
      <c r="B484" s="230"/>
      <c r="C484" s="231"/>
      <c r="D484" s="217" t="s">
        <v>165</v>
      </c>
      <c r="E484" s="232" t="s">
        <v>34</v>
      </c>
      <c r="F484" s="233" t="s">
        <v>217</v>
      </c>
      <c r="G484" s="231"/>
      <c r="H484" s="234">
        <v>17.547</v>
      </c>
      <c r="I484" s="235"/>
      <c r="J484" s="231"/>
      <c r="K484" s="231"/>
      <c r="L484" s="236"/>
      <c r="M484" s="237"/>
      <c r="N484" s="238"/>
      <c r="O484" s="238"/>
      <c r="P484" s="238"/>
      <c r="Q484" s="238"/>
      <c r="R484" s="238"/>
      <c r="S484" s="238"/>
      <c r="T484" s="239"/>
      <c r="AT484" s="240" t="s">
        <v>165</v>
      </c>
      <c r="AU484" s="240" t="s">
        <v>87</v>
      </c>
      <c r="AV484" s="13" t="s">
        <v>87</v>
      </c>
      <c r="AW484" s="13" t="s">
        <v>41</v>
      </c>
      <c r="AX484" s="13" t="s">
        <v>78</v>
      </c>
      <c r="AY484" s="240" t="s">
        <v>154</v>
      </c>
    </row>
    <row r="485" spans="2:51" s="12" customFormat="1" ht="12">
      <c r="B485" s="220"/>
      <c r="C485" s="221"/>
      <c r="D485" s="217" t="s">
        <v>165</v>
      </c>
      <c r="E485" s="222" t="s">
        <v>34</v>
      </c>
      <c r="F485" s="223" t="s">
        <v>218</v>
      </c>
      <c r="G485" s="221"/>
      <c r="H485" s="222" t="s">
        <v>34</v>
      </c>
      <c r="I485" s="224"/>
      <c r="J485" s="221"/>
      <c r="K485" s="221"/>
      <c r="L485" s="225"/>
      <c r="M485" s="226"/>
      <c r="N485" s="227"/>
      <c r="O485" s="227"/>
      <c r="P485" s="227"/>
      <c r="Q485" s="227"/>
      <c r="R485" s="227"/>
      <c r="S485" s="227"/>
      <c r="T485" s="228"/>
      <c r="AT485" s="229" t="s">
        <v>165</v>
      </c>
      <c r="AU485" s="229" t="s">
        <v>87</v>
      </c>
      <c r="AV485" s="12" t="s">
        <v>85</v>
      </c>
      <c r="AW485" s="12" t="s">
        <v>41</v>
      </c>
      <c r="AX485" s="12" t="s">
        <v>78</v>
      </c>
      <c r="AY485" s="229" t="s">
        <v>154</v>
      </c>
    </row>
    <row r="486" spans="2:51" s="13" customFormat="1" ht="12">
      <c r="B486" s="230"/>
      <c r="C486" s="231"/>
      <c r="D486" s="217" t="s">
        <v>165</v>
      </c>
      <c r="E486" s="232" t="s">
        <v>34</v>
      </c>
      <c r="F486" s="233" t="s">
        <v>217</v>
      </c>
      <c r="G486" s="231"/>
      <c r="H486" s="234">
        <v>17.547</v>
      </c>
      <c r="I486" s="235"/>
      <c r="J486" s="231"/>
      <c r="K486" s="231"/>
      <c r="L486" s="236"/>
      <c r="M486" s="237"/>
      <c r="N486" s="238"/>
      <c r="O486" s="238"/>
      <c r="P486" s="238"/>
      <c r="Q486" s="238"/>
      <c r="R486" s="238"/>
      <c r="S486" s="238"/>
      <c r="T486" s="239"/>
      <c r="AT486" s="240" t="s">
        <v>165</v>
      </c>
      <c r="AU486" s="240" t="s">
        <v>87</v>
      </c>
      <c r="AV486" s="13" t="s">
        <v>87</v>
      </c>
      <c r="AW486" s="13" t="s">
        <v>41</v>
      </c>
      <c r="AX486" s="13" t="s">
        <v>78</v>
      </c>
      <c r="AY486" s="240" t="s">
        <v>154</v>
      </c>
    </row>
    <row r="487" spans="2:51" s="12" customFormat="1" ht="12">
      <c r="B487" s="220"/>
      <c r="C487" s="221"/>
      <c r="D487" s="217" t="s">
        <v>165</v>
      </c>
      <c r="E487" s="222" t="s">
        <v>34</v>
      </c>
      <c r="F487" s="223" t="s">
        <v>219</v>
      </c>
      <c r="G487" s="221"/>
      <c r="H487" s="222" t="s">
        <v>34</v>
      </c>
      <c r="I487" s="224"/>
      <c r="J487" s="221"/>
      <c r="K487" s="221"/>
      <c r="L487" s="225"/>
      <c r="M487" s="226"/>
      <c r="N487" s="227"/>
      <c r="O487" s="227"/>
      <c r="P487" s="227"/>
      <c r="Q487" s="227"/>
      <c r="R487" s="227"/>
      <c r="S487" s="227"/>
      <c r="T487" s="228"/>
      <c r="AT487" s="229" t="s">
        <v>165</v>
      </c>
      <c r="AU487" s="229" t="s">
        <v>87</v>
      </c>
      <c r="AV487" s="12" t="s">
        <v>85</v>
      </c>
      <c r="AW487" s="12" t="s">
        <v>41</v>
      </c>
      <c r="AX487" s="12" t="s">
        <v>78</v>
      </c>
      <c r="AY487" s="229" t="s">
        <v>154</v>
      </c>
    </row>
    <row r="488" spans="2:51" s="13" customFormat="1" ht="24">
      <c r="B488" s="230"/>
      <c r="C488" s="231"/>
      <c r="D488" s="217" t="s">
        <v>165</v>
      </c>
      <c r="E488" s="232" t="s">
        <v>34</v>
      </c>
      <c r="F488" s="233" t="s">
        <v>220</v>
      </c>
      <c r="G488" s="231"/>
      <c r="H488" s="234">
        <v>57.558</v>
      </c>
      <c r="I488" s="235"/>
      <c r="J488" s="231"/>
      <c r="K488" s="231"/>
      <c r="L488" s="236"/>
      <c r="M488" s="237"/>
      <c r="N488" s="238"/>
      <c r="O488" s="238"/>
      <c r="P488" s="238"/>
      <c r="Q488" s="238"/>
      <c r="R488" s="238"/>
      <c r="S488" s="238"/>
      <c r="T488" s="239"/>
      <c r="AT488" s="240" t="s">
        <v>165</v>
      </c>
      <c r="AU488" s="240" t="s">
        <v>87</v>
      </c>
      <c r="AV488" s="13" t="s">
        <v>87</v>
      </c>
      <c r="AW488" s="13" t="s">
        <v>41</v>
      </c>
      <c r="AX488" s="13" t="s">
        <v>78</v>
      </c>
      <c r="AY488" s="240" t="s">
        <v>154</v>
      </c>
    </row>
    <row r="489" spans="2:51" s="14" customFormat="1" ht="12">
      <c r="B489" s="251"/>
      <c r="C489" s="252"/>
      <c r="D489" s="217" t="s">
        <v>165</v>
      </c>
      <c r="E489" s="253" t="s">
        <v>34</v>
      </c>
      <c r="F489" s="254" t="s">
        <v>185</v>
      </c>
      <c r="G489" s="252"/>
      <c r="H489" s="255">
        <v>183.54</v>
      </c>
      <c r="I489" s="256"/>
      <c r="J489" s="252"/>
      <c r="K489" s="252"/>
      <c r="L489" s="257"/>
      <c r="M489" s="258"/>
      <c r="N489" s="259"/>
      <c r="O489" s="259"/>
      <c r="P489" s="259"/>
      <c r="Q489" s="259"/>
      <c r="R489" s="259"/>
      <c r="S489" s="259"/>
      <c r="T489" s="260"/>
      <c r="AT489" s="261" t="s">
        <v>165</v>
      </c>
      <c r="AU489" s="261" t="s">
        <v>87</v>
      </c>
      <c r="AV489" s="14" t="s">
        <v>161</v>
      </c>
      <c r="AW489" s="14" t="s">
        <v>41</v>
      </c>
      <c r="AX489" s="14" t="s">
        <v>85</v>
      </c>
      <c r="AY489" s="261" t="s">
        <v>154</v>
      </c>
    </row>
    <row r="490" spans="2:65" s="1" customFormat="1" ht="16.5" customHeight="1">
      <c r="B490" s="43"/>
      <c r="C490" s="205" t="s">
        <v>661</v>
      </c>
      <c r="D490" s="205" t="s">
        <v>156</v>
      </c>
      <c r="E490" s="206" t="s">
        <v>662</v>
      </c>
      <c r="F490" s="207" t="s">
        <v>663</v>
      </c>
      <c r="G490" s="208" t="s">
        <v>159</v>
      </c>
      <c r="H490" s="209">
        <v>183.54</v>
      </c>
      <c r="I490" s="210"/>
      <c r="J490" s="211">
        <f>ROUND(I490*H490,2)</f>
        <v>0</v>
      </c>
      <c r="K490" s="207" t="s">
        <v>160</v>
      </c>
      <c r="L490" s="63"/>
      <c r="M490" s="212" t="s">
        <v>34</v>
      </c>
      <c r="N490" s="213" t="s">
        <v>49</v>
      </c>
      <c r="O490" s="44"/>
      <c r="P490" s="214">
        <f>O490*H490</f>
        <v>0</v>
      </c>
      <c r="Q490" s="214">
        <v>3E-05</v>
      </c>
      <c r="R490" s="214">
        <f>Q490*H490</f>
        <v>0.0055062</v>
      </c>
      <c r="S490" s="214">
        <v>0</v>
      </c>
      <c r="T490" s="215">
        <f>S490*H490</f>
        <v>0</v>
      </c>
      <c r="AR490" s="25" t="s">
        <v>277</v>
      </c>
      <c r="AT490" s="25" t="s">
        <v>156</v>
      </c>
      <c r="AU490" s="25" t="s">
        <v>87</v>
      </c>
      <c r="AY490" s="25" t="s">
        <v>154</v>
      </c>
      <c r="BE490" s="216">
        <f>IF(N490="základní",J490,0)</f>
        <v>0</v>
      </c>
      <c r="BF490" s="216">
        <f>IF(N490="snížená",J490,0)</f>
        <v>0</v>
      </c>
      <c r="BG490" s="216">
        <f>IF(N490="zákl. přenesená",J490,0)</f>
        <v>0</v>
      </c>
      <c r="BH490" s="216">
        <f>IF(N490="sníž. přenesená",J490,0)</f>
        <v>0</v>
      </c>
      <c r="BI490" s="216">
        <f>IF(N490="nulová",J490,0)</f>
        <v>0</v>
      </c>
      <c r="BJ490" s="25" t="s">
        <v>85</v>
      </c>
      <c r="BK490" s="216">
        <f>ROUND(I490*H490,2)</f>
        <v>0</v>
      </c>
      <c r="BL490" s="25" t="s">
        <v>277</v>
      </c>
      <c r="BM490" s="25" t="s">
        <v>664</v>
      </c>
    </row>
    <row r="491" spans="2:51" s="12" customFormat="1" ht="12">
      <c r="B491" s="220"/>
      <c r="C491" s="221"/>
      <c r="D491" s="217" t="s">
        <v>165</v>
      </c>
      <c r="E491" s="222" t="s">
        <v>34</v>
      </c>
      <c r="F491" s="223" t="s">
        <v>665</v>
      </c>
      <c r="G491" s="221"/>
      <c r="H491" s="222" t="s">
        <v>34</v>
      </c>
      <c r="I491" s="224"/>
      <c r="J491" s="221"/>
      <c r="K491" s="221"/>
      <c r="L491" s="225"/>
      <c r="M491" s="226"/>
      <c r="N491" s="227"/>
      <c r="O491" s="227"/>
      <c r="P491" s="227"/>
      <c r="Q491" s="227"/>
      <c r="R491" s="227"/>
      <c r="S491" s="227"/>
      <c r="T491" s="228"/>
      <c r="AT491" s="229" t="s">
        <v>165</v>
      </c>
      <c r="AU491" s="229" t="s">
        <v>87</v>
      </c>
      <c r="AV491" s="12" t="s">
        <v>85</v>
      </c>
      <c r="AW491" s="12" t="s">
        <v>41</v>
      </c>
      <c r="AX491" s="12" t="s">
        <v>78</v>
      </c>
      <c r="AY491" s="229" t="s">
        <v>154</v>
      </c>
    </row>
    <row r="492" spans="2:51" s="13" customFormat="1" ht="12">
      <c r="B492" s="230"/>
      <c r="C492" s="231"/>
      <c r="D492" s="217" t="s">
        <v>165</v>
      </c>
      <c r="E492" s="232" t="s">
        <v>34</v>
      </c>
      <c r="F492" s="233" t="s">
        <v>192</v>
      </c>
      <c r="G492" s="231"/>
      <c r="H492" s="234">
        <v>183.54</v>
      </c>
      <c r="I492" s="235"/>
      <c r="J492" s="231"/>
      <c r="K492" s="231"/>
      <c r="L492" s="236"/>
      <c r="M492" s="237"/>
      <c r="N492" s="238"/>
      <c r="O492" s="238"/>
      <c r="P492" s="238"/>
      <c r="Q492" s="238"/>
      <c r="R492" s="238"/>
      <c r="S492" s="238"/>
      <c r="T492" s="239"/>
      <c r="AT492" s="240" t="s">
        <v>165</v>
      </c>
      <c r="AU492" s="240" t="s">
        <v>87</v>
      </c>
      <c r="AV492" s="13" t="s">
        <v>87</v>
      </c>
      <c r="AW492" s="13" t="s">
        <v>41</v>
      </c>
      <c r="AX492" s="13" t="s">
        <v>85</v>
      </c>
      <c r="AY492" s="240" t="s">
        <v>154</v>
      </c>
    </row>
    <row r="493" spans="2:65" s="1" customFormat="1" ht="25.5" customHeight="1">
      <c r="B493" s="43"/>
      <c r="C493" s="205" t="s">
        <v>666</v>
      </c>
      <c r="D493" s="205" t="s">
        <v>156</v>
      </c>
      <c r="E493" s="206" t="s">
        <v>667</v>
      </c>
      <c r="F493" s="207" t="s">
        <v>668</v>
      </c>
      <c r="G493" s="208" t="s">
        <v>159</v>
      </c>
      <c r="H493" s="209">
        <v>503.611</v>
      </c>
      <c r="I493" s="210"/>
      <c r="J493" s="211">
        <f>ROUND(I493*H493,2)</f>
        <v>0</v>
      </c>
      <c r="K493" s="207" t="s">
        <v>160</v>
      </c>
      <c r="L493" s="63"/>
      <c r="M493" s="212" t="s">
        <v>34</v>
      </c>
      <c r="N493" s="213" t="s">
        <v>49</v>
      </c>
      <c r="O493" s="44"/>
      <c r="P493" s="214">
        <f>O493*H493</f>
        <v>0</v>
      </c>
      <c r="Q493" s="214">
        <v>0.00029</v>
      </c>
      <c r="R493" s="214">
        <f>Q493*H493</f>
        <v>0.14604719</v>
      </c>
      <c r="S493" s="214">
        <v>0</v>
      </c>
      <c r="T493" s="215">
        <f>S493*H493</f>
        <v>0</v>
      </c>
      <c r="AR493" s="25" t="s">
        <v>277</v>
      </c>
      <c r="AT493" s="25" t="s">
        <v>156</v>
      </c>
      <c r="AU493" s="25" t="s">
        <v>87</v>
      </c>
      <c r="AY493" s="25" t="s">
        <v>154</v>
      </c>
      <c r="BE493" s="216">
        <f>IF(N493="základní",J493,0)</f>
        <v>0</v>
      </c>
      <c r="BF493" s="216">
        <f>IF(N493="snížená",J493,0)</f>
        <v>0</v>
      </c>
      <c r="BG493" s="216">
        <f>IF(N493="zákl. přenesená",J493,0)</f>
        <v>0</v>
      </c>
      <c r="BH493" s="216">
        <f>IF(N493="sníž. přenesená",J493,0)</f>
        <v>0</v>
      </c>
      <c r="BI493" s="216">
        <f>IF(N493="nulová",J493,0)</f>
        <v>0</v>
      </c>
      <c r="BJ493" s="25" t="s">
        <v>85</v>
      </c>
      <c r="BK493" s="216">
        <f>ROUND(I493*H493,2)</f>
        <v>0</v>
      </c>
      <c r="BL493" s="25" t="s">
        <v>277</v>
      </c>
      <c r="BM493" s="25" t="s">
        <v>669</v>
      </c>
    </row>
    <row r="494" spans="2:51" s="12" customFormat="1" ht="12">
      <c r="B494" s="220"/>
      <c r="C494" s="221"/>
      <c r="D494" s="217" t="s">
        <v>165</v>
      </c>
      <c r="E494" s="222" t="s">
        <v>34</v>
      </c>
      <c r="F494" s="223" t="s">
        <v>670</v>
      </c>
      <c r="G494" s="221"/>
      <c r="H494" s="222" t="s">
        <v>34</v>
      </c>
      <c r="I494" s="224"/>
      <c r="J494" s="221"/>
      <c r="K494" s="221"/>
      <c r="L494" s="225"/>
      <c r="M494" s="226"/>
      <c r="N494" s="227"/>
      <c r="O494" s="227"/>
      <c r="P494" s="227"/>
      <c r="Q494" s="227"/>
      <c r="R494" s="227"/>
      <c r="S494" s="227"/>
      <c r="T494" s="228"/>
      <c r="AT494" s="229" t="s">
        <v>165</v>
      </c>
      <c r="AU494" s="229" t="s">
        <v>87</v>
      </c>
      <c r="AV494" s="12" t="s">
        <v>85</v>
      </c>
      <c r="AW494" s="12" t="s">
        <v>41</v>
      </c>
      <c r="AX494" s="12" t="s">
        <v>78</v>
      </c>
      <c r="AY494" s="229" t="s">
        <v>154</v>
      </c>
    </row>
    <row r="495" spans="2:51" s="13" customFormat="1" ht="12">
      <c r="B495" s="230"/>
      <c r="C495" s="231"/>
      <c r="D495" s="217" t="s">
        <v>165</v>
      </c>
      <c r="E495" s="232" t="s">
        <v>34</v>
      </c>
      <c r="F495" s="233" t="s">
        <v>192</v>
      </c>
      <c r="G495" s="231"/>
      <c r="H495" s="234">
        <v>183.54</v>
      </c>
      <c r="I495" s="235"/>
      <c r="J495" s="231"/>
      <c r="K495" s="231"/>
      <c r="L495" s="236"/>
      <c r="M495" s="237"/>
      <c r="N495" s="238"/>
      <c r="O495" s="238"/>
      <c r="P495" s="238"/>
      <c r="Q495" s="238"/>
      <c r="R495" s="238"/>
      <c r="S495" s="238"/>
      <c r="T495" s="239"/>
      <c r="AT495" s="240" t="s">
        <v>165</v>
      </c>
      <c r="AU495" s="240" t="s">
        <v>87</v>
      </c>
      <c r="AV495" s="13" t="s">
        <v>87</v>
      </c>
      <c r="AW495" s="13" t="s">
        <v>41</v>
      </c>
      <c r="AX495" s="13" t="s">
        <v>78</v>
      </c>
      <c r="AY495" s="240" t="s">
        <v>154</v>
      </c>
    </row>
    <row r="496" spans="2:51" s="12" customFormat="1" ht="12">
      <c r="B496" s="220"/>
      <c r="C496" s="221"/>
      <c r="D496" s="217" t="s">
        <v>165</v>
      </c>
      <c r="E496" s="222" t="s">
        <v>34</v>
      </c>
      <c r="F496" s="223" t="s">
        <v>203</v>
      </c>
      <c r="G496" s="221"/>
      <c r="H496" s="222" t="s">
        <v>34</v>
      </c>
      <c r="I496" s="224"/>
      <c r="J496" s="221"/>
      <c r="K496" s="221"/>
      <c r="L496" s="225"/>
      <c r="M496" s="226"/>
      <c r="N496" s="227"/>
      <c r="O496" s="227"/>
      <c r="P496" s="227"/>
      <c r="Q496" s="227"/>
      <c r="R496" s="227"/>
      <c r="S496" s="227"/>
      <c r="T496" s="228"/>
      <c r="AT496" s="229" t="s">
        <v>165</v>
      </c>
      <c r="AU496" s="229" t="s">
        <v>87</v>
      </c>
      <c r="AV496" s="12" t="s">
        <v>85</v>
      </c>
      <c r="AW496" s="12" t="s">
        <v>41</v>
      </c>
      <c r="AX496" s="12" t="s">
        <v>78</v>
      </c>
      <c r="AY496" s="229" t="s">
        <v>154</v>
      </c>
    </row>
    <row r="497" spans="2:51" s="12" customFormat="1" ht="12">
      <c r="B497" s="220"/>
      <c r="C497" s="221"/>
      <c r="D497" s="217" t="s">
        <v>165</v>
      </c>
      <c r="E497" s="222" t="s">
        <v>34</v>
      </c>
      <c r="F497" s="223" t="s">
        <v>204</v>
      </c>
      <c r="G497" s="221"/>
      <c r="H497" s="222" t="s">
        <v>34</v>
      </c>
      <c r="I497" s="224"/>
      <c r="J497" s="221"/>
      <c r="K497" s="221"/>
      <c r="L497" s="225"/>
      <c r="M497" s="226"/>
      <c r="N497" s="227"/>
      <c r="O497" s="227"/>
      <c r="P497" s="227"/>
      <c r="Q497" s="227"/>
      <c r="R497" s="227"/>
      <c r="S497" s="227"/>
      <c r="T497" s="228"/>
      <c r="AT497" s="229" t="s">
        <v>165</v>
      </c>
      <c r="AU497" s="229" t="s">
        <v>87</v>
      </c>
      <c r="AV497" s="12" t="s">
        <v>85</v>
      </c>
      <c r="AW497" s="12" t="s">
        <v>41</v>
      </c>
      <c r="AX497" s="12" t="s">
        <v>78</v>
      </c>
      <c r="AY497" s="229" t="s">
        <v>154</v>
      </c>
    </row>
    <row r="498" spans="2:51" s="12" customFormat="1" ht="12">
      <c r="B498" s="220"/>
      <c r="C498" s="221"/>
      <c r="D498" s="217" t="s">
        <v>165</v>
      </c>
      <c r="E498" s="222" t="s">
        <v>34</v>
      </c>
      <c r="F498" s="223" t="s">
        <v>205</v>
      </c>
      <c r="G498" s="221"/>
      <c r="H498" s="222" t="s">
        <v>34</v>
      </c>
      <c r="I498" s="224"/>
      <c r="J498" s="221"/>
      <c r="K498" s="221"/>
      <c r="L498" s="225"/>
      <c r="M498" s="226"/>
      <c r="N498" s="227"/>
      <c r="O498" s="227"/>
      <c r="P498" s="227"/>
      <c r="Q498" s="227"/>
      <c r="R498" s="227"/>
      <c r="S498" s="227"/>
      <c r="T498" s="228"/>
      <c r="AT498" s="229" t="s">
        <v>165</v>
      </c>
      <c r="AU498" s="229" t="s">
        <v>87</v>
      </c>
      <c r="AV498" s="12" t="s">
        <v>85</v>
      </c>
      <c r="AW498" s="12" t="s">
        <v>41</v>
      </c>
      <c r="AX498" s="12" t="s">
        <v>78</v>
      </c>
      <c r="AY498" s="229" t="s">
        <v>154</v>
      </c>
    </row>
    <row r="499" spans="2:51" s="13" customFormat="1" ht="12">
      <c r="B499" s="230"/>
      <c r="C499" s="231"/>
      <c r="D499" s="217" t="s">
        <v>165</v>
      </c>
      <c r="E499" s="232" t="s">
        <v>34</v>
      </c>
      <c r="F499" s="233" t="s">
        <v>671</v>
      </c>
      <c r="G499" s="231"/>
      <c r="H499" s="234">
        <v>234.201</v>
      </c>
      <c r="I499" s="235"/>
      <c r="J499" s="231"/>
      <c r="K499" s="231"/>
      <c r="L499" s="236"/>
      <c r="M499" s="237"/>
      <c r="N499" s="238"/>
      <c r="O499" s="238"/>
      <c r="P499" s="238"/>
      <c r="Q499" s="238"/>
      <c r="R499" s="238"/>
      <c r="S499" s="238"/>
      <c r="T499" s="239"/>
      <c r="AT499" s="240" t="s">
        <v>165</v>
      </c>
      <c r="AU499" s="240" t="s">
        <v>87</v>
      </c>
      <c r="AV499" s="13" t="s">
        <v>87</v>
      </c>
      <c r="AW499" s="13" t="s">
        <v>41</v>
      </c>
      <c r="AX499" s="13" t="s">
        <v>78</v>
      </c>
      <c r="AY499" s="240" t="s">
        <v>154</v>
      </c>
    </row>
    <row r="500" spans="2:51" s="12" customFormat="1" ht="12">
      <c r="B500" s="220"/>
      <c r="C500" s="221"/>
      <c r="D500" s="217" t="s">
        <v>165</v>
      </c>
      <c r="E500" s="222" t="s">
        <v>34</v>
      </c>
      <c r="F500" s="223" t="s">
        <v>197</v>
      </c>
      <c r="G500" s="221"/>
      <c r="H500" s="222" t="s">
        <v>34</v>
      </c>
      <c r="I500" s="224"/>
      <c r="J500" s="221"/>
      <c r="K500" s="221"/>
      <c r="L500" s="225"/>
      <c r="M500" s="226"/>
      <c r="N500" s="227"/>
      <c r="O500" s="227"/>
      <c r="P500" s="227"/>
      <c r="Q500" s="227"/>
      <c r="R500" s="227"/>
      <c r="S500" s="227"/>
      <c r="T500" s="228"/>
      <c r="AT500" s="229" t="s">
        <v>165</v>
      </c>
      <c r="AU500" s="229" t="s">
        <v>87</v>
      </c>
      <c r="AV500" s="12" t="s">
        <v>85</v>
      </c>
      <c r="AW500" s="12" t="s">
        <v>41</v>
      </c>
      <c r="AX500" s="12" t="s">
        <v>78</v>
      </c>
      <c r="AY500" s="229" t="s">
        <v>154</v>
      </c>
    </row>
    <row r="501" spans="2:51" s="13" customFormat="1" ht="12">
      <c r="B501" s="230"/>
      <c r="C501" s="231"/>
      <c r="D501" s="217" t="s">
        <v>165</v>
      </c>
      <c r="E501" s="232" t="s">
        <v>34</v>
      </c>
      <c r="F501" s="233" t="s">
        <v>198</v>
      </c>
      <c r="G501" s="231"/>
      <c r="H501" s="234">
        <v>85.87</v>
      </c>
      <c r="I501" s="235"/>
      <c r="J501" s="231"/>
      <c r="K501" s="231"/>
      <c r="L501" s="236"/>
      <c r="M501" s="237"/>
      <c r="N501" s="238"/>
      <c r="O501" s="238"/>
      <c r="P501" s="238"/>
      <c r="Q501" s="238"/>
      <c r="R501" s="238"/>
      <c r="S501" s="238"/>
      <c r="T501" s="239"/>
      <c r="AT501" s="240" t="s">
        <v>165</v>
      </c>
      <c r="AU501" s="240" t="s">
        <v>87</v>
      </c>
      <c r="AV501" s="13" t="s">
        <v>87</v>
      </c>
      <c r="AW501" s="13" t="s">
        <v>41</v>
      </c>
      <c r="AX501" s="13" t="s">
        <v>78</v>
      </c>
      <c r="AY501" s="240" t="s">
        <v>154</v>
      </c>
    </row>
    <row r="502" spans="2:51" s="14" customFormat="1" ht="12">
      <c r="B502" s="251"/>
      <c r="C502" s="252"/>
      <c r="D502" s="217" t="s">
        <v>165</v>
      </c>
      <c r="E502" s="253" t="s">
        <v>34</v>
      </c>
      <c r="F502" s="254" t="s">
        <v>185</v>
      </c>
      <c r="G502" s="252"/>
      <c r="H502" s="255">
        <v>503.611</v>
      </c>
      <c r="I502" s="256"/>
      <c r="J502" s="252"/>
      <c r="K502" s="252"/>
      <c r="L502" s="257"/>
      <c r="M502" s="258"/>
      <c r="N502" s="259"/>
      <c r="O502" s="259"/>
      <c r="P502" s="259"/>
      <c r="Q502" s="259"/>
      <c r="R502" s="259"/>
      <c r="S502" s="259"/>
      <c r="T502" s="260"/>
      <c r="AT502" s="261" t="s">
        <v>165</v>
      </c>
      <c r="AU502" s="261" t="s">
        <v>87</v>
      </c>
      <c r="AV502" s="14" t="s">
        <v>161</v>
      </c>
      <c r="AW502" s="14" t="s">
        <v>41</v>
      </c>
      <c r="AX502" s="14" t="s">
        <v>85</v>
      </c>
      <c r="AY502" s="261" t="s">
        <v>154</v>
      </c>
    </row>
    <row r="503" spans="2:63" s="11" customFormat="1" ht="29.25" customHeight="1">
      <c r="B503" s="189"/>
      <c r="C503" s="190"/>
      <c r="D503" s="191" t="s">
        <v>77</v>
      </c>
      <c r="E503" s="203" t="s">
        <v>672</v>
      </c>
      <c r="F503" s="203" t="s">
        <v>673</v>
      </c>
      <c r="G503" s="190"/>
      <c r="H503" s="190"/>
      <c r="I503" s="193"/>
      <c r="J503" s="204">
        <f>BK503</f>
        <v>0</v>
      </c>
      <c r="K503" s="190"/>
      <c r="L503" s="195"/>
      <c r="M503" s="196"/>
      <c r="N503" s="197"/>
      <c r="O503" s="197"/>
      <c r="P503" s="198">
        <f>SUM(P504:P521)</f>
        <v>0</v>
      </c>
      <c r="Q503" s="197"/>
      <c r="R503" s="198">
        <f>SUM(R504:R521)</f>
        <v>0.051312800000000006</v>
      </c>
      <c r="S503" s="197"/>
      <c r="T503" s="199">
        <f>SUM(T504:T521)</f>
        <v>0</v>
      </c>
      <c r="AR503" s="200" t="s">
        <v>87</v>
      </c>
      <c r="AT503" s="201" t="s">
        <v>77</v>
      </c>
      <c r="AU503" s="201" t="s">
        <v>85</v>
      </c>
      <c r="AY503" s="200" t="s">
        <v>154</v>
      </c>
      <c r="BK503" s="202">
        <f>SUM(BK504:BK521)</f>
        <v>0</v>
      </c>
    </row>
    <row r="504" spans="2:65" s="1" customFormat="1" ht="16.5" customHeight="1">
      <c r="B504" s="43"/>
      <c r="C504" s="205" t="s">
        <v>674</v>
      </c>
      <c r="D504" s="205" t="s">
        <v>156</v>
      </c>
      <c r="E504" s="206" t="s">
        <v>675</v>
      </c>
      <c r="F504" s="207" t="s">
        <v>676</v>
      </c>
      <c r="G504" s="208" t="s">
        <v>159</v>
      </c>
      <c r="H504" s="209">
        <v>3.152</v>
      </c>
      <c r="I504" s="210"/>
      <c r="J504" s="211">
        <f>ROUND(I504*H504,2)</f>
        <v>0</v>
      </c>
      <c r="K504" s="207" t="s">
        <v>160</v>
      </c>
      <c r="L504" s="63"/>
      <c r="M504" s="212" t="s">
        <v>34</v>
      </c>
      <c r="N504" s="213" t="s">
        <v>49</v>
      </c>
      <c r="O504" s="44"/>
      <c r="P504" s="214">
        <f>O504*H504</f>
        <v>0</v>
      </c>
      <c r="Q504" s="214">
        <v>0.00015</v>
      </c>
      <c r="R504" s="214">
        <f>Q504*H504</f>
        <v>0.0004728</v>
      </c>
      <c r="S504" s="214">
        <v>0</v>
      </c>
      <c r="T504" s="215">
        <f>S504*H504</f>
        <v>0</v>
      </c>
      <c r="AR504" s="25" t="s">
        <v>277</v>
      </c>
      <c r="AT504" s="25" t="s">
        <v>156</v>
      </c>
      <c r="AU504" s="25" t="s">
        <v>87</v>
      </c>
      <c r="AY504" s="25" t="s">
        <v>154</v>
      </c>
      <c r="BE504" s="216">
        <f>IF(N504="základní",J504,0)</f>
        <v>0</v>
      </c>
      <c r="BF504" s="216">
        <f>IF(N504="snížená",J504,0)</f>
        <v>0</v>
      </c>
      <c r="BG504" s="216">
        <f>IF(N504="zákl. přenesená",J504,0)</f>
        <v>0</v>
      </c>
      <c r="BH504" s="216">
        <f>IF(N504="sníž. přenesená",J504,0)</f>
        <v>0</v>
      </c>
      <c r="BI504" s="216">
        <f>IF(N504="nulová",J504,0)</f>
        <v>0</v>
      </c>
      <c r="BJ504" s="25" t="s">
        <v>85</v>
      </c>
      <c r="BK504" s="216">
        <f>ROUND(I504*H504,2)</f>
        <v>0</v>
      </c>
      <c r="BL504" s="25" t="s">
        <v>277</v>
      </c>
      <c r="BM504" s="25" t="s">
        <v>677</v>
      </c>
    </row>
    <row r="505" spans="2:47" s="1" customFormat="1" ht="72">
      <c r="B505" s="43"/>
      <c r="C505" s="65"/>
      <c r="D505" s="217" t="s">
        <v>163</v>
      </c>
      <c r="E505" s="65"/>
      <c r="F505" s="218" t="s">
        <v>678</v>
      </c>
      <c r="G505" s="65"/>
      <c r="H505" s="65"/>
      <c r="I505" s="174"/>
      <c r="J505" s="65"/>
      <c r="K505" s="65"/>
      <c r="L505" s="63"/>
      <c r="M505" s="219"/>
      <c r="N505" s="44"/>
      <c r="O505" s="44"/>
      <c r="P505" s="44"/>
      <c r="Q505" s="44"/>
      <c r="R505" s="44"/>
      <c r="S505" s="44"/>
      <c r="T505" s="80"/>
      <c r="AT505" s="25" t="s">
        <v>163</v>
      </c>
      <c r="AU505" s="25" t="s">
        <v>87</v>
      </c>
    </row>
    <row r="506" spans="2:51" s="12" customFormat="1" ht="12">
      <c r="B506" s="220"/>
      <c r="C506" s="221"/>
      <c r="D506" s="217" t="s">
        <v>165</v>
      </c>
      <c r="E506" s="222" t="s">
        <v>34</v>
      </c>
      <c r="F506" s="223" t="s">
        <v>679</v>
      </c>
      <c r="G506" s="221"/>
      <c r="H506" s="222" t="s">
        <v>34</v>
      </c>
      <c r="I506" s="224"/>
      <c r="J506" s="221"/>
      <c r="K506" s="221"/>
      <c r="L506" s="225"/>
      <c r="M506" s="226"/>
      <c r="N506" s="227"/>
      <c r="O506" s="227"/>
      <c r="P506" s="227"/>
      <c r="Q506" s="227"/>
      <c r="R506" s="227"/>
      <c r="S506" s="227"/>
      <c r="T506" s="228"/>
      <c r="AT506" s="229" t="s">
        <v>165</v>
      </c>
      <c r="AU506" s="229" t="s">
        <v>87</v>
      </c>
      <c r="AV506" s="12" t="s">
        <v>85</v>
      </c>
      <c r="AW506" s="12" t="s">
        <v>41</v>
      </c>
      <c r="AX506" s="12" t="s">
        <v>78</v>
      </c>
      <c r="AY506" s="229" t="s">
        <v>154</v>
      </c>
    </row>
    <row r="507" spans="2:51" s="13" customFormat="1" ht="12">
      <c r="B507" s="230"/>
      <c r="C507" s="231"/>
      <c r="D507" s="217" t="s">
        <v>165</v>
      </c>
      <c r="E507" s="232" t="s">
        <v>34</v>
      </c>
      <c r="F507" s="233" t="s">
        <v>680</v>
      </c>
      <c r="G507" s="231"/>
      <c r="H507" s="234">
        <v>3.152</v>
      </c>
      <c r="I507" s="235"/>
      <c r="J507" s="231"/>
      <c r="K507" s="231"/>
      <c r="L507" s="236"/>
      <c r="M507" s="237"/>
      <c r="N507" s="238"/>
      <c r="O507" s="238"/>
      <c r="P507" s="238"/>
      <c r="Q507" s="238"/>
      <c r="R507" s="238"/>
      <c r="S507" s="238"/>
      <c r="T507" s="239"/>
      <c r="AT507" s="240" t="s">
        <v>165</v>
      </c>
      <c r="AU507" s="240" t="s">
        <v>87</v>
      </c>
      <c r="AV507" s="13" t="s">
        <v>87</v>
      </c>
      <c r="AW507" s="13" t="s">
        <v>41</v>
      </c>
      <c r="AX507" s="13" t="s">
        <v>78</v>
      </c>
      <c r="AY507" s="240" t="s">
        <v>154</v>
      </c>
    </row>
    <row r="508" spans="2:51" s="14" customFormat="1" ht="12">
      <c r="B508" s="251"/>
      <c r="C508" s="252"/>
      <c r="D508" s="217" t="s">
        <v>165</v>
      </c>
      <c r="E508" s="253" t="s">
        <v>34</v>
      </c>
      <c r="F508" s="254" t="s">
        <v>185</v>
      </c>
      <c r="G508" s="252"/>
      <c r="H508" s="255">
        <v>3.152</v>
      </c>
      <c r="I508" s="256"/>
      <c r="J508" s="252"/>
      <c r="K508" s="252"/>
      <c r="L508" s="257"/>
      <c r="M508" s="258"/>
      <c r="N508" s="259"/>
      <c r="O508" s="259"/>
      <c r="P508" s="259"/>
      <c r="Q508" s="259"/>
      <c r="R508" s="259"/>
      <c r="S508" s="259"/>
      <c r="T508" s="260"/>
      <c r="AT508" s="261" t="s">
        <v>165</v>
      </c>
      <c r="AU508" s="261" t="s">
        <v>87</v>
      </c>
      <c r="AV508" s="14" t="s">
        <v>161</v>
      </c>
      <c r="AW508" s="14" t="s">
        <v>41</v>
      </c>
      <c r="AX508" s="14" t="s">
        <v>85</v>
      </c>
      <c r="AY508" s="261" t="s">
        <v>154</v>
      </c>
    </row>
    <row r="509" spans="2:65" s="1" customFormat="1" ht="25.5" customHeight="1">
      <c r="B509" s="43"/>
      <c r="C509" s="241" t="s">
        <v>681</v>
      </c>
      <c r="D509" s="241" t="s">
        <v>169</v>
      </c>
      <c r="E509" s="242" t="s">
        <v>682</v>
      </c>
      <c r="F509" s="243" t="s">
        <v>683</v>
      </c>
      <c r="G509" s="244" t="s">
        <v>181</v>
      </c>
      <c r="H509" s="245">
        <v>2</v>
      </c>
      <c r="I509" s="246"/>
      <c r="J509" s="247">
        <f>ROUND(I509*H509,2)</f>
        <v>0</v>
      </c>
      <c r="K509" s="243" t="s">
        <v>160</v>
      </c>
      <c r="L509" s="248"/>
      <c r="M509" s="249" t="s">
        <v>34</v>
      </c>
      <c r="N509" s="250" t="s">
        <v>49</v>
      </c>
      <c r="O509" s="44"/>
      <c r="P509" s="214">
        <f>O509*H509</f>
        <v>0</v>
      </c>
      <c r="Q509" s="214">
        <v>0.0045</v>
      </c>
      <c r="R509" s="214">
        <f>Q509*H509</f>
        <v>0.009</v>
      </c>
      <c r="S509" s="214">
        <v>0</v>
      </c>
      <c r="T509" s="215">
        <f>S509*H509</f>
        <v>0</v>
      </c>
      <c r="AR509" s="25" t="s">
        <v>342</v>
      </c>
      <c r="AT509" s="25" t="s">
        <v>169</v>
      </c>
      <c r="AU509" s="25" t="s">
        <v>87</v>
      </c>
      <c r="AY509" s="25" t="s">
        <v>154</v>
      </c>
      <c r="BE509" s="216">
        <f>IF(N509="základní",J509,0)</f>
        <v>0</v>
      </c>
      <c r="BF509" s="216">
        <f>IF(N509="snížená",J509,0)</f>
        <v>0</v>
      </c>
      <c r="BG509" s="216">
        <f>IF(N509="zákl. přenesená",J509,0)</f>
        <v>0</v>
      </c>
      <c r="BH509" s="216">
        <f>IF(N509="sníž. přenesená",J509,0)</f>
        <v>0</v>
      </c>
      <c r="BI509" s="216">
        <f>IF(N509="nulová",J509,0)</f>
        <v>0</v>
      </c>
      <c r="BJ509" s="25" t="s">
        <v>85</v>
      </c>
      <c r="BK509" s="216">
        <f>ROUND(I509*H509,2)</f>
        <v>0</v>
      </c>
      <c r="BL509" s="25" t="s">
        <v>277</v>
      </c>
      <c r="BM509" s="25" t="s">
        <v>684</v>
      </c>
    </row>
    <row r="510" spans="2:51" s="12" customFormat="1" ht="12">
      <c r="B510" s="220"/>
      <c r="C510" s="221"/>
      <c r="D510" s="217" t="s">
        <v>165</v>
      </c>
      <c r="E510" s="222" t="s">
        <v>34</v>
      </c>
      <c r="F510" s="223" t="s">
        <v>344</v>
      </c>
      <c r="G510" s="221"/>
      <c r="H510" s="222" t="s">
        <v>34</v>
      </c>
      <c r="I510" s="224"/>
      <c r="J510" s="221"/>
      <c r="K510" s="221"/>
      <c r="L510" s="225"/>
      <c r="M510" s="226"/>
      <c r="N510" s="227"/>
      <c r="O510" s="227"/>
      <c r="P510" s="227"/>
      <c r="Q510" s="227"/>
      <c r="R510" s="227"/>
      <c r="S510" s="227"/>
      <c r="T510" s="228"/>
      <c r="AT510" s="229" t="s">
        <v>165</v>
      </c>
      <c r="AU510" s="229" t="s">
        <v>87</v>
      </c>
      <c r="AV510" s="12" t="s">
        <v>85</v>
      </c>
      <c r="AW510" s="12" t="s">
        <v>41</v>
      </c>
      <c r="AX510" s="12" t="s">
        <v>78</v>
      </c>
      <c r="AY510" s="229" t="s">
        <v>154</v>
      </c>
    </row>
    <row r="511" spans="2:51" s="13" customFormat="1" ht="12">
      <c r="B511" s="230"/>
      <c r="C511" s="231"/>
      <c r="D511" s="217" t="s">
        <v>165</v>
      </c>
      <c r="E511" s="232" t="s">
        <v>34</v>
      </c>
      <c r="F511" s="233" t="s">
        <v>87</v>
      </c>
      <c r="G511" s="231"/>
      <c r="H511" s="234">
        <v>2</v>
      </c>
      <c r="I511" s="235"/>
      <c r="J511" s="231"/>
      <c r="K511" s="231"/>
      <c r="L511" s="236"/>
      <c r="M511" s="237"/>
      <c r="N511" s="238"/>
      <c r="O511" s="238"/>
      <c r="P511" s="238"/>
      <c r="Q511" s="238"/>
      <c r="R511" s="238"/>
      <c r="S511" s="238"/>
      <c r="T511" s="239"/>
      <c r="AT511" s="240" t="s">
        <v>165</v>
      </c>
      <c r="AU511" s="240" t="s">
        <v>87</v>
      </c>
      <c r="AV511" s="13" t="s">
        <v>87</v>
      </c>
      <c r="AW511" s="13" t="s">
        <v>41</v>
      </c>
      <c r="AX511" s="13" t="s">
        <v>85</v>
      </c>
      <c r="AY511" s="240" t="s">
        <v>154</v>
      </c>
    </row>
    <row r="512" spans="2:65" s="1" customFormat="1" ht="25.5" customHeight="1">
      <c r="B512" s="43"/>
      <c r="C512" s="205" t="s">
        <v>168</v>
      </c>
      <c r="D512" s="205" t="s">
        <v>156</v>
      </c>
      <c r="E512" s="206" t="s">
        <v>685</v>
      </c>
      <c r="F512" s="207" t="s">
        <v>686</v>
      </c>
      <c r="G512" s="208" t="s">
        <v>287</v>
      </c>
      <c r="H512" s="209">
        <v>11.08</v>
      </c>
      <c r="I512" s="210"/>
      <c r="J512" s="211">
        <f>ROUND(I512*H512,2)</f>
        <v>0</v>
      </c>
      <c r="K512" s="207" t="s">
        <v>160</v>
      </c>
      <c r="L512" s="63"/>
      <c r="M512" s="212" t="s">
        <v>34</v>
      </c>
      <c r="N512" s="213" t="s">
        <v>49</v>
      </c>
      <c r="O512" s="44"/>
      <c r="P512" s="214">
        <f>O512*H512</f>
        <v>0</v>
      </c>
      <c r="Q512" s="214">
        <v>0</v>
      </c>
      <c r="R512" s="214">
        <f>Q512*H512</f>
        <v>0</v>
      </c>
      <c r="S512" s="214">
        <v>0</v>
      </c>
      <c r="T512" s="215">
        <f>S512*H512</f>
        <v>0</v>
      </c>
      <c r="AR512" s="25" t="s">
        <v>277</v>
      </c>
      <c r="AT512" s="25" t="s">
        <v>156</v>
      </c>
      <c r="AU512" s="25" t="s">
        <v>87</v>
      </c>
      <c r="AY512" s="25" t="s">
        <v>154</v>
      </c>
      <c r="BE512" s="216">
        <f>IF(N512="základní",J512,0)</f>
        <v>0</v>
      </c>
      <c r="BF512" s="216">
        <f>IF(N512="snížená",J512,0)</f>
        <v>0</v>
      </c>
      <c r="BG512" s="216">
        <f>IF(N512="zákl. přenesená",J512,0)</f>
        <v>0</v>
      </c>
      <c r="BH512" s="216">
        <f>IF(N512="sníž. přenesená",J512,0)</f>
        <v>0</v>
      </c>
      <c r="BI512" s="216">
        <f>IF(N512="nulová",J512,0)</f>
        <v>0</v>
      </c>
      <c r="BJ512" s="25" t="s">
        <v>85</v>
      </c>
      <c r="BK512" s="216">
        <f>ROUND(I512*H512,2)</f>
        <v>0</v>
      </c>
      <c r="BL512" s="25" t="s">
        <v>277</v>
      </c>
      <c r="BM512" s="25" t="s">
        <v>687</v>
      </c>
    </row>
    <row r="513" spans="2:47" s="1" customFormat="1" ht="72">
      <c r="B513" s="43"/>
      <c r="C513" s="65"/>
      <c r="D513" s="217" t="s">
        <v>163</v>
      </c>
      <c r="E513" s="65"/>
      <c r="F513" s="218" t="s">
        <v>678</v>
      </c>
      <c r="G513" s="65"/>
      <c r="H513" s="65"/>
      <c r="I513" s="174"/>
      <c r="J513" s="65"/>
      <c r="K513" s="65"/>
      <c r="L513" s="63"/>
      <c r="M513" s="219"/>
      <c r="N513" s="44"/>
      <c r="O513" s="44"/>
      <c r="P513" s="44"/>
      <c r="Q513" s="44"/>
      <c r="R513" s="44"/>
      <c r="S513" s="44"/>
      <c r="T513" s="80"/>
      <c r="AT513" s="25" t="s">
        <v>163</v>
      </c>
      <c r="AU513" s="25" t="s">
        <v>87</v>
      </c>
    </row>
    <row r="514" spans="2:51" s="12" customFormat="1" ht="12">
      <c r="B514" s="220"/>
      <c r="C514" s="221"/>
      <c r="D514" s="217" t="s">
        <v>165</v>
      </c>
      <c r="E514" s="222" t="s">
        <v>34</v>
      </c>
      <c r="F514" s="223" t="s">
        <v>679</v>
      </c>
      <c r="G514" s="221"/>
      <c r="H514" s="222" t="s">
        <v>34</v>
      </c>
      <c r="I514" s="224"/>
      <c r="J514" s="221"/>
      <c r="K514" s="221"/>
      <c r="L514" s="225"/>
      <c r="M514" s="226"/>
      <c r="N514" s="227"/>
      <c r="O514" s="227"/>
      <c r="P514" s="227"/>
      <c r="Q514" s="227"/>
      <c r="R514" s="227"/>
      <c r="S514" s="227"/>
      <c r="T514" s="228"/>
      <c r="AT514" s="229" t="s">
        <v>165</v>
      </c>
      <c r="AU514" s="229" t="s">
        <v>87</v>
      </c>
      <c r="AV514" s="12" t="s">
        <v>85</v>
      </c>
      <c r="AW514" s="12" t="s">
        <v>41</v>
      </c>
      <c r="AX514" s="12" t="s">
        <v>78</v>
      </c>
      <c r="AY514" s="229" t="s">
        <v>154</v>
      </c>
    </row>
    <row r="515" spans="2:51" s="13" customFormat="1" ht="12">
      <c r="B515" s="230"/>
      <c r="C515" s="231"/>
      <c r="D515" s="217" t="s">
        <v>165</v>
      </c>
      <c r="E515" s="232" t="s">
        <v>34</v>
      </c>
      <c r="F515" s="233" t="s">
        <v>688</v>
      </c>
      <c r="G515" s="231"/>
      <c r="H515" s="234">
        <v>11.08</v>
      </c>
      <c r="I515" s="235"/>
      <c r="J515" s="231"/>
      <c r="K515" s="231"/>
      <c r="L515" s="236"/>
      <c r="M515" s="237"/>
      <c r="N515" s="238"/>
      <c r="O515" s="238"/>
      <c r="P515" s="238"/>
      <c r="Q515" s="238"/>
      <c r="R515" s="238"/>
      <c r="S515" s="238"/>
      <c r="T515" s="239"/>
      <c r="AT515" s="240" t="s">
        <v>165</v>
      </c>
      <c r="AU515" s="240" t="s">
        <v>87</v>
      </c>
      <c r="AV515" s="13" t="s">
        <v>87</v>
      </c>
      <c r="AW515" s="13" t="s">
        <v>41</v>
      </c>
      <c r="AX515" s="13" t="s">
        <v>78</v>
      </c>
      <c r="AY515" s="240" t="s">
        <v>154</v>
      </c>
    </row>
    <row r="516" spans="2:51" s="14" customFormat="1" ht="12">
      <c r="B516" s="251"/>
      <c r="C516" s="252"/>
      <c r="D516" s="217" t="s">
        <v>165</v>
      </c>
      <c r="E516" s="253" t="s">
        <v>34</v>
      </c>
      <c r="F516" s="254" t="s">
        <v>185</v>
      </c>
      <c r="G516" s="252"/>
      <c r="H516" s="255">
        <v>11.08</v>
      </c>
      <c r="I516" s="256"/>
      <c r="J516" s="252"/>
      <c r="K516" s="252"/>
      <c r="L516" s="257"/>
      <c r="M516" s="258"/>
      <c r="N516" s="259"/>
      <c r="O516" s="259"/>
      <c r="P516" s="259"/>
      <c r="Q516" s="259"/>
      <c r="R516" s="259"/>
      <c r="S516" s="259"/>
      <c r="T516" s="260"/>
      <c r="AT516" s="261" t="s">
        <v>165</v>
      </c>
      <c r="AU516" s="261" t="s">
        <v>87</v>
      </c>
      <c r="AV516" s="14" t="s">
        <v>161</v>
      </c>
      <c r="AW516" s="14" t="s">
        <v>41</v>
      </c>
      <c r="AX516" s="14" t="s">
        <v>85</v>
      </c>
      <c r="AY516" s="261" t="s">
        <v>154</v>
      </c>
    </row>
    <row r="517" spans="2:65" s="1" customFormat="1" ht="25.5" customHeight="1">
      <c r="B517" s="43"/>
      <c r="C517" s="205" t="s">
        <v>689</v>
      </c>
      <c r="D517" s="205" t="s">
        <v>156</v>
      </c>
      <c r="E517" s="206" t="s">
        <v>690</v>
      </c>
      <c r="F517" s="207" t="s">
        <v>691</v>
      </c>
      <c r="G517" s="208" t="s">
        <v>258</v>
      </c>
      <c r="H517" s="209">
        <v>8</v>
      </c>
      <c r="I517" s="210"/>
      <c r="J517" s="211">
        <f>ROUND(I517*H517,2)</f>
        <v>0</v>
      </c>
      <c r="K517" s="207" t="s">
        <v>34</v>
      </c>
      <c r="L517" s="63"/>
      <c r="M517" s="212" t="s">
        <v>34</v>
      </c>
      <c r="N517" s="213" t="s">
        <v>49</v>
      </c>
      <c r="O517" s="44"/>
      <c r="P517" s="214">
        <f>O517*H517</f>
        <v>0</v>
      </c>
      <c r="Q517" s="214">
        <v>0.00523</v>
      </c>
      <c r="R517" s="214">
        <f>Q517*H517</f>
        <v>0.04184</v>
      </c>
      <c r="S517" s="214">
        <v>0</v>
      </c>
      <c r="T517" s="215">
        <f>S517*H517</f>
        <v>0</v>
      </c>
      <c r="AR517" s="25" t="s">
        <v>277</v>
      </c>
      <c r="AT517" s="25" t="s">
        <v>156</v>
      </c>
      <c r="AU517" s="25" t="s">
        <v>87</v>
      </c>
      <c r="AY517" s="25" t="s">
        <v>154</v>
      </c>
      <c r="BE517" s="216">
        <f>IF(N517="základní",J517,0)</f>
        <v>0</v>
      </c>
      <c r="BF517" s="216">
        <f>IF(N517="snížená",J517,0)</f>
        <v>0</v>
      </c>
      <c r="BG517" s="216">
        <f>IF(N517="zákl. přenesená",J517,0)</f>
        <v>0</v>
      </c>
      <c r="BH517" s="216">
        <f>IF(N517="sníž. přenesená",J517,0)</f>
        <v>0</v>
      </c>
      <c r="BI517" s="216">
        <f>IF(N517="nulová",J517,0)</f>
        <v>0</v>
      </c>
      <c r="BJ517" s="25" t="s">
        <v>85</v>
      </c>
      <c r="BK517" s="216">
        <f>ROUND(I517*H517,2)</f>
        <v>0</v>
      </c>
      <c r="BL517" s="25" t="s">
        <v>277</v>
      </c>
      <c r="BM517" s="25" t="s">
        <v>692</v>
      </c>
    </row>
    <row r="518" spans="2:51" s="12" customFormat="1" ht="12">
      <c r="B518" s="220"/>
      <c r="C518" s="221"/>
      <c r="D518" s="217" t="s">
        <v>165</v>
      </c>
      <c r="E518" s="222" t="s">
        <v>34</v>
      </c>
      <c r="F518" s="223" t="s">
        <v>693</v>
      </c>
      <c r="G518" s="221"/>
      <c r="H518" s="222" t="s">
        <v>34</v>
      </c>
      <c r="I518" s="224"/>
      <c r="J518" s="221"/>
      <c r="K518" s="221"/>
      <c r="L518" s="225"/>
      <c r="M518" s="226"/>
      <c r="N518" s="227"/>
      <c r="O518" s="227"/>
      <c r="P518" s="227"/>
      <c r="Q518" s="227"/>
      <c r="R518" s="227"/>
      <c r="S518" s="227"/>
      <c r="T518" s="228"/>
      <c r="AT518" s="229" t="s">
        <v>165</v>
      </c>
      <c r="AU518" s="229" t="s">
        <v>87</v>
      </c>
      <c r="AV518" s="12" t="s">
        <v>85</v>
      </c>
      <c r="AW518" s="12" t="s">
        <v>41</v>
      </c>
      <c r="AX518" s="12" t="s">
        <v>78</v>
      </c>
      <c r="AY518" s="229" t="s">
        <v>154</v>
      </c>
    </row>
    <row r="519" spans="2:51" s="13" customFormat="1" ht="12">
      <c r="B519" s="230"/>
      <c r="C519" s="231"/>
      <c r="D519" s="217" t="s">
        <v>165</v>
      </c>
      <c r="E519" s="232" t="s">
        <v>34</v>
      </c>
      <c r="F519" s="233" t="s">
        <v>172</v>
      </c>
      <c r="G519" s="231"/>
      <c r="H519" s="234">
        <v>8</v>
      </c>
      <c r="I519" s="235"/>
      <c r="J519" s="231"/>
      <c r="K519" s="231"/>
      <c r="L519" s="236"/>
      <c r="M519" s="237"/>
      <c r="N519" s="238"/>
      <c r="O519" s="238"/>
      <c r="P519" s="238"/>
      <c r="Q519" s="238"/>
      <c r="R519" s="238"/>
      <c r="S519" s="238"/>
      <c r="T519" s="239"/>
      <c r="AT519" s="240" t="s">
        <v>165</v>
      </c>
      <c r="AU519" s="240" t="s">
        <v>87</v>
      </c>
      <c r="AV519" s="13" t="s">
        <v>87</v>
      </c>
      <c r="AW519" s="13" t="s">
        <v>41</v>
      </c>
      <c r="AX519" s="13" t="s">
        <v>85</v>
      </c>
      <c r="AY519" s="240" t="s">
        <v>154</v>
      </c>
    </row>
    <row r="520" spans="2:65" s="1" customFormat="1" ht="38.25" customHeight="1">
      <c r="B520" s="43"/>
      <c r="C520" s="205" t="s">
        <v>694</v>
      </c>
      <c r="D520" s="205" t="s">
        <v>156</v>
      </c>
      <c r="E520" s="206" t="s">
        <v>695</v>
      </c>
      <c r="F520" s="207" t="s">
        <v>696</v>
      </c>
      <c r="G520" s="208" t="s">
        <v>271</v>
      </c>
      <c r="H520" s="209">
        <v>0.051</v>
      </c>
      <c r="I520" s="210"/>
      <c r="J520" s="211">
        <f>ROUND(I520*H520,2)</f>
        <v>0</v>
      </c>
      <c r="K520" s="207" t="s">
        <v>160</v>
      </c>
      <c r="L520" s="63"/>
      <c r="M520" s="212" t="s">
        <v>34</v>
      </c>
      <c r="N520" s="213" t="s">
        <v>49</v>
      </c>
      <c r="O520" s="44"/>
      <c r="P520" s="214">
        <f>O520*H520</f>
        <v>0</v>
      </c>
      <c r="Q520" s="214">
        <v>0</v>
      </c>
      <c r="R520" s="214">
        <f>Q520*H520</f>
        <v>0</v>
      </c>
      <c r="S520" s="214">
        <v>0</v>
      </c>
      <c r="T520" s="215">
        <f>S520*H520</f>
        <v>0</v>
      </c>
      <c r="AR520" s="25" t="s">
        <v>277</v>
      </c>
      <c r="AT520" s="25" t="s">
        <v>156</v>
      </c>
      <c r="AU520" s="25" t="s">
        <v>87</v>
      </c>
      <c r="AY520" s="25" t="s">
        <v>154</v>
      </c>
      <c r="BE520" s="216">
        <f>IF(N520="základní",J520,0)</f>
        <v>0</v>
      </c>
      <c r="BF520" s="216">
        <f>IF(N520="snížená",J520,0)</f>
        <v>0</v>
      </c>
      <c r="BG520" s="216">
        <f>IF(N520="zákl. přenesená",J520,0)</f>
        <v>0</v>
      </c>
      <c r="BH520" s="216">
        <f>IF(N520="sníž. přenesená",J520,0)</f>
        <v>0</v>
      </c>
      <c r="BI520" s="216">
        <f>IF(N520="nulová",J520,0)</f>
        <v>0</v>
      </c>
      <c r="BJ520" s="25" t="s">
        <v>85</v>
      </c>
      <c r="BK520" s="216">
        <f>ROUND(I520*H520,2)</f>
        <v>0</v>
      </c>
      <c r="BL520" s="25" t="s">
        <v>277</v>
      </c>
      <c r="BM520" s="25" t="s">
        <v>697</v>
      </c>
    </row>
    <row r="521" spans="2:47" s="1" customFormat="1" ht="132">
      <c r="B521" s="43"/>
      <c r="C521" s="65"/>
      <c r="D521" s="217" t="s">
        <v>163</v>
      </c>
      <c r="E521" s="65"/>
      <c r="F521" s="218" t="s">
        <v>541</v>
      </c>
      <c r="G521" s="65"/>
      <c r="H521" s="65"/>
      <c r="I521" s="174"/>
      <c r="J521" s="65"/>
      <c r="K521" s="65"/>
      <c r="L521" s="63"/>
      <c r="M521" s="262"/>
      <c r="N521" s="263"/>
      <c r="O521" s="263"/>
      <c r="P521" s="263"/>
      <c r="Q521" s="263"/>
      <c r="R521" s="263"/>
      <c r="S521" s="263"/>
      <c r="T521" s="264"/>
      <c r="AT521" s="25" t="s">
        <v>163</v>
      </c>
      <c r="AU521" s="25" t="s">
        <v>87</v>
      </c>
    </row>
    <row r="522" spans="2:12" s="1" customFormat="1" ht="6.75" customHeight="1">
      <c r="B522" s="58"/>
      <c r="C522" s="59"/>
      <c r="D522" s="59"/>
      <c r="E522" s="59"/>
      <c r="F522" s="59"/>
      <c r="G522" s="59"/>
      <c r="H522" s="59"/>
      <c r="I522" s="150"/>
      <c r="J522" s="59"/>
      <c r="K522" s="59"/>
      <c r="L522" s="63"/>
    </row>
  </sheetData>
  <sheetProtection sheet="1" objects="1" scenarios="1" formatColumns="0" formatRows="0" autoFilter="0"/>
  <autoFilter ref="C102:K521"/>
  <mergeCells count="13">
    <mergeCell ref="E95:H95"/>
    <mergeCell ref="G1:H1"/>
    <mergeCell ref="L2:V2"/>
    <mergeCell ref="E49:H49"/>
    <mergeCell ref="E51:H51"/>
    <mergeCell ref="J55:J56"/>
    <mergeCell ref="E91:H91"/>
    <mergeCell ref="E93:H93"/>
    <mergeCell ref="E7:H7"/>
    <mergeCell ref="E9:H9"/>
    <mergeCell ref="E11:H11"/>
    <mergeCell ref="E26:H26"/>
    <mergeCell ref="E47:H47"/>
  </mergeCells>
  <hyperlinks>
    <hyperlink ref="F1:G1" location="C2" display="1) Krycí list soupisu"/>
    <hyperlink ref="G1:H1" location="C58"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4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2" t="s">
        <v>103</v>
      </c>
      <c r="H1" s="412"/>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75" customHeight="1">
      <c r="L2" s="370"/>
      <c r="M2" s="370"/>
      <c r="N2" s="370"/>
      <c r="O2" s="370"/>
      <c r="P2" s="370"/>
      <c r="Q2" s="370"/>
      <c r="R2" s="370"/>
      <c r="S2" s="370"/>
      <c r="T2" s="370"/>
      <c r="U2" s="370"/>
      <c r="V2" s="370"/>
      <c r="AT2" s="25" t="s">
        <v>94</v>
      </c>
    </row>
    <row r="3" spans="2:46" ht="6.75" customHeight="1">
      <c r="B3" s="26"/>
      <c r="C3" s="27"/>
      <c r="D3" s="27"/>
      <c r="E3" s="27"/>
      <c r="F3" s="27"/>
      <c r="G3" s="27"/>
      <c r="H3" s="27"/>
      <c r="I3" s="127"/>
      <c r="J3" s="27"/>
      <c r="K3" s="28"/>
      <c r="AT3" s="25" t="s">
        <v>87</v>
      </c>
    </row>
    <row r="4" spans="2:46" ht="36.75" customHeight="1">
      <c r="B4" s="29"/>
      <c r="C4" s="30"/>
      <c r="D4" s="31" t="s">
        <v>107</v>
      </c>
      <c r="E4" s="30"/>
      <c r="F4" s="30"/>
      <c r="G4" s="30"/>
      <c r="H4" s="30"/>
      <c r="I4" s="128"/>
      <c r="J4" s="30"/>
      <c r="K4" s="32"/>
      <c r="M4" s="33" t="s">
        <v>12</v>
      </c>
      <c r="AT4" s="25" t="s">
        <v>6</v>
      </c>
    </row>
    <row r="5" spans="2:11" ht="6.75" customHeight="1">
      <c r="B5" s="29"/>
      <c r="C5" s="30"/>
      <c r="D5" s="30"/>
      <c r="E5" s="30"/>
      <c r="F5" s="30"/>
      <c r="G5" s="30"/>
      <c r="H5" s="30"/>
      <c r="I5" s="128"/>
      <c r="J5" s="30"/>
      <c r="K5" s="32"/>
    </row>
    <row r="6" spans="2:11" ht="12.75">
      <c r="B6" s="29"/>
      <c r="C6" s="30"/>
      <c r="D6" s="38" t="s">
        <v>18</v>
      </c>
      <c r="E6" s="30"/>
      <c r="F6" s="30"/>
      <c r="G6" s="30"/>
      <c r="H6" s="30"/>
      <c r="I6" s="128"/>
      <c r="J6" s="30"/>
      <c r="K6" s="32"/>
    </row>
    <row r="7" spans="2:11" ht="16.5" customHeight="1">
      <c r="B7" s="29"/>
      <c r="C7" s="30"/>
      <c r="D7" s="30"/>
      <c r="E7" s="404" t="str">
        <f>'Rekapitulace stavby'!K6</f>
        <v>Křížkovského 511/8, Vybudován čtyř kanceláří v 2.np</v>
      </c>
      <c r="F7" s="405"/>
      <c r="G7" s="405"/>
      <c r="H7" s="405"/>
      <c r="I7" s="128"/>
      <c r="J7" s="30"/>
      <c r="K7" s="32"/>
    </row>
    <row r="8" spans="2:11" ht="12.75">
      <c r="B8" s="29"/>
      <c r="C8" s="30"/>
      <c r="D8" s="38" t="s">
        <v>108</v>
      </c>
      <c r="E8" s="30"/>
      <c r="F8" s="30"/>
      <c r="G8" s="30"/>
      <c r="H8" s="30"/>
      <c r="I8" s="128"/>
      <c r="J8" s="30"/>
      <c r="K8" s="32"/>
    </row>
    <row r="9" spans="2:11" s="1" customFormat="1" ht="16.5" customHeight="1">
      <c r="B9" s="43"/>
      <c r="C9" s="44"/>
      <c r="D9" s="44"/>
      <c r="E9" s="404" t="s">
        <v>109</v>
      </c>
      <c r="F9" s="406"/>
      <c r="G9" s="406"/>
      <c r="H9" s="406"/>
      <c r="I9" s="129"/>
      <c r="J9" s="44"/>
      <c r="K9" s="47"/>
    </row>
    <row r="10" spans="2:11" s="1" customFormat="1" ht="12.75">
      <c r="B10" s="43"/>
      <c r="C10" s="44"/>
      <c r="D10" s="38" t="s">
        <v>110</v>
      </c>
      <c r="E10" s="44"/>
      <c r="F10" s="44"/>
      <c r="G10" s="44"/>
      <c r="H10" s="44"/>
      <c r="I10" s="129"/>
      <c r="J10" s="44"/>
      <c r="K10" s="47"/>
    </row>
    <row r="11" spans="2:11" s="1" customFormat="1" ht="36.75" customHeight="1">
      <c r="B11" s="43"/>
      <c r="C11" s="44"/>
      <c r="D11" s="44"/>
      <c r="E11" s="407" t="s">
        <v>698</v>
      </c>
      <c r="F11" s="406"/>
      <c r="G11" s="406"/>
      <c r="H11" s="406"/>
      <c r="I11" s="129"/>
      <c r="J11" s="44"/>
      <c r="K11" s="47"/>
    </row>
    <row r="12" spans="2:11" s="1" customFormat="1" ht="12">
      <c r="B12" s="43"/>
      <c r="C12" s="44"/>
      <c r="D12" s="44"/>
      <c r="E12" s="44"/>
      <c r="F12" s="44"/>
      <c r="G12" s="44"/>
      <c r="H12" s="44"/>
      <c r="I12" s="129"/>
      <c r="J12" s="44"/>
      <c r="K12" s="47"/>
    </row>
    <row r="13" spans="2:11" s="1" customFormat="1" ht="14.25" customHeight="1">
      <c r="B13" s="43"/>
      <c r="C13" s="44"/>
      <c r="D13" s="38" t="s">
        <v>20</v>
      </c>
      <c r="E13" s="44"/>
      <c r="F13" s="36" t="s">
        <v>34</v>
      </c>
      <c r="G13" s="44"/>
      <c r="H13" s="44"/>
      <c r="I13" s="130" t="s">
        <v>22</v>
      </c>
      <c r="J13" s="36" t="s">
        <v>34</v>
      </c>
      <c r="K13" s="47"/>
    </row>
    <row r="14" spans="2:11" s="1" customFormat="1" ht="14.25" customHeight="1">
      <c r="B14" s="43"/>
      <c r="C14" s="44"/>
      <c r="D14" s="38" t="s">
        <v>24</v>
      </c>
      <c r="E14" s="44"/>
      <c r="F14" s="36" t="s">
        <v>25</v>
      </c>
      <c r="G14" s="44"/>
      <c r="H14" s="44"/>
      <c r="I14" s="130" t="s">
        <v>26</v>
      </c>
      <c r="J14" s="131" t="str">
        <f>'Rekapitulace stavby'!AN8</f>
        <v>29. 8. 2018</v>
      </c>
      <c r="K14" s="47"/>
    </row>
    <row r="15" spans="2:11" s="1" customFormat="1" ht="10.5" customHeight="1">
      <c r="B15" s="43"/>
      <c r="C15" s="44"/>
      <c r="D15" s="44"/>
      <c r="E15" s="44"/>
      <c r="F15" s="44"/>
      <c r="G15" s="44"/>
      <c r="H15" s="44"/>
      <c r="I15" s="129"/>
      <c r="J15" s="44"/>
      <c r="K15" s="47"/>
    </row>
    <row r="16" spans="2:11" s="1" customFormat="1" ht="14.2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75" customHeight="1">
      <c r="B18" s="43"/>
      <c r="C18" s="44"/>
      <c r="D18" s="44"/>
      <c r="E18" s="44"/>
      <c r="F18" s="44"/>
      <c r="G18" s="44"/>
      <c r="H18" s="44"/>
      <c r="I18" s="129"/>
      <c r="J18" s="44"/>
      <c r="K18" s="47"/>
    </row>
    <row r="19" spans="2:11" s="1" customFormat="1" ht="14.25" customHeight="1">
      <c r="B19" s="43"/>
      <c r="C19" s="44"/>
      <c r="D19" s="38" t="s">
        <v>37</v>
      </c>
      <c r="E19" s="44"/>
      <c r="F19" s="44"/>
      <c r="G19" s="44"/>
      <c r="H19" s="44"/>
      <c r="I19" s="130" t="s">
        <v>33</v>
      </c>
      <c r="J19" s="36">
        <f>IF('Rekapitulace stavby'!AN13="Vyplň údaj","",IF('Rekapitulace stavby'!AN13="","",'Rekapitulace stavby'!AN13))</f>
      </c>
      <c r="K19" s="47"/>
    </row>
    <row r="20" spans="2:11" s="1" customFormat="1" ht="18" customHeight="1">
      <c r="B20" s="43"/>
      <c r="C20" s="44"/>
      <c r="D20" s="44"/>
      <c r="E20" s="36">
        <f>IF('Rekapitulace stavby'!E14="Vyplň údaj","",IF('Rekapitulace stavby'!E14="","",'Rekapitulace stavby'!E14))</f>
      </c>
      <c r="F20" s="44"/>
      <c r="G20" s="44"/>
      <c r="H20" s="44"/>
      <c r="I20" s="130" t="s">
        <v>36</v>
      </c>
      <c r="J20" s="36">
        <f>IF('Rekapitulace stavby'!AN14="Vyplň údaj","",IF('Rekapitulace stavby'!AN14="","",'Rekapitulace stavby'!AN14))</f>
      </c>
      <c r="K20" s="47"/>
    </row>
    <row r="21" spans="2:11" s="1" customFormat="1" ht="6.75" customHeight="1">
      <c r="B21" s="43"/>
      <c r="C21" s="44"/>
      <c r="D21" s="44"/>
      <c r="E21" s="44"/>
      <c r="F21" s="44"/>
      <c r="G21" s="44"/>
      <c r="H21" s="44"/>
      <c r="I21" s="129"/>
      <c r="J21" s="44"/>
      <c r="K21" s="47"/>
    </row>
    <row r="22" spans="2:11" s="1" customFormat="1" ht="14.2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75" customHeight="1">
      <c r="B24" s="43"/>
      <c r="C24" s="44"/>
      <c r="D24" s="44"/>
      <c r="E24" s="44"/>
      <c r="F24" s="44"/>
      <c r="G24" s="44"/>
      <c r="H24" s="44"/>
      <c r="I24" s="129"/>
      <c r="J24" s="44"/>
      <c r="K24" s="47"/>
    </row>
    <row r="25" spans="2:11" s="1" customFormat="1" ht="14.25" customHeight="1">
      <c r="B25" s="43"/>
      <c r="C25" s="44"/>
      <c r="D25" s="38" t="s">
        <v>42</v>
      </c>
      <c r="E25" s="44"/>
      <c r="F25" s="44"/>
      <c r="G25" s="44"/>
      <c r="H25" s="44"/>
      <c r="I25" s="129"/>
      <c r="J25" s="44"/>
      <c r="K25" s="47"/>
    </row>
    <row r="26" spans="2:11" s="7" customFormat="1" ht="71.25" customHeight="1">
      <c r="B26" s="132"/>
      <c r="C26" s="133"/>
      <c r="D26" s="133"/>
      <c r="E26" s="383" t="s">
        <v>43</v>
      </c>
      <c r="F26" s="383"/>
      <c r="G26" s="383"/>
      <c r="H26" s="383"/>
      <c r="I26" s="134"/>
      <c r="J26" s="133"/>
      <c r="K26" s="135"/>
    </row>
    <row r="27" spans="2:11" s="1" customFormat="1" ht="6.75" customHeight="1">
      <c r="B27" s="43"/>
      <c r="C27" s="44"/>
      <c r="D27" s="44"/>
      <c r="E27" s="44"/>
      <c r="F27" s="44"/>
      <c r="G27" s="44"/>
      <c r="H27" s="44"/>
      <c r="I27" s="129"/>
      <c r="J27" s="44"/>
      <c r="K27" s="47"/>
    </row>
    <row r="28" spans="2:11" s="1" customFormat="1" ht="6.75" customHeight="1">
      <c r="B28" s="43"/>
      <c r="C28" s="44"/>
      <c r="D28" s="87"/>
      <c r="E28" s="87"/>
      <c r="F28" s="87"/>
      <c r="G28" s="87"/>
      <c r="H28" s="87"/>
      <c r="I28" s="136"/>
      <c r="J28" s="87"/>
      <c r="K28" s="137"/>
    </row>
    <row r="29" spans="2:11" s="1" customFormat="1" ht="24.75" customHeight="1">
      <c r="B29" s="43"/>
      <c r="C29" s="44"/>
      <c r="D29" s="138" t="s">
        <v>44</v>
      </c>
      <c r="E29" s="44"/>
      <c r="F29" s="44"/>
      <c r="G29" s="44"/>
      <c r="H29" s="44"/>
      <c r="I29" s="129"/>
      <c r="J29" s="139">
        <f>ROUND(J87,2)</f>
        <v>0</v>
      </c>
      <c r="K29" s="47"/>
    </row>
    <row r="30" spans="2:11" s="1" customFormat="1" ht="6.75" customHeight="1">
      <c r="B30" s="43"/>
      <c r="C30" s="44"/>
      <c r="D30" s="87"/>
      <c r="E30" s="87"/>
      <c r="F30" s="87"/>
      <c r="G30" s="87"/>
      <c r="H30" s="87"/>
      <c r="I30" s="136"/>
      <c r="J30" s="87"/>
      <c r="K30" s="137"/>
    </row>
    <row r="31" spans="2:11" s="1" customFormat="1" ht="14.25" customHeight="1">
      <c r="B31" s="43"/>
      <c r="C31" s="44"/>
      <c r="D31" s="44"/>
      <c r="E31" s="44"/>
      <c r="F31" s="48" t="s">
        <v>46</v>
      </c>
      <c r="G31" s="44"/>
      <c r="H31" s="44"/>
      <c r="I31" s="140" t="s">
        <v>45</v>
      </c>
      <c r="J31" s="48" t="s">
        <v>47</v>
      </c>
      <c r="K31" s="47"/>
    </row>
    <row r="32" spans="2:11" s="1" customFormat="1" ht="14.25" customHeight="1">
      <c r="B32" s="43"/>
      <c r="C32" s="44"/>
      <c r="D32" s="51" t="s">
        <v>48</v>
      </c>
      <c r="E32" s="51" t="s">
        <v>49</v>
      </c>
      <c r="F32" s="141">
        <f>ROUND(SUM(BE87:BE145),2)</f>
        <v>0</v>
      </c>
      <c r="G32" s="44"/>
      <c r="H32" s="44"/>
      <c r="I32" s="142">
        <v>0.21</v>
      </c>
      <c r="J32" s="141">
        <f>ROUND(ROUND((SUM(BE87:BE145)),2)*I32,2)</f>
        <v>0</v>
      </c>
      <c r="K32" s="47"/>
    </row>
    <row r="33" spans="2:11" s="1" customFormat="1" ht="14.25" customHeight="1">
      <c r="B33" s="43"/>
      <c r="C33" s="44"/>
      <c r="D33" s="44"/>
      <c r="E33" s="51" t="s">
        <v>50</v>
      </c>
      <c r="F33" s="141">
        <f>ROUND(SUM(BF87:BF145),2)</f>
        <v>0</v>
      </c>
      <c r="G33" s="44"/>
      <c r="H33" s="44"/>
      <c r="I33" s="142">
        <v>0.15</v>
      </c>
      <c r="J33" s="141">
        <f>ROUND(ROUND((SUM(BF87:BF145)),2)*I33,2)</f>
        <v>0</v>
      </c>
      <c r="K33" s="47"/>
    </row>
    <row r="34" spans="2:11" s="1" customFormat="1" ht="14.25" customHeight="1" hidden="1">
      <c r="B34" s="43"/>
      <c r="C34" s="44"/>
      <c r="D34" s="44"/>
      <c r="E34" s="51" t="s">
        <v>51</v>
      </c>
      <c r="F34" s="141">
        <f>ROUND(SUM(BG87:BG145),2)</f>
        <v>0</v>
      </c>
      <c r="G34" s="44"/>
      <c r="H34" s="44"/>
      <c r="I34" s="142">
        <v>0.21</v>
      </c>
      <c r="J34" s="141">
        <v>0</v>
      </c>
      <c r="K34" s="47"/>
    </row>
    <row r="35" spans="2:11" s="1" customFormat="1" ht="14.25" customHeight="1" hidden="1">
      <c r="B35" s="43"/>
      <c r="C35" s="44"/>
      <c r="D35" s="44"/>
      <c r="E35" s="51" t="s">
        <v>52</v>
      </c>
      <c r="F35" s="141">
        <f>ROUND(SUM(BH87:BH145),2)</f>
        <v>0</v>
      </c>
      <c r="G35" s="44"/>
      <c r="H35" s="44"/>
      <c r="I35" s="142">
        <v>0.15</v>
      </c>
      <c r="J35" s="141">
        <v>0</v>
      </c>
      <c r="K35" s="47"/>
    </row>
    <row r="36" spans="2:11" s="1" customFormat="1" ht="14.25" customHeight="1" hidden="1">
      <c r="B36" s="43"/>
      <c r="C36" s="44"/>
      <c r="D36" s="44"/>
      <c r="E36" s="51" t="s">
        <v>53</v>
      </c>
      <c r="F36" s="141">
        <f>ROUND(SUM(BI87:BI145),2)</f>
        <v>0</v>
      </c>
      <c r="G36" s="44"/>
      <c r="H36" s="44"/>
      <c r="I36" s="142">
        <v>0</v>
      </c>
      <c r="J36" s="141">
        <v>0</v>
      </c>
      <c r="K36" s="47"/>
    </row>
    <row r="37" spans="2:11" s="1" customFormat="1" ht="6.75" customHeight="1">
      <c r="B37" s="43"/>
      <c r="C37" s="44"/>
      <c r="D37" s="44"/>
      <c r="E37" s="44"/>
      <c r="F37" s="44"/>
      <c r="G37" s="44"/>
      <c r="H37" s="44"/>
      <c r="I37" s="129"/>
      <c r="J37" s="44"/>
      <c r="K37" s="47"/>
    </row>
    <row r="38" spans="2:11" s="1" customFormat="1" ht="24.75" customHeight="1">
      <c r="B38" s="43"/>
      <c r="C38" s="143"/>
      <c r="D38" s="144" t="s">
        <v>54</v>
      </c>
      <c r="E38" s="81"/>
      <c r="F38" s="81"/>
      <c r="G38" s="145" t="s">
        <v>55</v>
      </c>
      <c r="H38" s="146" t="s">
        <v>56</v>
      </c>
      <c r="I38" s="147"/>
      <c r="J38" s="148">
        <f>SUM(J29:J36)</f>
        <v>0</v>
      </c>
      <c r="K38" s="149"/>
    </row>
    <row r="39" spans="2:11" s="1" customFormat="1" ht="14.25" customHeight="1">
      <c r="B39" s="58"/>
      <c r="C39" s="59"/>
      <c r="D39" s="59"/>
      <c r="E39" s="59"/>
      <c r="F39" s="59"/>
      <c r="G39" s="59"/>
      <c r="H39" s="59"/>
      <c r="I39" s="150"/>
      <c r="J39" s="59"/>
      <c r="K39" s="60"/>
    </row>
    <row r="43" spans="2:11" s="1" customFormat="1" ht="6.75" customHeight="1">
      <c r="B43" s="151"/>
      <c r="C43" s="152"/>
      <c r="D43" s="152"/>
      <c r="E43" s="152"/>
      <c r="F43" s="152"/>
      <c r="G43" s="152"/>
      <c r="H43" s="152"/>
      <c r="I43" s="153"/>
      <c r="J43" s="152"/>
      <c r="K43" s="154"/>
    </row>
    <row r="44" spans="2:11" s="1" customFormat="1" ht="36.75" customHeight="1">
      <c r="B44" s="43"/>
      <c r="C44" s="31" t="s">
        <v>112</v>
      </c>
      <c r="D44" s="44"/>
      <c r="E44" s="44"/>
      <c r="F44" s="44"/>
      <c r="G44" s="44"/>
      <c r="H44" s="44"/>
      <c r="I44" s="129"/>
      <c r="J44" s="44"/>
      <c r="K44" s="47"/>
    </row>
    <row r="45" spans="2:11" s="1" customFormat="1" ht="6.75" customHeight="1">
      <c r="B45" s="43"/>
      <c r="C45" s="44"/>
      <c r="D45" s="44"/>
      <c r="E45" s="44"/>
      <c r="F45" s="44"/>
      <c r="G45" s="44"/>
      <c r="H45" s="44"/>
      <c r="I45" s="129"/>
      <c r="J45" s="44"/>
      <c r="K45" s="47"/>
    </row>
    <row r="46" spans="2:11" s="1" customFormat="1" ht="14.25" customHeight="1">
      <c r="B46" s="43"/>
      <c r="C46" s="38" t="s">
        <v>18</v>
      </c>
      <c r="D46" s="44"/>
      <c r="E46" s="44"/>
      <c r="F46" s="44"/>
      <c r="G46" s="44"/>
      <c r="H46" s="44"/>
      <c r="I46" s="129"/>
      <c r="J46" s="44"/>
      <c r="K46" s="47"/>
    </row>
    <row r="47" spans="2:11" s="1" customFormat="1" ht="16.5" customHeight="1">
      <c r="B47" s="43"/>
      <c r="C47" s="44"/>
      <c r="D47" s="44"/>
      <c r="E47" s="404" t="str">
        <f>E7</f>
        <v>Křížkovského 511/8, Vybudován čtyř kanceláří v 2.np</v>
      </c>
      <c r="F47" s="405"/>
      <c r="G47" s="405"/>
      <c r="H47" s="405"/>
      <c r="I47" s="129"/>
      <c r="J47" s="44"/>
      <c r="K47" s="47"/>
    </row>
    <row r="48" spans="2:11" ht="12.75">
      <c r="B48" s="29"/>
      <c r="C48" s="38" t="s">
        <v>108</v>
      </c>
      <c r="D48" s="30"/>
      <c r="E48" s="30"/>
      <c r="F48" s="30"/>
      <c r="G48" s="30"/>
      <c r="H48" s="30"/>
      <c r="I48" s="128"/>
      <c r="J48" s="30"/>
      <c r="K48" s="32"/>
    </row>
    <row r="49" spans="2:11" s="1" customFormat="1" ht="16.5" customHeight="1">
      <c r="B49" s="43"/>
      <c r="C49" s="44"/>
      <c r="D49" s="44"/>
      <c r="E49" s="404" t="s">
        <v>109</v>
      </c>
      <c r="F49" s="406"/>
      <c r="G49" s="406"/>
      <c r="H49" s="406"/>
      <c r="I49" s="129"/>
      <c r="J49" s="44"/>
      <c r="K49" s="47"/>
    </row>
    <row r="50" spans="2:11" s="1" customFormat="1" ht="14.25" customHeight="1">
      <c r="B50" s="43"/>
      <c r="C50" s="38" t="s">
        <v>110</v>
      </c>
      <c r="D50" s="44"/>
      <c r="E50" s="44"/>
      <c r="F50" s="44"/>
      <c r="G50" s="44"/>
      <c r="H50" s="44"/>
      <c r="I50" s="129"/>
      <c r="J50" s="44"/>
      <c r="K50" s="47"/>
    </row>
    <row r="51" spans="2:11" s="1" customFormat="1" ht="17.25" customHeight="1">
      <c r="B51" s="43"/>
      <c r="C51" s="44"/>
      <c r="D51" s="44"/>
      <c r="E51" s="407" t="str">
        <f>E11</f>
        <v>02 - Slaboproud</v>
      </c>
      <c r="F51" s="406"/>
      <c r="G51" s="406"/>
      <c r="H51" s="406"/>
      <c r="I51" s="129"/>
      <c r="J51" s="44"/>
      <c r="K51" s="47"/>
    </row>
    <row r="52" spans="2:11" s="1" customFormat="1" ht="6.75" customHeight="1">
      <c r="B52" s="43"/>
      <c r="C52" s="44"/>
      <c r="D52" s="44"/>
      <c r="E52" s="44"/>
      <c r="F52" s="44"/>
      <c r="G52" s="44"/>
      <c r="H52" s="44"/>
      <c r="I52" s="129"/>
      <c r="J52" s="44"/>
      <c r="K52" s="47"/>
    </row>
    <row r="53" spans="2:11" s="1" customFormat="1" ht="18" customHeight="1">
      <c r="B53" s="43"/>
      <c r="C53" s="38" t="s">
        <v>24</v>
      </c>
      <c r="D53" s="44"/>
      <c r="E53" s="44"/>
      <c r="F53" s="36" t="str">
        <f>F14</f>
        <v>Olomouc</v>
      </c>
      <c r="G53" s="44"/>
      <c r="H53" s="44"/>
      <c r="I53" s="130" t="s">
        <v>26</v>
      </c>
      <c r="J53" s="131" t="str">
        <f>IF(J14="","",J14)</f>
        <v>29. 8. 2018</v>
      </c>
      <c r="K53" s="47"/>
    </row>
    <row r="54" spans="2:11" s="1" customFormat="1" ht="6.75" customHeight="1">
      <c r="B54" s="43"/>
      <c r="C54" s="44"/>
      <c r="D54" s="44"/>
      <c r="E54" s="44"/>
      <c r="F54" s="44"/>
      <c r="G54" s="44"/>
      <c r="H54" s="44"/>
      <c r="I54" s="129"/>
      <c r="J54" s="44"/>
      <c r="K54" s="47"/>
    </row>
    <row r="55" spans="2:11" s="1" customFormat="1" ht="12.75">
      <c r="B55" s="43"/>
      <c r="C55" s="38" t="s">
        <v>32</v>
      </c>
      <c r="D55" s="44"/>
      <c r="E55" s="44"/>
      <c r="F55" s="36" t="str">
        <f>E17</f>
        <v>ÚP Olomouc, Křížkovského 511/8, Olomouc</v>
      </c>
      <c r="G55" s="44"/>
      <c r="H55" s="44"/>
      <c r="I55" s="130" t="s">
        <v>39</v>
      </c>
      <c r="J55" s="383" t="str">
        <f>E23</f>
        <v>Atelier A, Olomouc</v>
      </c>
      <c r="K55" s="47"/>
    </row>
    <row r="56" spans="2:11" s="1" customFormat="1" ht="14.25" customHeight="1">
      <c r="B56" s="43"/>
      <c r="C56" s="38" t="s">
        <v>37</v>
      </c>
      <c r="D56" s="44"/>
      <c r="E56" s="44"/>
      <c r="F56" s="36">
        <f>IF(E20="","",E20)</f>
      </c>
      <c r="G56" s="44"/>
      <c r="H56" s="44"/>
      <c r="I56" s="129"/>
      <c r="J56" s="408"/>
      <c r="K56" s="47"/>
    </row>
    <row r="57" spans="2:11" s="1" customFormat="1" ht="9.75" customHeight="1">
      <c r="B57" s="43"/>
      <c r="C57" s="44"/>
      <c r="D57" s="44"/>
      <c r="E57" s="44"/>
      <c r="F57" s="44"/>
      <c r="G57" s="44"/>
      <c r="H57" s="44"/>
      <c r="I57" s="129"/>
      <c r="J57" s="44"/>
      <c r="K57" s="47"/>
    </row>
    <row r="58" spans="2:11" s="1" customFormat="1" ht="29.25" customHeight="1">
      <c r="B58" s="43"/>
      <c r="C58" s="155" t="s">
        <v>113</v>
      </c>
      <c r="D58" s="143"/>
      <c r="E58" s="143"/>
      <c r="F58" s="143"/>
      <c r="G58" s="143"/>
      <c r="H58" s="143"/>
      <c r="I58" s="156"/>
      <c r="J58" s="157" t="s">
        <v>114</v>
      </c>
      <c r="K58" s="158"/>
    </row>
    <row r="59" spans="2:11" s="1" customFormat="1" ht="9.75" customHeight="1">
      <c r="B59" s="43"/>
      <c r="C59" s="44"/>
      <c r="D59" s="44"/>
      <c r="E59" s="44"/>
      <c r="F59" s="44"/>
      <c r="G59" s="44"/>
      <c r="H59" s="44"/>
      <c r="I59" s="129"/>
      <c r="J59" s="44"/>
      <c r="K59" s="47"/>
    </row>
    <row r="60" spans="2:47" s="1" customFormat="1" ht="29.25" customHeight="1">
      <c r="B60" s="43"/>
      <c r="C60" s="159" t="s">
        <v>115</v>
      </c>
      <c r="D60" s="44"/>
      <c r="E60" s="44"/>
      <c r="F60" s="44"/>
      <c r="G60" s="44"/>
      <c r="H60" s="44"/>
      <c r="I60" s="129"/>
      <c r="J60" s="139">
        <f>J87</f>
        <v>0</v>
      </c>
      <c r="K60" s="47"/>
      <c r="AU60" s="25" t="s">
        <v>116</v>
      </c>
    </row>
    <row r="61" spans="2:11" s="8" customFormat="1" ht="24.75" customHeight="1">
      <c r="B61" s="160"/>
      <c r="C61" s="161"/>
      <c r="D61" s="162" t="s">
        <v>127</v>
      </c>
      <c r="E61" s="163"/>
      <c r="F61" s="163"/>
      <c r="G61" s="163"/>
      <c r="H61" s="163"/>
      <c r="I61" s="164"/>
      <c r="J61" s="165">
        <f>J88</f>
        <v>0</v>
      </c>
      <c r="K61" s="166"/>
    </row>
    <row r="62" spans="2:11" s="9" customFormat="1" ht="19.5" customHeight="1">
      <c r="B62" s="167"/>
      <c r="C62" s="168"/>
      <c r="D62" s="169" t="s">
        <v>699</v>
      </c>
      <c r="E62" s="170"/>
      <c r="F62" s="170"/>
      <c r="G62" s="170"/>
      <c r="H62" s="170"/>
      <c r="I62" s="171"/>
      <c r="J62" s="172">
        <f>J89</f>
        <v>0</v>
      </c>
      <c r="K62" s="173"/>
    </row>
    <row r="63" spans="2:11" s="9" customFormat="1" ht="14.25" customHeight="1">
      <c r="B63" s="167"/>
      <c r="C63" s="168"/>
      <c r="D63" s="169" t="s">
        <v>700</v>
      </c>
      <c r="E63" s="170"/>
      <c r="F63" s="170"/>
      <c r="G63" s="170"/>
      <c r="H63" s="170"/>
      <c r="I63" s="171"/>
      <c r="J63" s="172">
        <f>J90</f>
        <v>0</v>
      </c>
      <c r="K63" s="173"/>
    </row>
    <row r="64" spans="2:11" s="9" customFormat="1" ht="21.75" customHeight="1">
      <c r="B64" s="167"/>
      <c r="C64" s="168"/>
      <c r="D64" s="169" t="s">
        <v>701</v>
      </c>
      <c r="E64" s="170"/>
      <c r="F64" s="170"/>
      <c r="G64" s="170"/>
      <c r="H64" s="170"/>
      <c r="I64" s="171"/>
      <c r="J64" s="172">
        <f>J91</f>
        <v>0</v>
      </c>
      <c r="K64" s="173"/>
    </row>
    <row r="65" spans="2:11" s="9" customFormat="1" ht="21.75" customHeight="1">
      <c r="B65" s="167"/>
      <c r="C65" s="168"/>
      <c r="D65" s="169" t="s">
        <v>702</v>
      </c>
      <c r="E65" s="170"/>
      <c r="F65" s="170"/>
      <c r="G65" s="170"/>
      <c r="H65" s="170"/>
      <c r="I65" s="171"/>
      <c r="J65" s="172">
        <f>J129</f>
        <v>0</v>
      </c>
      <c r="K65" s="173"/>
    </row>
    <row r="66" spans="2:11" s="1" customFormat="1" ht="21.75" customHeight="1">
      <c r="B66" s="43"/>
      <c r="C66" s="44"/>
      <c r="D66" s="44"/>
      <c r="E66" s="44"/>
      <c r="F66" s="44"/>
      <c r="G66" s="44"/>
      <c r="H66" s="44"/>
      <c r="I66" s="129"/>
      <c r="J66" s="44"/>
      <c r="K66" s="47"/>
    </row>
    <row r="67" spans="2:11" s="1" customFormat="1" ht="6.75" customHeight="1">
      <c r="B67" s="58"/>
      <c r="C67" s="59"/>
      <c r="D67" s="59"/>
      <c r="E67" s="59"/>
      <c r="F67" s="59"/>
      <c r="G67" s="59"/>
      <c r="H67" s="59"/>
      <c r="I67" s="150"/>
      <c r="J67" s="59"/>
      <c r="K67" s="60"/>
    </row>
    <row r="71" spans="2:12" s="1" customFormat="1" ht="6.75" customHeight="1">
      <c r="B71" s="61"/>
      <c r="C71" s="62"/>
      <c r="D71" s="62"/>
      <c r="E71" s="62"/>
      <c r="F71" s="62"/>
      <c r="G71" s="62"/>
      <c r="H71" s="62"/>
      <c r="I71" s="153"/>
      <c r="J71" s="62"/>
      <c r="K71" s="62"/>
      <c r="L71" s="63"/>
    </row>
    <row r="72" spans="2:12" s="1" customFormat="1" ht="36.75" customHeight="1">
      <c r="B72" s="43"/>
      <c r="C72" s="64" t="s">
        <v>138</v>
      </c>
      <c r="D72" s="65"/>
      <c r="E72" s="65"/>
      <c r="F72" s="65"/>
      <c r="G72" s="65"/>
      <c r="H72" s="65"/>
      <c r="I72" s="174"/>
      <c r="J72" s="65"/>
      <c r="K72" s="65"/>
      <c r="L72" s="63"/>
    </row>
    <row r="73" spans="2:12" s="1" customFormat="1" ht="6.75" customHeight="1">
      <c r="B73" s="43"/>
      <c r="C73" s="65"/>
      <c r="D73" s="65"/>
      <c r="E73" s="65"/>
      <c r="F73" s="65"/>
      <c r="G73" s="65"/>
      <c r="H73" s="65"/>
      <c r="I73" s="174"/>
      <c r="J73" s="65"/>
      <c r="K73" s="65"/>
      <c r="L73" s="63"/>
    </row>
    <row r="74" spans="2:12" s="1" customFormat="1" ht="14.25" customHeight="1">
      <c r="B74" s="43"/>
      <c r="C74" s="67" t="s">
        <v>18</v>
      </c>
      <c r="D74" s="65"/>
      <c r="E74" s="65"/>
      <c r="F74" s="65"/>
      <c r="G74" s="65"/>
      <c r="H74" s="65"/>
      <c r="I74" s="174"/>
      <c r="J74" s="65"/>
      <c r="K74" s="65"/>
      <c r="L74" s="63"/>
    </row>
    <row r="75" spans="2:12" s="1" customFormat="1" ht="16.5" customHeight="1">
      <c r="B75" s="43"/>
      <c r="C75" s="65"/>
      <c r="D75" s="65"/>
      <c r="E75" s="409" t="str">
        <f>E7</f>
        <v>Křížkovského 511/8, Vybudován čtyř kanceláří v 2.np</v>
      </c>
      <c r="F75" s="410"/>
      <c r="G75" s="410"/>
      <c r="H75" s="410"/>
      <c r="I75" s="174"/>
      <c r="J75" s="65"/>
      <c r="K75" s="65"/>
      <c r="L75" s="63"/>
    </row>
    <row r="76" spans="2:12" ht="12.75">
      <c r="B76" s="29"/>
      <c r="C76" s="67" t="s">
        <v>108</v>
      </c>
      <c r="D76" s="175"/>
      <c r="E76" s="175"/>
      <c r="F76" s="175"/>
      <c r="G76" s="175"/>
      <c r="H76" s="175"/>
      <c r="J76" s="175"/>
      <c r="K76" s="175"/>
      <c r="L76" s="176"/>
    </row>
    <row r="77" spans="2:12" s="1" customFormat="1" ht="16.5" customHeight="1">
      <c r="B77" s="43"/>
      <c r="C77" s="65"/>
      <c r="D77" s="65"/>
      <c r="E77" s="409" t="s">
        <v>109</v>
      </c>
      <c r="F77" s="411"/>
      <c r="G77" s="411"/>
      <c r="H77" s="411"/>
      <c r="I77" s="174"/>
      <c r="J77" s="65"/>
      <c r="K77" s="65"/>
      <c r="L77" s="63"/>
    </row>
    <row r="78" spans="2:12" s="1" customFormat="1" ht="14.25" customHeight="1">
      <c r="B78" s="43"/>
      <c r="C78" s="67" t="s">
        <v>110</v>
      </c>
      <c r="D78" s="65"/>
      <c r="E78" s="65"/>
      <c r="F78" s="65"/>
      <c r="G78" s="65"/>
      <c r="H78" s="65"/>
      <c r="I78" s="174"/>
      <c r="J78" s="65"/>
      <c r="K78" s="65"/>
      <c r="L78" s="63"/>
    </row>
    <row r="79" spans="2:12" s="1" customFormat="1" ht="17.25" customHeight="1">
      <c r="B79" s="43"/>
      <c r="C79" s="65"/>
      <c r="D79" s="65"/>
      <c r="E79" s="391" t="str">
        <f>E11</f>
        <v>02 - Slaboproud</v>
      </c>
      <c r="F79" s="411"/>
      <c r="G79" s="411"/>
      <c r="H79" s="411"/>
      <c r="I79" s="174"/>
      <c r="J79" s="65"/>
      <c r="K79" s="65"/>
      <c r="L79" s="63"/>
    </row>
    <row r="80" spans="2:12" s="1" customFormat="1" ht="6.75" customHeight="1">
      <c r="B80" s="43"/>
      <c r="C80" s="65"/>
      <c r="D80" s="65"/>
      <c r="E80" s="65"/>
      <c r="F80" s="65"/>
      <c r="G80" s="65"/>
      <c r="H80" s="65"/>
      <c r="I80" s="174"/>
      <c r="J80" s="65"/>
      <c r="K80" s="65"/>
      <c r="L80" s="63"/>
    </row>
    <row r="81" spans="2:12" s="1" customFormat="1" ht="18" customHeight="1">
      <c r="B81" s="43"/>
      <c r="C81" s="67" t="s">
        <v>24</v>
      </c>
      <c r="D81" s="65"/>
      <c r="E81" s="65"/>
      <c r="F81" s="177" t="str">
        <f>F14</f>
        <v>Olomouc</v>
      </c>
      <c r="G81" s="65"/>
      <c r="H81" s="65"/>
      <c r="I81" s="178" t="s">
        <v>26</v>
      </c>
      <c r="J81" s="75" t="str">
        <f>IF(J14="","",J14)</f>
        <v>29. 8. 2018</v>
      </c>
      <c r="K81" s="65"/>
      <c r="L81" s="63"/>
    </row>
    <row r="82" spans="2:12" s="1" customFormat="1" ht="6.75" customHeight="1">
      <c r="B82" s="43"/>
      <c r="C82" s="65"/>
      <c r="D82" s="65"/>
      <c r="E82" s="65"/>
      <c r="F82" s="65"/>
      <c r="G82" s="65"/>
      <c r="H82" s="65"/>
      <c r="I82" s="174"/>
      <c r="J82" s="65"/>
      <c r="K82" s="65"/>
      <c r="L82" s="63"/>
    </row>
    <row r="83" spans="2:12" s="1" customFormat="1" ht="12.75">
      <c r="B83" s="43"/>
      <c r="C83" s="67" t="s">
        <v>32</v>
      </c>
      <c r="D83" s="65"/>
      <c r="E83" s="65"/>
      <c r="F83" s="177" t="str">
        <f>E17</f>
        <v>ÚP Olomouc, Křížkovského 511/8, Olomouc</v>
      </c>
      <c r="G83" s="65"/>
      <c r="H83" s="65"/>
      <c r="I83" s="178" t="s">
        <v>39</v>
      </c>
      <c r="J83" s="177" t="str">
        <f>E23</f>
        <v>Atelier A, Olomouc</v>
      </c>
      <c r="K83" s="65"/>
      <c r="L83" s="63"/>
    </row>
    <row r="84" spans="2:12" s="1" customFormat="1" ht="14.25" customHeight="1">
      <c r="B84" s="43"/>
      <c r="C84" s="67" t="s">
        <v>37</v>
      </c>
      <c r="D84" s="65"/>
      <c r="E84" s="65"/>
      <c r="F84" s="177">
        <f>IF(E20="","",E20)</f>
      </c>
      <c r="G84" s="65"/>
      <c r="H84" s="65"/>
      <c r="I84" s="174"/>
      <c r="J84" s="65"/>
      <c r="K84" s="65"/>
      <c r="L84" s="63"/>
    </row>
    <row r="85" spans="2:12" s="1" customFormat="1" ht="9.75" customHeight="1">
      <c r="B85" s="43"/>
      <c r="C85" s="65"/>
      <c r="D85" s="65"/>
      <c r="E85" s="65"/>
      <c r="F85" s="65"/>
      <c r="G85" s="65"/>
      <c r="H85" s="65"/>
      <c r="I85" s="174"/>
      <c r="J85" s="65"/>
      <c r="K85" s="65"/>
      <c r="L85" s="63"/>
    </row>
    <row r="86" spans="2:20" s="10" customFormat="1" ht="29.25" customHeight="1">
      <c r="B86" s="179"/>
      <c r="C86" s="180" t="s">
        <v>139</v>
      </c>
      <c r="D86" s="181" t="s">
        <v>63</v>
      </c>
      <c r="E86" s="181" t="s">
        <v>59</v>
      </c>
      <c r="F86" s="181" t="s">
        <v>140</v>
      </c>
      <c r="G86" s="181" t="s">
        <v>141</v>
      </c>
      <c r="H86" s="181" t="s">
        <v>142</v>
      </c>
      <c r="I86" s="182" t="s">
        <v>143</v>
      </c>
      <c r="J86" s="181" t="s">
        <v>114</v>
      </c>
      <c r="K86" s="183" t="s">
        <v>144</v>
      </c>
      <c r="L86" s="184"/>
      <c r="M86" s="83" t="s">
        <v>145</v>
      </c>
      <c r="N86" s="84" t="s">
        <v>48</v>
      </c>
      <c r="O86" s="84" t="s">
        <v>146</v>
      </c>
      <c r="P86" s="84" t="s">
        <v>147</v>
      </c>
      <c r="Q86" s="84" t="s">
        <v>148</v>
      </c>
      <c r="R86" s="84" t="s">
        <v>149</v>
      </c>
      <c r="S86" s="84" t="s">
        <v>150</v>
      </c>
      <c r="T86" s="85" t="s">
        <v>151</v>
      </c>
    </row>
    <row r="87" spans="2:63" s="1" customFormat="1" ht="29.25" customHeight="1">
      <c r="B87" s="43"/>
      <c r="C87" s="89" t="s">
        <v>115</v>
      </c>
      <c r="D87" s="65"/>
      <c r="E87" s="65"/>
      <c r="F87" s="65"/>
      <c r="G87" s="65"/>
      <c r="H87" s="65"/>
      <c r="I87" s="174"/>
      <c r="J87" s="185">
        <f>BK87</f>
        <v>0</v>
      </c>
      <c r="K87" s="65"/>
      <c r="L87" s="63"/>
      <c r="M87" s="86"/>
      <c r="N87" s="87"/>
      <c r="O87" s="87"/>
      <c r="P87" s="186">
        <f>P88</f>
        <v>0</v>
      </c>
      <c r="Q87" s="87"/>
      <c r="R87" s="186">
        <f>R88</f>
        <v>0</v>
      </c>
      <c r="S87" s="87"/>
      <c r="T87" s="187">
        <f>T88</f>
        <v>0</v>
      </c>
      <c r="AT87" s="25" t="s">
        <v>77</v>
      </c>
      <c r="AU87" s="25" t="s">
        <v>116</v>
      </c>
      <c r="BK87" s="188">
        <f>BK88</f>
        <v>0</v>
      </c>
    </row>
    <row r="88" spans="2:63" s="11" customFormat="1" ht="36.75" customHeight="1">
      <c r="B88" s="189"/>
      <c r="C88" s="190"/>
      <c r="D88" s="191" t="s">
        <v>77</v>
      </c>
      <c r="E88" s="192" t="s">
        <v>318</v>
      </c>
      <c r="F88" s="192" t="s">
        <v>319</v>
      </c>
      <c r="G88" s="190"/>
      <c r="H88" s="190"/>
      <c r="I88" s="193"/>
      <c r="J88" s="194">
        <f>BK88</f>
        <v>0</v>
      </c>
      <c r="K88" s="190"/>
      <c r="L88" s="195"/>
      <c r="M88" s="196"/>
      <c r="N88" s="197"/>
      <c r="O88" s="197"/>
      <c r="P88" s="198">
        <f>P89</f>
        <v>0</v>
      </c>
      <c r="Q88" s="197"/>
      <c r="R88" s="198">
        <f>R89</f>
        <v>0</v>
      </c>
      <c r="S88" s="197"/>
      <c r="T88" s="199">
        <f>T89</f>
        <v>0</v>
      </c>
      <c r="AR88" s="200" t="s">
        <v>87</v>
      </c>
      <c r="AT88" s="201" t="s">
        <v>77</v>
      </c>
      <c r="AU88" s="201" t="s">
        <v>78</v>
      </c>
      <c r="AY88" s="200" t="s">
        <v>154</v>
      </c>
      <c r="BK88" s="202">
        <f>BK89</f>
        <v>0</v>
      </c>
    </row>
    <row r="89" spans="2:63" s="11" customFormat="1" ht="19.5" customHeight="1">
      <c r="B89" s="189"/>
      <c r="C89" s="190"/>
      <c r="D89" s="191" t="s">
        <v>77</v>
      </c>
      <c r="E89" s="203" t="s">
        <v>703</v>
      </c>
      <c r="F89" s="203" t="s">
        <v>704</v>
      </c>
      <c r="G89" s="190"/>
      <c r="H89" s="190"/>
      <c r="I89" s="193"/>
      <c r="J89" s="204">
        <f>BK89</f>
        <v>0</v>
      </c>
      <c r="K89" s="190"/>
      <c r="L89" s="195"/>
      <c r="M89" s="196"/>
      <c r="N89" s="197"/>
      <c r="O89" s="197"/>
      <c r="P89" s="198">
        <f>P90</f>
        <v>0</v>
      </c>
      <c r="Q89" s="197"/>
      <c r="R89" s="198">
        <f>R90</f>
        <v>0</v>
      </c>
      <c r="S89" s="197"/>
      <c r="T89" s="199">
        <f>T90</f>
        <v>0</v>
      </c>
      <c r="AR89" s="200" t="s">
        <v>87</v>
      </c>
      <c r="AT89" s="201" t="s">
        <v>77</v>
      </c>
      <c r="AU89" s="201" t="s">
        <v>85</v>
      </c>
      <c r="AY89" s="200" t="s">
        <v>154</v>
      </c>
      <c r="BK89" s="202">
        <f>BK90</f>
        <v>0</v>
      </c>
    </row>
    <row r="90" spans="2:63" s="11" customFormat="1" ht="14.25" customHeight="1">
      <c r="B90" s="189"/>
      <c r="C90" s="190"/>
      <c r="D90" s="191" t="s">
        <v>77</v>
      </c>
      <c r="E90" s="203" t="s">
        <v>705</v>
      </c>
      <c r="F90" s="203" t="s">
        <v>706</v>
      </c>
      <c r="G90" s="190"/>
      <c r="H90" s="190"/>
      <c r="I90" s="193"/>
      <c r="J90" s="204">
        <f>BK90</f>
        <v>0</v>
      </c>
      <c r="K90" s="190"/>
      <c r="L90" s="195"/>
      <c r="M90" s="196"/>
      <c r="N90" s="197"/>
      <c r="O90" s="197"/>
      <c r="P90" s="198">
        <f>P91+P129</f>
        <v>0</v>
      </c>
      <c r="Q90" s="197"/>
      <c r="R90" s="198">
        <f>R91+R129</f>
        <v>0</v>
      </c>
      <c r="S90" s="197"/>
      <c r="T90" s="199">
        <f>T91+T129</f>
        <v>0</v>
      </c>
      <c r="AR90" s="200" t="s">
        <v>85</v>
      </c>
      <c r="AT90" s="201" t="s">
        <v>77</v>
      </c>
      <c r="AU90" s="201" t="s">
        <v>87</v>
      </c>
      <c r="AY90" s="200" t="s">
        <v>154</v>
      </c>
      <c r="BK90" s="202">
        <f>BK91+BK129</f>
        <v>0</v>
      </c>
    </row>
    <row r="91" spans="2:63" s="15" customFormat="1" ht="14.25" customHeight="1">
      <c r="B91" s="265"/>
      <c r="C91" s="266"/>
      <c r="D91" s="267" t="s">
        <v>77</v>
      </c>
      <c r="E91" s="267" t="s">
        <v>707</v>
      </c>
      <c r="F91" s="267" t="s">
        <v>708</v>
      </c>
      <c r="G91" s="266"/>
      <c r="H91" s="266"/>
      <c r="I91" s="268"/>
      <c r="J91" s="269">
        <f>BK91</f>
        <v>0</v>
      </c>
      <c r="K91" s="266"/>
      <c r="L91" s="270"/>
      <c r="M91" s="271"/>
      <c r="N91" s="272"/>
      <c r="O91" s="272"/>
      <c r="P91" s="273">
        <f>SUM(P92:P128)</f>
        <v>0</v>
      </c>
      <c r="Q91" s="272"/>
      <c r="R91" s="273">
        <f>SUM(R92:R128)</f>
        <v>0</v>
      </c>
      <c r="S91" s="272"/>
      <c r="T91" s="274">
        <f>SUM(T92:T128)</f>
        <v>0</v>
      </c>
      <c r="AR91" s="275" t="s">
        <v>85</v>
      </c>
      <c r="AT91" s="276" t="s">
        <v>77</v>
      </c>
      <c r="AU91" s="276" t="s">
        <v>178</v>
      </c>
      <c r="AY91" s="275" t="s">
        <v>154</v>
      </c>
      <c r="BK91" s="277">
        <f>SUM(BK92:BK128)</f>
        <v>0</v>
      </c>
    </row>
    <row r="92" spans="2:65" s="1" customFormat="1" ht="16.5" customHeight="1">
      <c r="B92" s="43"/>
      <c r="C92" s="241" t="s">
        <v>85</v>
      </c>
      <c r="D92" s="241" t="s">
        <v>169</v>
      </c>
      <c r="E92" s="242" t="s">
        <v>85</v>
      </c>
      <c r="F92" s="243" t="s">
        <v>709</v>
      </c>
      <c r="G92" s="244" t="s">
        <v>258</v>
      </c>
      <c r="H92" s="245">
        <v>1</v>
      </c>
      <c r="I92" s="246"/>
      <c r="J92" s="247">
        <f>ROUND(I92*H92,2)</f>
        <v>0</v>
      </c>
      <c r="K92" s="243" t="s">
        <v>34</v>
      </c>
      <c r="L92" s="248"/>
      <c r="M92" s="249" t="s">
        <v>34</v>
      </c>
      <c r="N92" s="250" t="s">
        <v>49</v>
      </c>
      <c r="O92" s="44"/>
      <c r="P92" s="214">
        <f>O92*H92</f>
        <v>0</v>
      </c>
      <c r="Q92" s="214">
        <v>0</v>
      </c>
      <c r="R92" s="214">
        <f>Q92*H92</f>
        <v>0</v>
      </c>
      <c r="S92" s="214">
        <v>0</v>
      </c>
      <c r="T92" s="215">
        <f>S92*H92</f>
        <v>0</v>
      </c>
      <c r="AR92" s="25" t="s">
        <v>342</v>
      </c>
      <c r="AT92" s="25" t="s">
        <v>169</v>
      </c>
      <c r="AU92" s="25" t="s">
        <v>161</v>
      </c>
      <c r="AY92" s="25" t="s">
        <v>154</v>
      </c>
      <c r="BE92" s="216">
        <f>IF(N92="základní",J92,0)</f>
        <v>0</v>
      </c>
      <c r="BF92" s="216">
        <f>IF(N92="snížená",J92,0)</f>
        <v>0</v>
      </c>
      <c r="BG92" s="216">
        <f>IF(N92="zákl. přenesená",J92,0)</f>
        <v>0</v>
      </c>
      <c r="BH92" s="216">
        <f>IF(N92="sníž. přenesená",J92,0)</f>
        <v>0</v>
      </c>
      <c r="BI92" s="216">
        <f>IF(N92="nulová",J92,0)</f>
        <v>0</v>
      </c>
      <c r="BJ92" s="25" t="s">
        <v>85</v>
      </c>
      <c r="BK92" s="216">
        <f>ROUND(I92*H92,2)</f>
        <v>0</v>
      </c>
      <c r="BL92" s="25" t="s">
        <v>277</v>
      </c>
      <c r="BM92" s="25" t="s">
        <v>87</v>
      </c>
    </row>
    <row r="93" spans="2:47" s="1" customFormat="1" ht="24">
      <c r="B93" s="43"/>
      <c r="C93" s="65"/>
      <c r="D93" s="217" t="s">
        <v>710</v>
      </c>
      <c r="E93" s="65"/>
      <c r="F93" s="218" t="s">
        <v>711</v>
      </c>
      <c r="G93" s="65"/>
      <c r="H93" s="65"/>
      <c r="I93" s="174"/>
      <c r="J93" s="65"/>
      <c r="K93" s="65"/>
      <c r="L93" s="63"/>
      <c r="M93" s="219"/>
      <c r="N93" s="44"/>
      <c r="O93" s="44"/>
      <c r="P93" s="44"/>
      <c r="Q93" s="44"/>
      <c r="R93" s="44"/>
      <c r="S93" s="44"/>
      <c r="T93" s="80"/>
      <c r="AT93" s="25" t="s">
        <v>710</v>
      </c>
      <c r="AU93" s="25" t="s">
        <v>161</v>
      </c>
    </row>
    <row r="94" spans="2:65" s="1" customFormat="1" ht="25.5" customHeight="1">
      <c r="B94" s="43"/>
      <c r="C94" s="241" t="s">
        <v>87</v>
      </c>
      <c r="D94" s="241" t="s">
        <v>169</v>
      </c>
      <c r="E94" s="242" t="s">
        <v>87</v>
      </c>
      <c r="F94" s="243" t="s">
        <v>712</v>
      </c>
      <c r="G94" s="244" t="s">
        <v>258</v>
      </c>
      <c r="H94" s="245">
        <v>1</v>
      </c>
      <c r="I94" s="246"/>
      <c r="J94" s="247">
        <f>ROUND(I94*H94,2)</f>
        <v>0</v>
      </c>
      <c r="K94" s="243" t="s">
        <v>34</v>
      </c>
      <c r="L94" s="248"/>
      <c r="M94" s="249" t="s">
        <v>34</v>
      </c>
      <c r="N94" s="250" t="s">
        <v>49</v>
      </c>
      <c r="O94" s="44"/>
      <c r="P94" s="214">
        <f>O94*H94</f>
        <v>0</v>
      </c>
      <c r="Q94" s="214">
        <v>0</v>
      </c>
      <c r="R94" s="214">
        <f>Q94*H94</f>
        <v>0</v>
      </c>
      <c r="S94" s="214">
        <v>0</v>
      </c>
      <c r="T94" s="215">
        <f>S94*H94</f>
        <v>0</v>
      </c>
      <c r="AR94" s="25" t="s">
        <v>342</v>
      </c>
      <c r="AT94" s="25" t="s">
        <v>169</v>
      </c>
      <c r="AU94" s="25" t="s">
        <v>161</v>
      </c>
      <c r="AY94" s="25" t="s">
        <v>154</v>
      </c>
      <c r="BE94" s="216">
        <f>IF(N94="základní",J94,0)</f>
        <v>0</v>
      </c>
      <c r="BF94" s="216">
        <f>IF(N94="snížená",J94,0)</f>
        <v>0</v>
      </c>
      <c r="BG94" s="216">
        <f>IF(N94="zákl. přenesená",J94,0)</f>
        <v>0</v>
      </c>
      <c r="BH94" s="216">
        <f>IF(N94="sníž. přenesená",J94,0)</f>
        <v>0</v>
      </c>
      <c r="BI94" s="216">
        <f>IF(N94="nulová",J94,0)</f>
        <v>0</v>
      </c>
      <c r="BJ94" s="25" t="s">
        <v>85</v>
      </c>
      <c r="BK94" s="216">
        <f>ROUND(I94*H94,2)</f>
        <v>0</v>
      </c>
      <c r="BL94" s="25" t="s">
        <v>277</v>
      </c>
      <c r="BM94" s="25" t="s">
        <v>161</v>
      </c>
    </row>
    <row r="95" spans="2:47" s="1" customFormat="1" ht="24">
      <c r="B95" s="43"/>
      <c r="C95" s="65"/>
      <c r="D95" s="217" t="s">
        <v>710</v>
      </c>
      <c r="E95" s="65"/>
      <c r="F95" s="218" t="s">
        <v>713</v>
      </c>
      <c r="G95" s="65"/>
      <c r="H95" s="65"/>
      <c r="I95" s="174"/>
      <c r="J95" s="65"/>
      <c r="K95" s="65"/>
      <c r="L95" s="63"/>
      <c r="M95" s="219"/>
      <c r="N95" s="44"/>
      <c r="O95" s="44"/>
      <c r="P95" s="44"/>
      <c r="Q95" s="44"/>
      <c r="R95" s="44"/>
      <c r="S95" s="44"/>
      <c r="T95" s="80"/>
      <c r="AT95" s="25" t="s">
        <v>710</v>
      </c>
      <c r="AU95" s="25" t="s">
        <v>161</v>
      </c>
    </row>
    <row r="96" spans="2:65" s="1" customFormat="1" ht="25.5" customHeight="1">
      <c r="B96" s="43"/>
      <c r="C96" s="241" t="s">
        <v>178</v>
      </c>
      <c r="D96" s="241" t="s">
        <v>169</v>
      </c>
      <c r="E96" s="242" t="s">
        <v>178</v>
      </c>
      <c r="F96" s="243" t="s">
        <v>714</v>
      </c>
      <c r="G96" s="244" t="s">
        <v>258</v>
      </c>
      <c r="H96" s="245">
        <v>24</v>
      </c>
      <c r="I96" s="246"/>
      <c r="J96" s="247">
        <f>ROUND(I96*H96,2)</f>
        <v>0</v>
      </c>
      <c r="K96" s="243" t="s">
        <v>34</v>
      </c>
      <c r="L96" s="248"/>
      <c r="M96" s="249" t="s">
        <v>34</v>
      </c>
      <c r="N96" s="250" t="s">
        <v>49</v>
      </c>
      <c r="O96" s="44"/>
      <c r="P96" s="214">
        <f>O96*H96</f>
        <v>0</v>
      </c>
      <c r="Q96" s="214">
        <v>0</v>
      </c>
      <c r="R96" s="214">
        <f>Q96*H96</f>
        <v>0</v>
      </c>
      <c r="S96" s="214">
        <v>0</v>
      </c>
      <c r="T96" s="215">
        <f>S96*H96</f>
        <v>0</v>
      </c>
      <c r="AR96" s="25" t="s">
        <v>342</v>
      </c>
      <c r="AT96" s="25" t="s">
        <v>169</v>
      </c>
      <c r="AU96" s="25" t="s">
        <v>161</v>
      </c>
      <c r="AY96" s="25" t="s">
        <v>154</v>
      </c>
      <c r="BE96" s="216">
        <f>IF(N96="základní",J96,0)</f>
        <v>0</v>
      </c>
      <c r="BF96" s="216">
        <f>IF(N96="snížená",J96,0)</f>
        <v>0</v>
      </c>
      <c r="BG96" s="216">
        <f>IF(N96="zákl. přenesená",J96,0)</f>
        <v>0</v>
      </c>
      <c r="BH96" s="216">
        <f>IF(N96="sníž. přenesená",J96,0)</f>
        <v>0</v>
      </c>
      <c r="BI96" s="216">
        <f>IF(N96="nulová",J96,0)</f>
        <v>0</v>
      </c>
      <c r="BJ96" s="25" t="s">
        <v>85</v>
      </c>
      <c r="BK96" s="216">
        <f>ROUND(I96*H96,2)</f>
        <v>0</v>
      </c>
      <c r="BL96" s="25" t="s">
        <v>277</v>
      </c>
      <c r="BM96" s="25" t="s">
        <v>199</v>
      </c>
    </row>
    <row r="97" spans="2:47" s="1" customFormat="1" ht="24">
      <c r="B97" s="43"/>
      <c r="C97" s="65"/>
      <c r="D97" s="217" t="s">
        <v>710</v>
      </c>
      <c r="E97" s="65"/>
      <c r="F97" s="218" t="s">
        <v>715</v>
      </c>
      <c r="G97" s="65"/>
      <c r="H97" s="65"/>
      <c r="I97" s="174"/>
      <c r="J97" s="65"/>
      <c r="K97" s="65"/>
      <c r="L97" s="63"/>
      <c r="M97" s="219"/>
      <c r="N97" s="44"/>
      <c r="O97" s="44"/>
      <c r="P97" s="44"/>
      <c r="Q97" s="44"/>
      <c r="R97" s="44"/>
      <c r="S97" s="44"/>
      <c r="T97" s="80"/>
      <c r="AT97" s="25" t="s">
        <v>710</v>
      </c>
      <c r="AU97" s="25" t="s">
        <v>161</v>
      </c>
    </row>
    <row r="98" spans="2:65" s="1" customFormat="1" ht="16.5" customHeight="1">
      <c r="B98" s="43"/>
      <c r="C98" s="241" t="s">
        <v>161</v>
      </c>
      <c r="D98" s="241" t="s">
        <v>169</v>
      </c>
      <c r="E98" s="242" t="s">
        <v>161</v>
      </c>
      <c r="F98" s="243" t="s">
        <v>716</v>
      </c>
      <c r="G98" s="244" t="s">
        <v>287</v>
      </c>
      <c r="H98" s="245">
        <v>1625</v>
      </c>
      <c r="I98" s="246"/>
      <c r="J98" s="247">
        <f>ROUND(I98*H98,2)</f>
        <v>0</v>
      </c>
      <c r="K98" s="243" t="s">
        <v>34</v>
      </c>
      <c r="L98" s="248"/>
      <c r="M98" s="249" t="s">
        <v>34</v>
      </c>
      <c r="N98" s="250" t="s">
        <v>49</v>
      </c>
      <c r="O98" s="44"/>
      <c r="P98" s="214">
        <f>O98*H98</f>
        <v>0</v>
      </c>
      <c r="Q98" s="214">
        <v>0</v>
      </c>
      <c r="R98" s="214">
        <f>Q98*H98</f>
        <v>0</v>
      </c>
      <c r="S98" s="214">
        <v>0</v>
      </c>
      <c r="T98" s="215">
        <f>S98*H98</f>
        <v>0</v>
      </c>
      <c r="AR98" s="25" t="s">
        <v>342</v>
      </c>
      <c r="AT98" s="25" t="s">
        <v>169</v>
      </c>
      <c r="AU98" s="25" t="s">
        <v>161</v>
      </c>
      <c r="AY98" s="25" t="s">
        <v>154</v>
      </c>
      <c r="BE98" s="216">
        <f>IF(N98="základní",J98,0)</f>
        <v>0</v>
      </c>
      <c r="BF98" s="216">
        <f>IF(N98="snížená",J98,0)</f>
        <v>0</v>
      </c>
      <c r="BG98" s="216">
        <f>IF(N98="zákl. přenesená",J98,0)</f>
        <v>0</v>
      </c>
      <c r="BH98" s="216">
        <f>IF(N98="sníž. přenesená",J98,0)</f>
        <v>0</v>
      </c>
      <c r="BI98" s="216">
        <f>IF(N98="nulová",J98,0)</f>
        <v>0</v>
      </c>
      <c r="BJ98" s="25" t="s">
        <v>85</v>
      </c>
      <c r="BK98" s="216">
        <f>ROUND(I98*H98,2)</f>
        <v>0</v>
      </c>
      <c r="BL98" s="25" t="s">
        <v>277</v>
      </c>
      <c r="BM98" s="25" t="s">
        <v>172</v>
      </c>
    </row>
    <row r="99" spans="2:47" s="1" customFormat="1" ht="24">
      <c r="B99" s="43"/>
      <c r="C99" s="65"/>
      <c r="D99" s="217" t="s">
        <v>710</v>
      </c>
      <c r="E99" s="65"/>
      <c r="F99" s="218" t="s">
        <v>717</v>
      </c>
      <c r="G99" s="65"/>
      <c r="H99" s="65"/>
      <c r="I99" s="174"/>
      <c r="J99" s="65"/>
      <c r="K99" s="65"/>
      <c r="L99" s="63"/>
      <c r="M99" s="219"/>
      <c r="N99" s="44"/>
      <c r="O99" s="44"/>
      <c r="P99" s="44"/>
      <c r="Q99" s="44"/>
      <c r="R99" s="44"/>
      <c r="S99" s="44"/>
      <c r="T99" s="80"/>
      <c r="AT99" s="25" t="s">
        <v>710</v>
      </c>
      <c r="AU99" s="25" t="s">
        <v>161</v>
      </c>
    </row>
    <row r="100" spans="2:65" s="1" customFormat="1" ht="25.5" customHeight="1">
      <c r="B100" s="43"/>
      <c r="C100" s="241" t="s">
        <v>193</v>
      </c>
      <c r="D100" s="241" t="s">
        <v>169</v>
      </c>
      <c r="E100" s="242" t="s">
        <v>193</v>
      </c>
      <c r="F100" s="243" t="s">
        <v>718</v>
      </c>
      <c r="G100" s="244" t="s">
        <v>258</v>
      </c>
      <c r="H100" s="245">
        <v>12</v>
      </c>
      <c r="I100" s="246"/>
      <c r="J100" s="247">
        <f>ROUND(I100*H100,2)</f>
        <v>0</v>
      </c>
      <c r="K100" s="243" t="s">
        <v>34</v>
      </c>
      <c r="L100" s="248"/>
      <c r="M100" s="249" t="s">
        <v>34</v>
      </c>
      <c r="N100" s="250" t="s">
        <v>49</v>
      </c>
      <c r="O100" s="44"/>
      <c r="P100" s="214">
        <f>O100*H100</f>
        <v>0</v>
      </c>
      <c r="Q100" s="214">
        <v>0</v>
      </c>
      <c r="R100" s="214">
        <f>Q100*H100</f>
        <v>0</v>
      </c>
      <c r="S100" s="214">
        <v>0</v>
      </c>
      <c r="T100" s="215">
        <f>S100*H100</f>
        <v>0</v>
      </c>
      <c r="AR100" s="25" t="s">
        <v>342</v>
      </c>
      <c r="AT100" s="25" t="s">
        <v>169</v>
      </c>
      <c r="AU100" s="25" t="s">
        <v>161</v>
      </c>
      <c r="AY100" s="25" t="s">
        <v>154</v>
      </c>
      <c r="BE100" s="216">
        <f>IF(N100="základní",J100,0)</f>
        <v>0</v>
      </c>
      <c r="BF100" s="216">
        <f>IF(N100="snížená",J100,0)</f>
        <v>0</v>
      </c>
      <c r="BG100" s="216">
        <f>IF(N100="zákl. přenesená",J100,0)</f>
        <v>0</v>
      </c>
      <c r="BH100" s="216">
        <f>IF(N100="sníž. přenesená",J100,0)</f>
        <v>0</v>
      </c>
      <c r="BI100" s="216">
        <f>IF(N100="nulová",J100,0)</f>
        <v>0</v>
      </c>
      <c r="BJ100" s="25" t="s">
        <v>85</v>
      </c>
      <c r="BK100" s="216">
        <f>ROUND(I100*H100,2)</f>
        <v>0</v>
      </c>
      <c r="BL100" s="25" t="s">
        <v>277</v>
      </c>
      <c r="BM100" s="25" t="s">
        <v>234</v>
      </c>
    </row>
    <row r="101" spans="2:47" s="1" customFormat="1" ht="24">
      <c r="B101" s="43"/>
      <c r="C101" s="65"/>
      <c r="D101" s="217" t="s">
        <v>710</v>
      </c>
      <c r="E101" s="65"/>
      <c r="F101" s="218" t="s">
        <v>719</v>
      </c>
      <c r="G101" s="65"/>
      <c r="H101" s="65"/>
      <c r="I101" s="174"/>
      <c r="J101" s="65"/>
      <c r="K101" s="65"/>
      <c r="L101" s="63"/>
      <c r="M101" s="219"/>
      <c r="N101" s="44"/>
      <c r="O101" s="44"/>
      <c r="P101" s="44"/>
      <c r="Q101" s="44"/>
      <c r="R101" s="44"/>
      <c r="S101" s="44"/>
      <c r="T101" s="80"/>
      <c r="AT101" s="25" t="s">
        <v>710</v>
      </c>
      <c r="AU101" s="25" t="s">
        <v>161</v>
      </c>
    </row>
    <row r="102" spans="2:65" s="1" customFormat="1" ht="25.5" customHeight="1">
      <c r="B102" s="43"/>
      <c r="C102" s="241" t="s">
        <v>199</v>
      </c>
      <c r="D102" s="241" t="s">
        <v>169</v>
      </c>
      <c r="E102" s="242" t="s">
        <v>199</v>
      </c>
      <c r="F102" s="243" t="s">
        <v>720</v>
      </c>
      <c r="G102" s="244" t="s">
        <v>258</v>
      </c>
      <c r="H102" s="245">
        <v>1</v>
      </c>
      <c r="I102" s="246"/>
      <c r="J102" s="247">
        <f>ROUND(I102*H102,2)</f>
        <v>0</v>
      </c>
      <c r="K102" s="243" t="s">
        <v>34</v>
      </c>
      <c r="L102" s="248"/>
      <c r="M102" s="249" t="s">
        <v>34</v>
      </c>
      <c r="N102" s="250" t="s">
        <v>49</v>
      </c>
      <c r="O102" s="44"/>
      <c r="P102" s="214">
        <f>O102*H102</f>
        <v>0</v>
      </c>
      <c r="Q102" s="214">
        <v>0</v>
      </c>
      <c r="R102" s="214">
        <f>Q102*H102</f>
        <v>0</v>
      </c>
      <c r="S102" s="214">
        <v>0</v>
      </c>
      <c r="T102" s="215">
        <f>S102*H102</f>
        <v>0</v>
      </c>
      <c r="AR102" s="25" t="s">
        <v>342</v>
      </c>
      <c r="AT102" s="25" t="s">
        <v>169</v>
      </c>
      <c r="AU102" s="25" t="s">
        <v>161</v>
      </c>
      <c r="AY102" s="25" t="s">
        <v>154</v>
      </c>
      <c r="BE102" s="216">
        <f>IF(N102="základní",J102,0)</f>
        <v>0</v>
      </c>
      <c r="BF102" s="216">
        <f>IF(N102="snížená",J102,0)</f>
        <v>0</v>
      </c>
      <c r="BG102" s="216">
        <f>IF(N102="zákl. přenesená",J102,0)</f>
        <v>0</v>
      </c>
      <c r="BH102" s="216">
        <f>IF(N102="sníž. přenesená",J102,0)</f>
        <v>0</v>
      </c>
      <c r="BI102" s="216">
        <f>IF(N102="nulová",J102,0)</f>
        <v>0</v>
      </c>
      <c r="BJ102" s="25" t="s">
        <v>85</v>
      </c>
      <c r="BK102" s="216">
        <f>ROUND(I102*H102,2)</f>
        <v>0</v>
      </c>
      <c r="BL102" s="25" t="s">
        <v>277</v>
      </c>
      <c r="BM102" s="25" t="s">
        <v>249</v>
      </c>
    </row>
    <row r="103" spans="2:47" s="1" customFormat="1" ht="24">
      <c r="B103" s="43"/>
      <c r="C103" s="65"/>
      <c r="D103" s="217" t="s">
        <v>710</v>
      </c>
      <c r="E103" s="65"/>
      <c r="F103" s="218" t="s">
        <v>721</v>
      </c>
      <c r="G103" s="65"/>
      <c r="H103" s="65"/>
      <c r="I103" s="174"/>
      <c r="J103" s="65"/>
      <c r="K103" s="65"/>
      <c r="L103" s="63"/>
      <c r="M103" s="219"/>
      <c r="N103" s="44"/>
      <c r="O103" s="44"/>
      <c r="P103" s="44"/>
      <c r="Q103" s="44"/>
      <c r="R103" s="44"/>
      <c r="S103" s="44"/>
      <c r="T103" s="80"/>
      <c r="AT103" s="25" t="s">
        <v>710</v>
      </c>
      <c r="AU103" s="25" t="s">
        <v>161</v>
      </c>
    </row>
    <row r="104" spans="2:65" s="1" customFormat="1" ht="16.5" customHeight="1">
      <c r="B104" s="43"/>
      <c r="C104" s="241" t="s">
        <v>207</v>
      </c>
      <c r="D104" s="241" t="s">
        <v>169</v>
      </c>
      <c r="E104" s="242" t="s">
        <v>207</v>
      </c>
      <c r="F104" s="243" t="s">
        <v>722</v>
      </c>
      <c r="G104" s="244" t="s">
        <v>258</v>
      </c>
      <c r="H104" s="245">
        <v>5</v>
      </c>
      <c r="I104" s="246"/>
      <c r="J104" s="247">
        <f>ROUND(I104*H104,2)</f>
        <v>0</v>
      </c>
      <c r="K104" s="243" t="s">
        <v>34</v>
      </c>
      <c r="L104" s="248"/>
      <c r="M104" s="249" t="s">
        <v>34</v>
      </c>
      <c r="N104" s="250" t="s">
        <v>49</v>
      </c>
      <c r="O104" s="44"/>
      <c r="P104" s="214">
        <f>O104*H104</f>
        <v>0</v>
      </c>
      <c r="Q104" s="214">
        <v>0</v>
      </c>
      <c r="R104" s="214">
        <f>Q104*H104</f>
        <v>0</v>
      </c>
      <c r="S104" s="214">
        <v>0</v>
      </c>
      <c r="T104" s="215">
        <f>S104*H104</f>
        <v>0</v>
      </c>
      <c r="AR104" s="25" t="s">
        <v>342</v>
      </c>
      <c r="AT104" s="25" t="s">
        <v>169</v>
      </c>
      <c r="AU104" s="25" t="s">
        <v>161</v>
      </c>
      <c r="AY104" s="25" t="s">
        <v>154</v>
      </c>
      <c r="BE104" s="216">
        <f>IF(N104="základní",J104,0)</f>
        <v>0</v>
      </c>
      <c r="BF104" s="216">
        <f>IF(N104="snížená",J104,0)</f>
        <v>0</v>
      </c>
      <c r="BG104" s="216">
        <f>IF(N104="zákl. přenesená",J104,0)</f>
        <v>0</v>
      </c>
      <c r="BH104" s="216">
        <f>IF(N104="sníž. přenesená",J104,0)</f>
        <v>0</v>
      </c>
      <c r="BI104" s="216">
        <f>IF(N104="nulová",J104,0)</f>
        <v>0</v>
      </c>
      <c r="BJ104" s="25" t="s">
        <v>85</v>
      </c>
      <c r="BK104" s="216">
        <f>ROUND(I104*H104,2)</f>
        <v>0</v>
      </c>
      <c r="BL104" s="25" t="s">
        <v>277</v>
      </c>
      <c r="BM104" s="25" t="s">
        <v>261</v>
      </c>
    </row>
    <row r="105" spans="2:65" s="1" customFormat="1" ht="16.5" customHeight="1">
      <c r="B105" s="43"/>
      <c r="C105" s="241" t="s">
        <v>172</v>
      </c>
      <c r="D105" s="241" t="s">
        <v>169</v>
      </c>
      <c r="E105" s="242" t="s">
        <v>172</v>
      </c>
      <c r="F105" s="243" t="s">
        <v>723</v>
      </c>
      <c r="G105" s="244" t="s">
        <v>258</v>
      </c>
      <c r="H105" s="245">
        <v>20</v>
      </c>
      <c r="I105" s="246"/>
      <c r="J105" s="247">
        <f>ROUND(I105*H105,2)</f>
        <v>0</v>
      </c>
      <c r="K105" s="243" t="s">
        <v>34</v>
      </c>
      <c r="L105" s="248"/>
      <c r="M105" s="249" t="s">
        <v>34</v>
      </c>
      <c r="N105" s="250" t="s">
        <v>49</v>
      </c>
      <c r="O105" s="44"/>
      <c r="P105" s="214">
        <f>O105*H105</f>
        <v>0</v>
      </c>
      <c r="Q105" s="214">
        <v>0</v>
      </c>
      <c r="R105" s="214">
        <f>Q105*H105</f>
        <v>0</v>
      </c>
      <c r="S105" s="214">
        <v>0</v>
      </c>
      <c r="T105" s="215">
        <f>S105*H105</f>
        <v>0</v>
      </c>
      <c r="AR105" s="25" t="s">
        <v>342</v>
      </c>
      <c r="AT105" s="25" t="s">
        <v>169</v>
      </c>
      <c r="AU105" s="25" t="s">
        <v>161</v>
      </c>
      <c r="AY105" s="25" t="s">
        <v>154</v>
      </c>
      <c r="BE105" s="216">
        <f>IF(N105="základní",J105,0)</f>
        <v>0</v>
      </c>
      <c r="BF105" s="216">
        <f>IF(N105="snížená",J105,0)</f>
        <v>0</v>
      </c>
      <c r="BG105" s="216">
        <f>IF(N105="zákl. přenesená",J105,0)</f>
        <v>0</v>
      </c>
      <c r="BH105" s="216">
        <f>IF(N105="sníž. přenesená",J105,0)</f>
        <v>0</v>
      </c>
      <c r="BI105" s="216">
        <f>IF(N105="nulová",J105,0)</f>
        <v>0</v>
      </c>
      <c r="BJ105" s="25" t="s">
        <v>85</v>
      </c>
      <c r="BK105" s="216">
        <f>ROUND(I105*H105,2)</f>
        <v>0</v>
      </c>
      <c r="BL105" s="25" t="s">
        <v>277</v>
      </c>
      <c r="BM105" s="25" t="s">
        <v>277</v>
      </c>
    </row>
    <row r="106" spans="2:65" s="1" customFormat="1" ht="16.5" customHeight="1">
      <c r="B106" s="43"/>
      <c r="C106" s="241" t="s">
        <v>227</v>
      </c>
      <c r="D106" s="241" t="s">
        <v>169</v>
      </c>
      <c r="E106" s="242" t="s">
        <v>227</v>
      </c>
      <c r="F106" s="243" t="s">
        <v>724</v>
      </c>
      <c r="G106" s="244" t="s">
        <v>258</v>
      </c>
      <c r="H106" s="245">
        <v>1</v>
      </c>
      <c r="I106" s="246"/>
      <c r="J106" s="247">
        <f>ROUND(I106*H106,2)</f>
        <v>0</v>
      </c>
      <c r="K106" s="243" t="s">
        <v>34</v>
      </c>
      <c r="L106" s="248"/>
      <c r="M106" s="249" t="s">
        <v>34</v>
      </c>
      <c r="N106" s="250" t="s">
        <v>49</v>
      </c>
      <c r="O106" s="44"/>
      <c r="P106" s="214">
        <f>O106*H106</f>
        <v>0</v>
      </c>
      <c r="Q106" s="214">
        <v>0</v>
      </c>
      <c r="R106" s="214">
        <f>Q106*H106</f>
        <v>0</v>
      </c>
      <c r="S106" s="214">
        <v>0</v>
      </c>
      <c r="T106" s="215">
        <f>S106*H106</f>
        <v>0</v>
      </c>
      <c r="AR106" s="25" t="s">
        <v>342</v>
      </c>
      <c r="AT106" s="25" t="s">
        <v>169</v>
      </c>
      <c r="AU106" s="25" t="s">
        <v>161</v>
      </c>
      <c r="AY106" s="25" t="s">
        <v>154</v>
      </c>
      <c r="BE106" s="216">
        <f>IF(N106="základní",J106,0)</f>
        <v>0</v>
      </c>
      <c r="BF106" s="216">
        <f>IF(N106="snížená",J106,0)</f>
        <v>0</v>
      </c>
      <c r="BG106" s="216">
        <f>IF(N106="zákl. přenesená",J106,0)</f>
        <v>0</v>
      </c>
      <c r="BH106" s="216">
        <f>IF(N106="sníž. přenesená",J106,0)</f>
        <v>0</v>
      </c>
      <c r="BI106" s="216">
        <f>IF(N106="nulová",J106,0)</f>
        <v>0</v>
      </c>
      <c r="BJ106" s="25" t="s">
        <v>85</v>
      </c>
      <c r="BK106" s="216">
        <f>ROUND(I106*H106,2)</f>
        <v>0</v>
      </c>
      <c r="BL106" s="25" t="s">
        <v>277</v>
      </c>
      <c r="BM106" s="25" t="s">
        <v>292</v>
      </c>
    </row>
    <row r="107" spans="2:65" s="1" customFormat="1" ht="16.5" customHeight="1">
      <c r="B107" s="43"/>
      <c r="C107" s="241" t="s">
        <v>234</v>
      </c>
      <c r="D107" s="241" t="s">
        <v>169</v>
      </c>
      <c r="E107" s="242" t="s">
        <v>234</v>
      </c>
      <c r="F107" s="243" t="s">
        <v>725</v>
      </c>
      <c r="G107" s="244" t="s">
        <v>258</v>
      </c>
      <c r="H107" s="245">
        <v>9</v>
      </c>
      <c r="I107" s="246"/>
      <c r="J107" s="247">
        <f>ROUND(I107*H107,2)</f>
        <v>0</v>
      </c>
      <c r="K107" s="243" t="s">
        <v>34</v>
      </c>
      <c r="L107" s="248"/>
      <c r="M107" s="249" t="s">
        <v>34</v>
      </c>
      <c r="N107" s="250" t="s">
        <v>49</v>
      </c>
      <c r="O107" s="44"/>
      <c r="P107" s="214">
        <f>O107*H107</f>
        <v>0</v>
      </c>
      <c r="Q107" s="214">
        <v>0</v>
      </c>
      <c r="R107" s="214">
        <f>Q107*H107</f>
        <v>0</v>
      </c>
      <c r="S107" s="214">
        <v>0</v>
      </c>
      <c r="T107" s="215">
        <f>S107*H107</f>
        <v>0</v>
      </c>
      <c r="AR107" s="25" t="s">
        <v>342</v>
      </c>
      <c r="AT107" s="25" t="s">
        <v>169</v>
      </c>
      <c r="AU107" s="25" t="s">
        <v>161</v>
      </c>
      <c r="AY107" s="25" t="s">
        <v>154</v>
      </c>
      <c r="BE107" s="216">
        <f>IF(N107="základní",J107,0)</f>
        <v>0</v>
      </c>
      <c r="BF107" s="216">
        <f>IF(N107="snížená",J107,0)</f>
        <v>0</v>
      </c>
      <c r="BG107" s="216">
        <f>IF(N107="zákl. přenesená",J107,0)</f>
        <v>0</v>
      </c>
      <c r="BH107" s="216">
        <f>IF(N107="sníž. přenesená",J107,0)</f>
        <v>0</v>
      </c>
      <c r="BI107" s="216">
        <f>IF(N107="nulová",J107,0)</f>
        <v>0</v>
      </c>
      <c r="BJ107" s="25" t="s">
        <v>85</v>
      </c>
      <c r="BK107" s="216">
        <f>ROUND(I107*H107,2)</f>
        <v>0</v>
      </c>
      <c r="BL107" s="25" t="s">
        <v>277</v>
      </c>
      <c r="BM107" s="25" t="s">
        <v>302</v>
      </c>
    </row>
    <row r="108" spans="2:47" s="1" customFormat="1" ht="24">
      <c r="B108" s="43"/>
      <c r="C108" s="65"/>
      <c r="D108" s="217" t="s">
        <v>710</v>
      </c>
      <c r="E108" s="65"/>
      <c r="F108" s="218" t="s">
        <v>726</v>
      </c>
      <c r="G108" s="65"/>
      <c r="H108" s="65"/>
      <c r="I108" s="174"/>
      <c r="J108" s="65"/>
      <c r="K108" s="65"/>
      <c r="L108" s="63"/>
      <c r="M108" s="219"/>
      <c r="N108" s="44"/>
      <c r="O108" s="44"/>
      <c r="P108" s="44"/>
      <c r="Q108" s="44"/>
      <c r="R108" s="44"/>
      <c r="S108" s="44"/>
      <c r="T108" s="80"/>
      <c r="AT108" s="25" t="s">
        <v>710</v>
      </c>
      <c r="AU108" s="25" t="s">
        <v>161</v>
      </c>
    </row>
    <row r="109" spans="2:65" s="1" customFormat="1" ht="16.5" customHeight="1">
      <c r="B109" s="43"/>
      <c r="C109" s="241" t="s">
        <v>240</v>
      </c>
      <c r="D109" s="241" t="s">
        <v>169</v>
      </c>
      <c r="E109" s="242" t="s">
        <v>240</v>
      </c>
      <c r="F109" s="243" t="s">
        <v>727</v>
      </c>
      <c r="G109" s="244" t="s">
        <v>258</v>
      </c>
      <c r="H109" s="245">
        <v>4</v>
      </c>
      <c r="I109" s="246"/>
      <c r="J109" s="247">
        <f>ROUND(I109*H109,2)</f>
        <v>0</v>
      </c>
      <c r="K109" s="243" t="s">
        <v>34</v>
      </c>
      <c r="L109" s="248"/>
      <c r="M109" s="249" t="s">
        <v>34</v>
      </c>
      <c r="N109" s="250" t="s">
        <v>49</v>
      </c>
      <c r="O109" s="44"/>
      <c r="P109" s="214">
        <f>O109*H109</f>
        <v>0</v>
      </c>
      <c r="Q109" s="214">
        <v>0</v>
      </c>
      <c r="R109" s="214">
        <f>Q109*H109</f>
        <v>0</v>
      </c>
      <c r="S109" s="214">
        <v>0</v>
      </c>
      <c r="T109" s="215">
        <f>S109*H109</f>
        <v>0</v>
      </c>
      <c r="AR109" s="25" t="s">
        <v>342</v>
      </c>
      <c r="AT109" s="25" t="s">
        <v>169</v>
      </c>
      <c r="AU109" s="25" t="s">
        <v>161</v>
      </c>
      <c r="AY109" s="25" t="s">
        <v>154</v>
      </c>
      <c r="BE109" s="216">
        <f>IF(N109="základní",J109,0)</f>
        <v>0</v>
      </c>
      <c r="BF109" s="216">
        <f>IF(N109="snížená",J109,0)</f>
        <v>0</v>
      </c>
      <c r="BG109" s="216">
        <f>IF(N109="zákl. přenesená",J109,0)</f>
        <v>0</v>
      </c>
      <c r="BH109" s="216">
        <f>IF(N109="sníž. přenesená",J109,0)</f>
        <v>0</v>
      </c>
      <c r="BI109" s="216">
        <f>IF(N109="nulová",J109,0)</f>
        <v>0</v>
      </c>
      <c r="BJ109" s="25" t="s">
        <v>85</v>
      </c>
      <c r="BK109" s="216">
        <f>ROUND(I109*H109,2)</f>
        <v>0</v>
      </c>
      <c r="BL109" s="25" t="s">
        <v>277</v>
      </c>
      <c r="BM109" s="25" t="s">
        <v>313</v>
      </c>
    </row>
    <row r="110" spans="2:47" s="1" customFormat="1" ht="24">
      <c r="B110" s="43"/>
      <c r="C110" s="65"/>
      <c r="D110" s="217" t="s">
        <v>710</v>
      </c>
      <c r="E110" s="65"/>
      <c r="F110" s="218" t="s">
        <v>726</v>
      </c>
      <c r="G110" s="65"/>
      <c r="H110" s="65"/>
      <c r="I110" s="174"/>
      <c r="J110" s="65"/>
      <c r="K110" s="65"/>
      <c r="L110" s="63"/>
      <c r="M110" s="219"/>
      <c r="N110" s="44"/>
      <c r="O110" s="44"/>
      <c r="P110" s="44"/>
      <c r="Q110" s="44"/>
      <c r="R110" s="44"/>
      <c r="S110" s="44"/>
      <c r="T110" s="80"/>
      <c r="AT110" s="25" t="s">
        <v>710</v>
      </c>
      <c r="AU110" s="25" t="s">
        <v>161</v>
      </c>
    </row>
    <row r="111" spans="2:65" s="1" customFormat="1" ht="16.5" customHeight="1">
      <c r="B111" s="43"/>
      <c r="C111" s="241" t="s">
        <v>249</v>
      </c>
      <c r="D111" s="241" t="s">
        <v>169</v>
      </c>
      <c r="E111" s="242" t="s">
        <v>249</v>
      </c>
      <c r="F111" s="243" t="s">
        <v>728</v>
      </c>
      <c r="G111" s="244" t="s">
        <v>258</v>
      </c>
      <c r="H111" s="245">
        <v>500</v>
      </c>
      <c r="I111" s="246"/>
      <c r="J111" s="247">
        <f>ROUND(I111*H111,2)</f>
        <v>0</v>
      </c>
      <c r="K111" s="243" t="s">
        <v>34</v>
      </c>
      <c r="L111" s="248"/>
      <c r="M111" s="249" t="s">
        <v>34</v>
      </c>
      <c r="N111" s="250" t="s">
        <v>49</v>
      </c>
      <c r="O111" s="44"/>
      <c r="P111" s="214">
        <f>O111*H111</f>
        <v>0</v>
      </c>
      <c r="Q111" s="214">
        <v>0</v>
      </c>
      <c r="R111" s="214">
        <f>Q111*H111</f>
        <v>0</v>
      </c>
      <c r="S111" s="214">
        <v>0</v>
      </c>
      <c r="T111" s="215">
        <f>S111*H111</f>
        <v>0</v>
      </c>
      <c r="AR111" s="25" t="s">
        <v>342</v>
      </c>
      <c r="AT111" s="25" t="s">
        <v>169</v>
      </c>
      <c r="AU111" s="25" t="s">
        <v>161</v>
      </c>
      <c r="AY111" s="25" t="s">
        <v>154</v>
      </c>
      <c r="BE111" s="216">
        <f>IF(N111="základní",J111,0)</f>
        <v>0</v>
      </c>
      <c r="BF111" s="216">
        <f>IF(N111="snížená",J111,0)</f>
        <v>0</v>
      </c>
      <c r="BG111" s="216">
        <f>IF(N111="zákl. přenesená",J111,0)</f>
        <v>0</v>
      </c>
      <c r="BH111" s="216">
        <f>IF(N111="sníž. přenesená",J111,0)</f>
        <v>0</v>
      </c>
      <c r="BI111" s="216">
        <f>IF(N111="nulová",J111,0)</f>
        <v>0</v>
      </c>
      <c r="BJ111" s="25" t="s">
        <v>85</v>
      </c>
      <c r="BK111" s="216">
        <f>ROUND(I111*H111,2)</f>
        <v>0</v>
      </c>
      <c r="BL111" s="25" t="s">
        <v>277</v>
      </c>
      <c r="BM111" s="25" t="s">
        <v>327</v>
      </c>
    </row>
    <row r="112" spans="2:65" s="1" customFormat="1" ht="16.5" customHeight="1">
      <c r="B112" s="43"/>
      <c r="C112" s="241" t="s">
        <v>255</v>
      </c>
      <c r="D112" s="241" t="s">
        <v>169</v>
      </c>
      <c r="E112" s="242" t="s">
        <v>255</v>
      </c>
      <c r="F112" s="243" t="s">
        <v>729</v>
      </c>
      <c r="G112" s="244" t="s">
        <v>258</v>
      </c>
      <c r="H112" s="245">
        <v>1</v>
      </c>
      <c r="I112" s="246"/>
      <c r="J112" s="247">
        <f>ROUND(I112*H112,2)</f>
        <v>0</v>
      </c>
      <c r="K112" s="243" t="s">
        <v>34</v>
      </c>
      <c r="L112" s="248"/>
      <c r="M112" s="249" t="s">
        <v>34</v>
      </c>
      <c r="N112" s="250" t="s">
        <v>49</v>
      </c>
      <c r="O112" s="44"/>
      <c r="P112" s="214">
        <f>O112*H112</f>
        <v>0</v>
      </c>
      <c r="Q112" s="214">
        <v>0</v>
      </c>
      <c r="R112" s="214">
        <f>Q112*H112</f>
        <v>0</v>
      </c>
      <c r="S112" s="214">
        <v>0</v>
      </c>
      <c r="T112" s="215">
        <f>S112*H112</f>
        <v>0</v>
      </c>
      <c r="AR112" s="25" t="s">
        <v>342</v>
      </c>
      <c r="AT112" s="25" t="s">
        <v>169</v>
      </c>
      <c r="AU112" s="25" t="s">
        <v>161</v>
      </c>
      <c r="AY112" s="25" t="s">
        <v>154</v>
      </c>
      <c r="BE112" s="216">
        <f>IF(N112="základní",J112,0)</f>
        <v>0</v>
      </c>
      <c r="BF112" s="216">
        <f>IF(N112="snížená",J112,0)</f>
        <v>0</v>
      </c>
      <c r="BG112" s="216">
        <f>IF(N112="zákl. přenesená",J112,0)</f>
        <v>0</v>
      </c>
      <c r="BH112" s="216">
        <f>IF(N112="sníž. přenesená",J112,0)</f>
        <v>0</v>
      </c>
      <c r="BI112" s="216">
        <f>IF(N112="nulová",J112,0)</f>
        <v>0</v>
      </c>
      <c r="BJ112" s="25" t="s">
        <v>85</v>
      </c>
      <c r="BK112" s="216">
        <f>ROUND(I112*H112,2)</f>
        <v>0</v>
      </c>
      <c r="BL112" s="25" t="s">
        <v>277</v>
      </c>
      <c r="BM112" s="25" t="s">
        <v>339</v>
      </c>
    </row>
    <row r="113" spans="2:47" s="1" customFormat="1" ht="24">
      <c r="B113" s="43"/>
      <c r="C113" s="65"/>
      <c r="D113" s="217" t="s">
        <v>710</v>
      </c>
      <c r="E113" s="65"/>
      <c r="F113" s="218" t="s">
        <v>730</v>
      </c>
      <c r="G113" s="65"/>
      <c r="H113" s="65"/>
      <c r="I113" s="174"/>
      <c r="J113" s="65"/>
      <c r="K113" s="65"/>
      <c r="L113" s="63"/>
      <c r="M113" s="219"/>
      <c r="N113" s="44"/>
      <c r="O113" s="44"/>
      <c r="P113" s="44"/>
      <c r="Q113" s="44"/>
      <c r="R113" s="44"/>
      <c r="S113" s="44"/>
      <c r="T113" s="80"/>
      <c r="AT113" s="25" t="s">
        <v>710</v>
      </c>
      <c r="AU113" s="25" t="s">
        <v>161</v>
      </c>
    </row>
    <row r="114" spans="2:65" s="1" customFormat="1" ht="16.5" customHeight="1">
      <c r="B114" s="43"/>
      <c r="C114" s="241" t="s">
        <v>261</v>
      </c>
      <c r="D114" s="241" t="s">
        <v>169</v>
      </c>
      <c r="E114" s="242" t="s">
        <v>261</v>
      </c>
      <c r="F114" s="243" t="s">
        <v>731</v>
      </c>
      <c r="G114" s="244" t="s">
        <v>258</v>
      </c>
      <c r="H114" s="245">
        <v>8</v>
      </c>
      <c r="I114" s="246"/>
      <c r="J114" s="247">
        <f>ROUND(I114*H114,2)</f>
        <v>0</v>
      </c>
      <c r="K114" s="243" t="s">
        <v>34</v>
      </c>
      <c r="L114" s="248"/>
      <c r="M114" s="249" t="s">
        <v>34</v>
      </c>
      <c r="N114" s="250" t="s">
        <v>49</v>
      </c>
      <c r="O114" s="44"/>
      <c r="P114" s="214">
        <f>O114*H114</f>
        <v>0</v>
      </c>
      <c r="Q114" s="214">
        <v>0</v>
      </c>
      <c r="R114" s="214">
        <f>Q114*H114</f>
        <v>0</v>
      </c>
      <c r="S114" s="214">
        <v>0</v>
      </c>
      <c r="T114" s="215">
        <f>S114*H114</f>
        <v>0</v>
      </c>
      <c r="AR114" s="25" t="s">
        <v>342</v>
      </c>
      <c r="AT114" s="25" t="s">
        <v>169</v>
      </c>
      <c r="AU114" s="25" t="s">
        <v>161</v>
      </c>
      <c r="AY114" s="25" t="s">
        <v>154</v>
      </c>
      <c r="BE114" s="216">
        <f>IF(N114="základní",J114,0)</f>
        <v>0</v>
      </c>
      <c r="BF114" s="216">
        <f>IF(N114="snížená",J114,0)</f>
        <v>0</v>
      </c>
      <c r="BG114" s="216">
        <f>IF(N114="zákl. přenesená",J114,0)</f>
        <v>0</v>
      </c>
      <c r="BH114" s="216">
        <f>IF(N114="sníž. přenesená",J114,0)</f>
        <v>0</v>
      </c>
      <c r="BI114" s="216">
        <f>IF(N114="nulová",J114,0)</f>
        <v>0</v>
      </c>
      <c r="BJ114" s="25" t="s">
        <v>85</v>
      </c>
      <c r="BK114" s="216">
        <f>ROUND(I114*H114,2)</f>
        <v>0</v>
      </c>
      <c r="BL114" s="25" t="s">
        <v>277</v>
      </c>
      <c r="BM114" s="25" t="s">
        <v>350</v>
      </c>
    </row>
    <row r="115" spans="2:47" s="1" customFormat="1" ht="24">
      <c r="B115" s="43"/>
      <c r="C115" s="65"/>
      <c r="D115" s="217" t="s">
        <v>710</v>
      </c>
      <c r="E115" s="65"/>
      <c r="F115" s="218" t="s">
        <v>732</v>
      </c>
      <c r="G115" s="65"/>
      <c r="H115" s="65"/>
      <c r="I115" s="174"/>
      <c r="J115" s="65"/>
      <c r="K115" s="65"/>
      <c r="L115" s="63"/>
      <c r="M115" s="219"/>
      <c r="N115" s="44"/>
      <c r="O115" s="44"/>
      <c r="P115" s="44"/>
      <c r="Q115" s="44"/>
      <c r="R115" s="44"/>
      <c r="S115" s="44"/>
      <c r="T115" s="80"/>
      <c r="AT115" s="25" t="s">
        <v>710</v>
      </c>
      <c r="AU115" s="25" t="s">
        <v>161</v>
      </c>
    </row>
    <row r="116" spans="2:65" s="1" customFormat="1" ht="16.5" customHeight="1">
      <c r="B116" s="43"/>
      <c r="C116" s="241" t="s">
        <v>10</v>
      </c>
      <c r="D116" s="241" t="s">
        <v>169</v>
      </c>
      <c r="E116" s="242" t="s">
        <v>10</v>
      </c>
      <c r="F116" s="243" t="s">
        <v>733</v>
      </c>
      <c r="G116" s="244" t="s">
        <v>287</v>
      </c>
      <c r="H116" s="245">
        <v>50</v>
      </c>
      <c r="I116" s="246"/>
      <c r="J116" s="247">
        <f>ROUND(I116*H116,2)</f>
        <v>0</v>
      </c>
      <c r="K116" s="243" t="s">
        <v>34</v>
      </c>
      <c r="L116" s="248"/>
      <c r="M116" s="249" t="s">
        <v>34</v>
      </c>
      <c r="N116" s="250" t="s">
        <v>49</v>
      </c>
      <c r="O116" s="44"/>
      <c r="P116" s="214">
        <f>O116*H116</f>
        <v>0</v>
      </c>
      <c r="Q116" s="214">
        <v>0</v>
      </c>
      <c r="R116" s="214">
        <f>Q116*H116</f>
        <v>0</v>
      </c>
      <c r="S116" s="214">
        <v>0</v>
      </c>
      <c r="T116" s="215">
        <f>S116*H116</f>
        <v>0</v>
      </c>
      <c r="AR116" s="25" t="s">
        <v>342</v>
      </c>
      <c r="AT116" s="25" t="s">
        <v>169</v>
      </c>
      <c r="AU116" s="25" t="s">
        <v>161</v>
      </c>
      <c r="AY116" s="25" t="s">
        <v>154</v>
      </c>
      <c r="BE116" s="216">
        <f>IF(N116="základní",J116,0)</f>
        <v>0</v>
      </c>
      <c r="BF116" s="216">
        <f>IF(N116="snížená",J116,0)</f>
        <v>0</v>
      </c>
      <c r="BG116" s="216">
        <f>IF(N116="zákl. přenesená",J116,0)</f>
        <v>0</v>
      </c>
      <c r="BH116" s="216">
        <f>IF(N116="sníž. přenesená",J116,0)</f>
        <v>0</v>
      </c>
      <c r="BI116" s="216">
        <f>IF(N116="nulová",J116,0)</f>
        <v>0</v>
      </c>
      <c r="BJ116" s="25" t="s">
        <v>85</v>
      </c>
      <c r="BK116" s="216">
        <f>ROUND(I116*H116,2)</f>
        <v>0</v>
      </c>
      <c r="BL116" s="25" t="s">
        <v>277</v>
      </c>
      <c r="BM116" s="25" t="s">
        <v>364</v>
      </c>
    </row>
    <row r="117" spans="2:47" s="1" customFormat="1" ht="24">
      <c r="B117" s="43"/>
      <c r="C117" s="65"/>
      <c r="D117" s="217" t="s">
        <v>710</v>
      </c>
      <c r="E117" s="65"/>
      <c r="F117" s="218" t="s">
        <v>734</v>
      </c>
      <c r="G117" s="65"/>
      <c r="H117" s="65"/>
      <c r="I117" s="174"/>
      <c r="J117" s="65"/>
      <c r="K117" s="65"/>
      <c r="L117" s="63"/>
      <c r="M117" s="219"/>
      <c r="N117" s="44"/>
      <c r="O117" s="44"/>
      <c r="P117" s="44"/>
      <c r="Q117" s="44"/>
      <c r="R117" s="44"/>
      <c r="S117" s="44"/>
      <c r="T117" s="80"/>
      <c r="AT117" s="25" t="s">
        <v>710</v>
      </c>
      <c r="AU117" s="25" t="s">
        <v>161</v>
      </c>
    </row>
    <row r="118" spans="2:65" s="1" customFormat="1" ht="16.5" customHeight="1">
      <c r="B118" s="43"/>
      <c r="C118" s="241" t="s">
        <v>277</v>
      </c>
      <c r="D118" s="241" t="s">
        <v>169</v>
      </c>
      <c r="E118" s="242" t="s">
        <v>277</v>
      </c>
      <c r="F118" s="243" t="s">
        <v>735</v>
      </c>
      <c r="G118" s="244" t="s">
        <v>287</v>
      </c>
      <c r="H118" s="245">
        <v>50</v>
      </c>
      <c r="I118" s="246"/>
      <c r="J118" s="247">
        <f>ROUND(I118*H118,2)</f>
        <v>0</v>
      </c>
      <c r="K118" s="243" t="s">
        <v>34</v>
      </c>
      <c r="L118" s="248"/>
      <c r="M118" s="249" t="s">
        <v>34</v>
      </c>
      <c r="N118" s="250" t="s">
        <v>49</v>
      </c>
      <c r="O118" s="44"/>
      <c r="P118" s="214">
        <f>O118*H118</f>
        <v>0</v>
      </c>
      <c r="Q118" s="214">
        <v>0</v>
      </c>
      <c r="R118" s="214">
        <f>Q118*H118</f>
        <v>0</v>
      </c>
      <c r="S118" s="214">
        <v>0</v>
      </c>
      <c r="T118" s="215">
        <f>S118*H118</f>
        <v>0</v>
      </c>
      <c r="AR118" s="25" t="s">
        <v>342</v>
      </c>
      <c r="AT118" s="25" t="s">
        <v>169</v>
      </c>
      <c r="AU118" s="25" t="s">
        <v>161</v>
      </c>
      <c r="AY118" s="25" t="s">
        <v>154</v>
      </c>
      <c r="BE118" s="216">
        <f>IF(N118="základní",J118,0)</f>
        <v>0</v>
      </c>
      <c r="BF118" s="216">
        <f>IF(N118="snížená",J118,0)</f>
        <v>0</v>
      </c>
      <c r="BG118" s="216">
        <f>IF(N118="zákl. přenesená",J118,0)</f>
        <v>0</v>
      </c>
      <c r="BH118" s="216">
        <f>IF(N118="sníž. přenesená",J118,0)</f>
        <v>0</v>
      </c>
      <c r="BI118" s="216">
        <f>IF(N118="nulová",J118,0)</f>
        <v>0</v>
      </c>
      <c r="BJ118" s="25" t="s">
        <v>85</v>
      </c>
      <c r="BK118" s="216">
        <f>ROUND(I118*H118,2)</f>
        <v>0</v>
      </c>
      <c r="BL118" s="25" t="s">
        <v>277</v>
      </c>
      <c r="BM118" s="25" t="s">
        <v>342</v>
      </c>
    </row>
    <row r="119" spans="2:47" s="1" customFormat="1" ht="24">
      <c r="B119" s="43"/>
      <c r="C119" s="65"/>
      <c r="D119" s="217" t="s">
        <v>710</v>
      </c>
      <c r="E119" s="65"/>
      <c r="F119" s="218" t="s">
        <v>736</v>
      </c>
      <c r="G119" s="65"/>
      <c r="H119" s="65"/>
      <c r="I119" s="174"/>
      <c r="J119" s="65"/>
      <c r="K119" s="65"/>
      <c r="L119" s="63"/>
      <c r="M119" s="219"/>
      <c r="N119" s="44"/>
      <c r="O119" s="44"/>
      <c r="P119" s="44"/>
      <c r="Q119" s="44"/>
      <c r="R119" s="44"/>
      <c r="S119" s="44"/>
      <c r="T119" s="80"/>
      <c r="AT119" s="25" t="s">
        <v>710</v>
      </c>
      <c r="AU119" s="25" t="s">
        <v>161</v>
      </c>
    </row>
    <row r="120" spans="2:65" s="1" customFormat="1" ht="16.5" customHeight="1">
      <c r="B120" s="43"/>
      <c r="C120" s="241" t="s">
        <v>284</v>
      </c>
      <c r="D120" s="241" t="s">
        <v>169</v>
      </c>
      <c r="E120" s="242" t="s">
        <v>284</v>
      </c>
      <c r="F120" s="243" t="s">
        <v>737</v>
      </c>
      <c r="G120" s="244" t="s">
        <v>287</v>
      </c>
      <c r="H120" s="245">
        <v>100</v>
      </c>
      <c r="I120" s="246"/>
      <c r="J120" s="247">
        <f>ROUND(I120*H120,2)</f>
        <v>0</v>
      </c>
      <c r="K120" s="243" t="s">
        <v>34</v>
      </c>
      <c r="L120" s="248"/>
      <c r="M120" s="249" t="s">
        <v>34</v>
      </c>
      <c r="N120" s="250" t="s">
        <v>49</v>
      </c>
      <c r="O120" s="44"/>
      <c r="P120" s="214">
        <f>O120*H120</f>
        <v>0</v>
      </c>
      <c r="Q120" s="214">
        <v>0</v>
      </c>
      <c r="R120" s="214">
        <f>Q120*H120</f>
        <v>0</v>
      </c>
      <c r="S120" s="214">
        <v>0</v>
      </c>
      <c r="T120" s="215">
        <f>S120*H120</f>
        <v>0</v>
      </c>
      <c r="AR120" s="25" t="s">
        <v>342</v>
      </c>
      <c r="AT120" s="25" t="s">
        <v>169</v>
      </c>
      <c r="AU120" s="25" t="s">
        <v>161</v>
      </c>
      <c r="AY120" s="25" t="s">
        <v>154</v>
      </c>
      <c r="BE120" s="216">
        <f>IF(N120="základní",J120,0)</f>
        <v>0</v>
      </c>
      <c r="BF120" s="216">
        <f>IF(N120="snížená",J120,0)</f>
        <v>0</v>
      </c>
      <c r="BG120" s="216">
        <f>IF(N120="zákl. přenesená",J120,0)</f>
        <v>0</v>
      </c>
      <c r="BH120" s="216">
        <f>IF(N120="sníž. přenesená",J120,0)</f>
        <v>0</v>
      </c>
      <c r="BI120" s="216">
        <f>IF(N120="nulová",J120,0)</f>
        <v>0</v>
      </c>
      <c r="BJ120" s="25" t="s">
        <v>85</v>
      </c>
      <c r="BK120" s="216">
        <f>ROUND(I120*H120,2)</f>
        <v>0</v>
      </c>
      <c r="BL120" s="25" t="s">
        <v>277</v>
      </c>
      <c r="BM120" s="25" t="s">
        <v>384</v>
      </c>
    </row>
    <row r="121" spans="2:47" s="1" customFormat="1" ht="24">
      <c r="B121" s="43"/>
      <c r="C121" s="65"/>
      <c r="D121" s="217" t="s">
        <v>710</v>
      </c>
      <c r="E121" s="65"/>
      <c r="F121" s="218" t="s">
        <v>738</v>
      </c>
      <c r="G121" s="65"/>
      <c r="H121" s="65"/>
      <c r="I121" s="174"/>
      <c r="J121" s="65"/>
      <c r="K121" s="65"/>
      <c r="L121" s="63"/>
      <c r="M121" s="219"/>
      <c r="N121" s="44"/>
      <c r="O121" s="44"/>
      <c r="P121" s="44"/>
      <c r="Q121" s="44"/>
      <c r="R121" s="44"/>
      <c r="S121" s="44"/>
      <c r="T121" s="80"/>
      <c r="AT121" s="25" t="s">
        <v>710</v>
      </c>
      <c r="AU121" s="25" t="s">
        <v>161</v>
      </c>
    </row>
    <row r="122" spans="2:65" s="1" customFormat="1" ht="16.5" customHeight="1">
      <c r="B122" s="43"/>
      <c r="C122" s="241" t="s">
        <v>292</v>
      </c>
      <c r="D122" s="241" t="s">
        <v>169</v>
      </c>
      <c r="E122" s="242" t="s">
        <v>292</v>
      </c>
      <c r="F122" s="243" t="s">
        <v>739</v>
      </c>
      <c r="G122" s="244" t="s">
        <v>258</v>
      </c>
      <c r="H122" s="245">
        <v>2</v>
      </c>
      <c r="I122" s="246"/>
      <c r="J122" s="247">
        <f>ROUND(I122*H122,2)</f>
        <v>0</v>
      </c>
      <c r="K122" s="243" t="s">
        <v>34</v>
      </c>
      <c r="L122" s="248"/>
      <c r="M122" s="249" t="s">
        <v>34</v>
      </c>
      <c r="N122" s="250" t="s">
        <v>49</v>
      </c>
      <c r="O122" s="44"/>
      <c r="P122" s="214">
        <f>O122*H122</f>
        <v>0</v>
      </c>
      <c r="Q122" s="214">
        <v>0</v>
      </c>
      <c r="R122" s="214">
        <f>Q122*H122</f>
        <v>0</v>
      </c>
      <c r="S122" s="214">
        <v>0</v>
      </c>
      <c r="T122" s="215">
        <f>S122*H122</f>
        <v>0</v>
      </c>
      <c r="AR122" s="25" t="s">
        <v>342</v>
      </c>
      <c r="AT122" s="25" t="s">
        <v>169</v>
      </c>
      <c r="AU122" s="25" t="s">
        <v>161</v>
      </c>
      <c r="AY122" s="25" t="s">
        <v>154</v>
      </c>
      <c r="BE122" s="216">
        <f>IF(N122="základní",J122,0)</f>
        <v>0</v>
      </c>
      <c r="BF122" s="216">
        <f>IF(N122="snížená",J122,0)</f>
        <v>0</v>
      </c>
      <c r="BG122" s="216">
        <f>IF(N122="zákl. přenesená",J122,0)</f>
        <v>0</v>
      </c>
      <c r="BH122" s="216">
        <f>IF(N122="sníž. přenesená",J122,0)</f>
        <v>0</v>
      </c>
      <c r="BI122" s="216">
        <f>IF(N122="nulová",J122,0)</f>
        <v>0</v>
      </c>
      <c r="BJ122" s="25" t="s">
        <v>85</v>
      </c>
      <c r="BK122" s="216">
        <f>ROUND(I122*H122,2)</f>
        <v>0</v>
      </c>
      <c r="BL122" s="25" t="s">
        <v>277</v>
      </c>
      <c r="BM122" s="25" t="s">
        <v>393</v>
      </c>
    </row>
    <row r="123" spans="2:47" s="1" customFormat="1" ht="24">
      <c r="B123" s="43"/>
      <c r="C123" s="65"/>
      <c r="D123" s="217" t="s">
        <v>710</v>
      </c>
      <c r="E123" s="65"/>
      <c r="F123" s="218" t="s">
        <v>740</v>
      </c>
      <c r="G123" s="65"/>
      <c r="H123" s="65"/>
      <c r="I123" s="174"/>
      <c r="J123" s="65"/>
      <c r="K123" s="65"/>
      <c r="L123" s="63"/>
      <c r="M123" s="219"/>
      <c r="N123" s="44"/>
      <c r="O123" s="44"/>
      <c r="P123" s="44"/>
      <c r="Q123" s="44"/>
      <c r="R123" s="44"/>
      <c r="S123" s="44"/>
      <c r="T123" s="80"/>
      <c r="AT123" s="25" t="s">
        <v>710</v>
      </c>
      <c r="AU123" s="25" t="s">
        <v>161</v>
      </c>
    </row>
    <row r="124" spans="2:65" s="1" customFormat="1" ht="16.5" customHeight="1">
      <c r="B124" s="43"/>
      <c r="C124" s="241" t="s">
        <v>297</v>
      </c>
      <c r="D124" s="241" t="s">
        <v>169</v>
      </c>
      <c r="E124" s="242" t="s">
        <v>297</v>
      </c>
      <c r="F124" s="243" t="s">
        <v>741</v>
      </c>
      <c r="G124" s="244" t="s">
        <v>258</v>
      </c>
      <c r="H124" s="245">
        <v>2</v>
      </c>
      <c r="I124" s="246"/>
      <c r="J124" s="247">
        <f>ROUND(I124*H124,2)</f>
        <v>0</v>
      </c>
      <c r="K124" s="243" t="s">
        <v>34</v>
      </c>
      <c r="L124" s="248"/>
      <c r="M124" s="249" t="s">
        <v>34</v>
      </c>
      <c r="N124" s="250" t="s">
        <v>49</v>
      </c>
      <c r="O124" s="44"/>
      <c r="P124" s="214">
        <f>O124*H124</f>
        <v>0</v>
      </c>
      <c r="Q124" s="214">
        <v>0</v>
      </c>
      <c r="R124" s="214">
        <f>Q124*H124</f>
        <v>0</v>
      </c>
      <c r="S124" s="214">
        <v>0</v>
      </c>
      <c r="T124" s="215">
        <f>S124*H124</f>
        <v>0</v>
      </c>
      <c r="AR124" s="25" t="s">
        <v>342</v>
      </c>
      <c r="AT124" s="25" t="s">
        <v>169</v>
      </c>
      <c r="AU124" s="25" t="s">
        <v>161</v>
      </c>
      <c r="AY124" s="25" t="s">
        <v>154</v>
      </c>
      <c r="BE124" s="216">
        <f>IF(N124="základní",J124,0)</f>
        <v>0</v>
      </c>
      <c r="BF124" s="216">
        <f>IF(N124="snížená",J124,0)</f>
        <v>0</v>
      </c>
      <c r="BG124" s="216">
        <f>IF(N124="zákl. přenesená",J124,0)</f>
        <v>0</v>
      </c>
      <c r="BH124" s="216">
        <f>IF(N124="sníž. přenesená",J124,0)</f>
        <v>0</v>
      </c>
      <c r="BI124" s="216">
        <f>IF(N124="nulová",J124,0)</f>
        <v>0</v>
      </c>
      <c r="BJ124" s="25" t="s">
        <v>85</v>
      </c>
      <c r="BK124" s="216">
        <f>ROUND(I124*H124,2)</f>
        <v>0</v>
      </c>
      <c r="BL124" s="25" t="s">
        <v>277</v>
      </c>
      <c r="BM124" s="25" t="s">
        <v>401</v>
      </c>
    </row>
    <row r="125" spans="2:47" s="1" customFormat="1" ht="24">
      <c r="B125" s="43"/>
      <c r="C125" s="65"/>
      <c r="D125" s="217" t="s">
        <v>710</v>
      </c>
      <c r="E125" s="65"/>
      <c r="F125" s="218" t="s">
        <v>742</v>
      </c>
      <c r="G125" s="65"/>
      <c r="H125" s="65"/>
      <c r="I125" s="174"/>
      <c r="J125" s="65"/>
      <c r="K125" s="65"/>
      <c r="L125" s="63"/>
      <c r="M125" s="219"/>
      <c r="N125" s="44"/>
      <c r="O125" s="44"/>
      <c r="P125" s="44"/>
      <c r="Q125" s="44"/>
      <c r="R125" s="44"/>
      <c r="S125" s="44"/>
      <c r="T125" s="80"/>
      <c r="AT125" s="25" t="s">
        <v>710</v>
      </c>
      <c r="AU125" s="25" t="s">
        <v>161</v>
      </c>
    </row>
    <row r="126" spans="2:65" s="1" customFormat="1" ht="16.5" customHeight="1">
      <c r="B126" s="43"/>
      <c r="C126" s="241" t="s">
        <v>302</v>
      </c>
      <c r="D126" s="241" t="s">
        <v>169</v>
      </c>
      <c r="E126" s="242" t="s">
        <v>302</v>
      </c>
      <c r="F126" s="243" t="s">
        <v>743</v>
      </c>
      <c r="G126" s="244" t="s">
        <v>258</v>
      </c>
      <c r="H126" s="245">
        <v>2</v>
      </c>
      <c r="I126" s="246"/>
      <c r="J126" s="247">
        <f>ROUND(I126*H126,2)</f>
        <v>0</v>
      </c>
      <c r="K126" s="243" t="s">
        <v>34</v>
      </c>
      <c r="L126" s="248"/>
      <c r="M126" s="249" t="s">
        <v>34</v>
      </c>
      <c r="N126" s="250" t="s">
        <v>49</v>
      </c>
      <c r="O126" s="44"/>
      <c r="P126" s="214">
        <f>O126*H126</f>
        <v>0</v>
      </c>
      <c r="Q126" s="214">
        <v>0</v>
      </c>
      <c r="R126" s="214">
        <f>Q126*H126</f>
        <v>0</v>
      </c>
      <c r="S126" s="214">
        <v>0</v>
      </c>
      <c r="T126" s="215">
        <f>S126*H126</f>
        <v>0</v>
      </c>
      <c r="AR126" s="25" t="s">
        <v>342</v>
      </c>
      <c r="AT126" s="25" t="s">
        <v>169</v>
      </c>
      <c r="AU126" s="25" t="s">
        <v>161</v>
      </c>
      <c r="AY126" s="25" t="s">
        <v>154</v>
      </c>
      <c r="BE126" s="216">
        <f>IF(N126="základní",J126,0)</f>
        <v>0</v>
      </c>
      <c r="BF126" s="216">
        <f>IF(N126="snížená",J126,0)</f>
        <v>0</v>
      </c>
      <c r="BG126" s="216">
        <f>IF(N126="zákl. přenesená",J126,0)</f>
        <v>0</v>
      </c>
      <c r="BH126" s="216">
        <f>IF(N126="sníž. přenesená",J126,0)</f>
        <v>0</v>
      </c>
      <c r="BI126" s="216">
        <f>IF(N126="nulová",J126,0)</f>
        <v>0</v>
      </c>
      <c r="BJ126" s="25" t="s">
        <v>85</v>
      </c>
      <c r="BK126" s="216">
        <f>ROUND(I126*H126,2)</f>
        <v>0</v>
      </c>
      <c r="BL126" s="25" t="s">
        <v>277</v>
      </c>
      <c r="BM126" s="25" t="s">
        <v>414</v>
      </c>
    </row>
    <row r="127" spans="2:47" s="1" customFormat="1" ht="24">
      <c r="B127" s="43"/>
      <c r="C127" s="65"/>
      <c r="D127" s="217" t="s">
        <v>710</v>
      </c>
      <c r="E127" s="65"/>
      <c r="F127" s="218" t="s">
        <v>744</v>
      </c>
      <c r="G127" s="65"/>
      <c r="H127" s="65"/>
      <c r="I127" s="174"/>
      <c r="J127" s="65"/>
      <c r="K127" s="65"/>
      <c r="L127" s="63"/>
      <c r="M127" s="219"/>
      <c r="N127" s="44"/>
      <c r="O127" s="44"/>
      <c r="P127" s="44"/>
      <c r="Q127" s="44"/>
      <c r="R127" s="44"/>
      <c r="S127" s="44"/>
      <c r="T127" s="80"/>
      <c r="AT127" s="25" t="s">
        <v>710</v>
      </c>
      <c r="AU127" s="25" t="s">
        <v>161</v>
      </c>
    </row>
    <row r="128" spans="2:65" s="1" customFormat="1" ht="16.5" customHeight="1">
      <c r="B128" s="43"/>
      <c r="C128" s="241" t="s">
        <v>9</v>
      </c>
      <c r="D128" s="241" t="s">
        <v>169</v>
      </c>
      <c r="E128" s="242" t="s">
        <v>9</v>
      </c>
      <c r="F128" s="243" t="s">
        <v>745</v>
      </c>
      <c r="G128" s="244" t="s">
        <v>258</v>
      </c>
      <c r="H128" s="245">
        <v>1</v>
      </c>
      <c r="I128" s="246"/>
      <c r="J128" s="247">
        <f>ROUND(I128*H128,2)</f>
        <v>0</v>
      </c>
      <c r="K128" s="243" t="s">
        <v>34</v>
      </c>
      <c r="L128" s="248"/>
      <c r="M128" s="249" t="s">
        <v>34</v>
      </c>
      <c r="N128" s="250" t="s">
        <v>49</v>
      </c>
      <c r="O128" s="44"/>
      <c r="P128" s="214">
        <f>O128*H128</f>
        <v>0</v>
      </c>
      <c r="Q128" s="214">
        <v>0</v>
      </c>
      <c r="R128" s="214">
        <f>Q128*H128</f>
        <v>0</v>
      </c>
      <c r="S128" s="214">
        <v>0</v>
      </c>
      <c r="T128" s="215">
        <f>S128*H128</f>
        <v>0</v>
      </c>
      <c r="AR128" s="25" t="s">
        <v>342</v>
      </c>
      <c r="AT128" s="25" t="s">
        <v>169</v>
      </c>
      <c r="AU128" s="25" t="s">
        <v>161</v>
      </c>
      <c r="AY128" s="25" t="s">
        <v>154</v>
      </c>
      <c r="BE128" s="216">
        <f>IF(N128="základní",J128,0)</f>
        <v>0</v>
      </c>
      <c r="BF128" s="216">
        <f>IF(N128="snížená",J128,0)</f>
        <v>0</v>
      </c>
      <c r="BG128" s="216">
        <f>IF(N128="zákl. přenesená",J128,0)</f>
        <v>0</v>
      </c>
      <c r="BH128" s="216">
        <f>IF(N128="sníž. přenesená",J128,0)</f>
        <v>0</v>
      </c>
      <c r="BI128" s="216">
        <f>IF(N128="nulová",J128,0)</f>
        <v>0</v>
      </c>
      <c r="BJ128" s="25" t="s">
        <v>85</v>
      </c>
      <c r="BK128" s="216">
        <f>ROUND(I128*H128,2)</f>
        <v>0</v>
      </c>
      <c r="BL128" s="25" t="s">
        <v>277</v>
      </c>
      <c r="BM128" s="25" t="s">
        <v>425</v>
      </c>
    </row>
    <row r="129" spans="2:63" s="15" customFormat="1" ht="21" customHeight="1">
      <c r="B129" s="265"/>
      <c r="C129" s="266"/>
      <c r="D129" s="267" t="s">
        <v>77</v>
      </c>
      <c r="E129" s="267" t="s">
        <v>746</v>
      </c>
      <c r="F129" s="267" t="s">
        <v>747</v>
      </c>
      <c r="G129" s="266"/>
      <c r="H129" s="266"/>
      <c r="I129" s="268"/>
      <c r="J129" s="269">
        <f>BK129</f>
        <v>0</v>
      </c>
      <c r="K129" s="266"/>
      <c r="L129" s="270"/>
      <c r="M129" s="271"/>
      <c r="N129" s="272"/>
      <c r="O129" s="272"/>
      <c r="P129" s="273">
        <f>SUM(P130:P145)</f>
        <v>0</v>
      </c>
      <c r="Q129" s="272"/>
      <c r="R129" s="273">
        <f>SUM(R130:R145)</f>
        <v>0</v>
      </c>
      <c r="S129" s="272"/>
      <c r="T129" s="274">
        <f>SUM(T130:T145)</f>
        <v>0</v>
      </c>
      <c r="AR129" s="275" t="s">
        <v>85</v>
      </c>
      <c r="AT129" s="276" t="s">
        <v>77</v>
      </c>
      <c r="AU129" s="276" t="s">
        <v>178</v>
      </c>
      <c r="AY129" s="275" t="s">
        <v>154</v>
      </c>
      <c r="BK129" s="277">
        <f>SUM(BK130:BK145)</f>
        <v>0</v>
      </c>
    </row>
    <row r="130" spans="2:65" s="1" customFormat="1" ht="16.5" customHeight="1">
      <c r="B130" s="43"/>
      <c r="C130" s="205" t="s">
        <v>313</v>
      </c>
      <c r="D130" s="205" t="s">
        <v>156</v>
      </c>
      <c r="E130" s="206" t="s">
        <v>313</v>
      </c>
      <c r="F130" s="207" t="s">
        <v>748</v>
      </c>
      <c r="G130" s="208" t="s">
        <v>258</v>
      </c>
      <c r="H130" s="209">
        <v>1</v>
      </c>
      <c r="I130" s="210"/>
      <c r="J130" s="211">
        <f aca="true" t="shared" si="0" ref="J130:J145">ROUND(I130*H130,2)</f>
        <v>0</v>
      </c>
      <c r="K130" s="207" t="s">
        <v>34</v>
      </c>
      <c r="L130" s="63"/>
      <c r="M130" s="212" t="s">
        <v>34</v>
      </c>
      <c r="N130" s="213" t="s">
        <v>49</v>
      </c>
      <c r="O130" s="44"/>
      <c r="P130" s="214">
        <f aca="true" t="shared" si="1" ref="P130:P145">O130*H130</f>
        <v>0</v>
      </c>
      <c r="Q130" s="214">
        <v>0</v>
      </c>
      <c r="R130" s="214">
        <f aca="true" t="shared" si="2" ref="R130:R145">Q130*H130</f>
        <v>0</v>
      </c>
      <c r="S130" s="214">
        <v>0</v>
      </c>
      <c r="T130" s="215">
        <f aca="true" t="shared" si="3" ref="T130:T145">S130*H130</f>
        <v>0</v>
      </c>
      <c r="AR130" s="25" t="s">
        <v>277</v>
      </c>
      <c r="AT130" s="25" t="s">
        <v>156</v>
      </c>
      <c r="AU130" s="25" t="s">
        <v>161</v>
      </c>
      <c r="AY130" s="25" t="s">
        <v>154</v>
      </c>
      <c r="BE130" s="216">
        <f aca="true" t="shared" si="4" ref="BE130:BE145">IF(N130="základní",J130,0)</f>
        <v>0</v>
      </c>
      <c r="BF130" s="216">
        <f aca="true" t="shared" si="5" ref="BF130:BF145">IF(N130="snížená",J130,0)</f>
        <v>0</v>
      </c>
      <c r="BG130" s="216">
        <f aca="true" t="shared" si="6" ref="BG130:BG145">IF(N130="zákl. přenesená",J130,0)</f>
        <v>0</v>
      </c>
      <c r="BH130" s="216">
        <f aca="true" t="shared" si="7" ref="BH130:BH145">IF(N130="sníž. přenesená",J130,0)</f>
        <v>0</v>
      </c>
      <c r="BI130" s="216">
        <f aca="true" t="shared" si="8" ref="BI130:BI145">IF(N130="nulová",J130,0)</f>
        <v>0</v>
      </c>
      <c r="BJ130" s="25" t="s">
        <v>85</v>
      </c>
      <c r="BK130" s="216">
        <f aca="true" t="shared" si="9" ref="BK130:BK145">ROUND(I130*H130,2)</f>
        <v>0</v>
      </c>
      <c r="BL130" s="25" t="s">
        <v>277</v>
      </c>
      <c r="BM130" s="25" t="s">
        <v>437</v>
      </c>
    </row>
    <row r="131" spans="2:65" s="1" customFormat="1" ht="16.5" customHeight="1">
      <c r="B131" s="43"/>
      <c r="C131" s="205" t="s">
        <v>322</v>
      </c>
      <c r="D131" s="205" t="s">
        <v>156</v>
      </c>
      <c r="E131" s="206" t="s">
        <v>322</v>
      </c>
      <c r="F131" s="207" t="s">
        <v>749</v>
      </c>
      <c r="G131" s="208" t="s">
        <v>287</v>
      </c>
      <c r="H131" s="209">
        <v>1625</v>
      </c>
      <c r="I131" s="210"/>
      <c r="J131" s="211">
        <f t="shared" si="0"/>
        <v>0</v>
      </c>
      <c r="K131" s="207" t="s">
        <v>34</v>
      </c>
      <c r="L131" s="63"/>
      <c r="M131" s="212" t="s">
        <v>34</v>
      </c>
      <c r="N131" s="213" t="s">
        <v>49</v>
      </c>
      <c r="O131" s="44"/>
      <c r="P131" s="214">
        <f t="shared" si="1"/>
        <v>0</v>
      </c>
      <c r="Q131" s="214">
        <v>0</v>
      </c>
      <c r="R131" s="214">
        <f t="shared" si="2"/>
        <v>0</v>
      </c>
      <c r="S131" s="214">
        <v>0</v>
      </c>
      <c r="T131" s="215">
        <f t="shared" si="3"/>
        <v>0</v>
      </c>
      <c r="AR131" s="25" t="s">
        <v>277</v>
      </c>
      <c r="AT131" s="25" t="s">
        <v>156</v>
      </c>
      <c r="AU131" s="25" t="s">
        <v>161</v>
      </c>
      <c r="AY131" s="25" t="s">
        <v>154</v>
      </c>
      <c r="BE131" s="216">
        <f t="shared" si="4"/>
        <v>0</v>
      </c>
      <c r="BF131" s="216">
        <f t="shared" si="5"/>
        <v>0</v>
      </c>
      <c r="BG131" s="216">
        <f t="shared" si="6"/>
        <v>0</v>
      </c>
      <c r="BH131" s="216">
        <f t="shared" si="7"/>
        <v>0</v>
      </c>
      <c r="BI131" s="216">
        <f t="shared" si="8"/>
        <v>0</v>
      </c>
      <c r="BJ131" s="25" t="s">
        <v>85</v>
      </c>
      <c r="BK131" s="216">
        <f t="shared" si="9"/>
        <v>0</v>
      </c>
      <c r="BL131" s="25" t="s">
        <v>277</v>
      </c>
      <c r="BM131" s="25" t="s">
        <v>446</v>
      </c>
    </row>
    <row r="132" spans="2:65" s="1" customFormat="1" ht="16.5" customHeight="1">
      <c r="B132" s="43"/>
      <c r="C132" s="205" t="s">
        <v>327</v>
      </c>
      <c r="D132" s="205" t="s">
        <v>156</v>
      </c>
      <c r="E132" s="206" t="s">
        <v>327</v>
      </c>
      <c r="F132" s="207" t="s">
        <v>750</v>
      </c>
      <c r="G132" s="208" t="s">
        <v>258</v>
      </c>
      <c r="H132" s="209">
        <v>25</v>
      </c>
      <c r="I132" s="210"/>
      <c r="J132" s="211">
        <f t="shared" si="0"/>
        <v>0</v>
      </c>
      <c r="K132" s="207" t="s">
        <v>34</v>
      </c>
      <c r="L132" s="63"/>
      <c r="M132" s="212" t="s">
        <v>34</v>
      </c>
      <c r="N132" s="213" t="s">
        <v>49</v>
      </c>
      <c r="O132" s="44"/>
      <c r="P132" s="214">
        <f t="shared" si="1"/>
        <v>0</v>
      </c>
      <c r="Q132" s="214">
        <v>0</v>
      </c>
      <c r="R132" s="214">
        <f t="shared" si="2"/>
        <v>0</v>
      </c>
      <c r="S132" s="214">
        <v>0</v>
      </c>
      <c r="T132" s="215">
        <f t="shared" si="3"/>
        <v>0</v>
      </c>
      <c r="AR132" s="25" t="s">
        <v>277</v>
      </c>
      <c r="AT132" s="25" t="s">
        <v>156</v>
      </c>
      <c r="AU132" s="25" t="s">
        <v>161</v>
      </c>
      <c r="AY132" s="25" t="s">
        <v>154</v>
      </c>
      <c r="BE132" s="216">
        <f t="shared" si="4"/>
        <v>0</v>
      </c>
      <c r="BF132" s="216">
        <f t="shared" si="5"/>
        <v>0</v>
      </c>
      <c r="BG132" s="216">
        <f t="shared" si="6"/>
        <v>0</v>
      </c>
      <c r="BH132" s="216">
        <f t="shared" si="7"/>
        <v>0</v>
      </c>
      <c r="BI132" s="216">
        <f t="shared" si="8"/>
        <v>0</v>
      </c>
      <c r="BJ132" s="25" t="s">
        <v>85</v>
      </c>
      <c r="BK132" s="216">
        <f t="shared" si="9"/>
        <v>0</v>
      </c>
      <c r="BL132" s="25" t="s">
        <v>277</v>
      </c>
      <c r="BM132" s="25" t="s">
        <v>457</v>
      </c>
    </row>
    <row r="133" spans="2:65" s="1" customFormat="1" ht="16.5" customHeight="1">
      <c r="B133" s="43"/>
      <c r="C133" s="205" t="s">
        <v>335</v>
      </c>
      <c r="D133" s="205" t="s">
        <v>156</v>
      </c>
      <c r="E133" s="206" t="s">
        <v>335</v>
      </c>
      <c r="F133" s="207" t="s">
        <v>751</v>
      </c>
      <c r="G133" s="208" t="s">
        <v>258</v>
      </c>
      <c r="H133" s="209">
        <v>12</v>
      </c>
      <c r="I133" s="210"/>
      <c r="J133" s="211">
        <f t="shared" si="0"/>
        <v>0</v>
      </c>
      <c r="K133" s="207" t="s">
        <v>34</v>
      </c>
      <c r="L133" s="63"/>
      <c r="M133" s="212" t="s">
        <v>34</v>
      </c>
      <c r="N133" s="213" t="s">
        <v>49</v>
      </c>
      <c r="O133" s="44"/>
      <c r="P133" s="214">
        <f t="shared" si="1"/>
        <v>0</v>
      </c>
      <c r="Q133" s="214">
        <v>0</v>
      </c>
      <c r="R133" s="214">
        <f t="shared" si="2"/>
        <v>0</v>
      </c>
      <c r="S133" s="214">
        <v>0</v>
      </c>
      <c r="T133" s="215">
        <f t="shared" si="3"/>
        <v>0</v>
      </c>
      <c r="AR133" s="25" t="s">
        <v>277</v>
      </c>
      <c r="AT133" s="25" t="s">
        <v>156</v>
      </c>
      <c r="AU133" s="25" t="s">
        <v>161</v>
      </c>
      <c r="AY133" s="25" t="s">
        <v>154</v>
      </c>
      <c r="BE133" s="216">
        <f t="shared" si="4"/>
        <v>0</v>
      </c>
      <c r="BF133" s="216">
        <f t="shared" si="5"/>
        <v>0</v>
      </c>
      <c r="BG133" s="216">
        <f t="shared" si="6"/>
        <v>0</v>
      </c>
      <c r="BH133" s="216">
        <f t="shared" si="7"/>
        <v>0</v>
      </c>
      <c r="BI133" s="216">
        <f t="shared" si="8"/>
        <v>0</v>
      </c>
      <c r="BJ133" s="25" t="s">
        <v>85</v>
      </c>
      <c r="BK133" s="216">
        <f t="shared" si="9"/>
        <v>0</v>
      </c>
      <c r="BL133" s="25" t="s">
        <v>277</v>
      </c>
      <c r="BM133" s="25" t="s">
        <v>470</v>
      </c>
    </row>
    <row r="134" spans="2:65" s="1" customFormat="1" ht="16.5" customHeight="1">
      <c r="B134" s="43"/>
      <c r="C134" s="205" t="s">
        <v>339</v>
      </c>
      <c r="D134" s="205" t="s">
        <v>156</v>
      </c>
      <c r="E134" s="206" t="s">
        <v>339</v>
      </c>
      <c r="F134" s="207" t="s">
        <v>752</v>
      </c>
      <c r="G134" s="208" t="s">
        <v>258</v>
      </c>
      <c r="H134" s="209">
        <v>1</v>
      </c>
      <c r="I134" s="210"/>
      <c r="J134" s="211">
        <f t="shared" si="0"/>
        <v>0</v>
      </c>
      <c r="K134" s="207" t="s">
        <v>34</v>
      </c>
      <c r="L134" s="63"/>
      <c r="M134" s="212" t="s">
        <v>34</v>
      </c>
      <c r="N134" s="213" t="s">
        <v>49</v>
      </c>
      <c r="O134" s="44"/>
      <c r="P134" s="214">
        <f t="shared" si="1"/>
        <v>0</v>
      </c>
      <c r="Q134" s="214">
        <v>0</v>
      </c>
      <c r="R134" s="214">
        <f t="shared" si="2"/>
        <v>0</v>
      </c>
      <c r="S134" s="214">
        <v>0</v>
      </c>
      <c r="T134" s="215">
        <f t="shared" si="3"/>
        <v>0</v>
      </c>
      <c r="AR134" s="25" t="s">
        <v>277</v>
      </c>
      <c r="AT134" s="25" t="s">
        <v>156</v>
      </c>
      <c r="AU134" s="25" t="s">
        <v>161</v>
      </c>
      <c r="AY134" s="25" t="s">
        <v>154</v>
      </c>
      <c r="BE134" s="216">
        <f t="shared" si="4"/>
        <v>0</v>
      </c>
      <c r="BF134" s="216">
        <f t="shared" si="5"/>
        <v>0</v>
      </c>
      <c r="BG134" s="216">
        <f t="shared" si="6"/>
        <v>0</v>
      </c>
      <c r="BH134" s="216">
        <f t="shared" si="7"/>
        <v>0</v>
      </c>
      <c r="BI134" s="216">
        <f t="shared" si="8"/>
        <v>0</v>
      </c>
      <c r="BJ134" s="25" t="s">
        <v>85</v>
      </c>
      <c r="BK134" s="216">
        <f t="shared" si="9"/>
        <v>0</v>
      </c>
      <c r="BL134" s="25" t="s">
        <v>277</v>
      </c>
      <c r="BM134" s="25" t="s">
        <v>482</v>
      </c>
    </row>
    <row r="135" spans="2:65" s="1" customFormat="1" ht="16.5" customHeight="1">
      <c r="B135" s="43"/>
      <c r="C135" s="205" t="s">
        <v>345</v>
      </c>
      <c r="D135" s="205" t="s">
        <v>156</v>
      </c>
      <c r="E135" s="206" t="s">
        <v>345</v>
      </c>
      <c r="F135" s="207" t="s">
        <v>753</v>
      </c>
      <c r="G135" s="208" t="s">
        <v>258</v>
      </c>
      <c r="H135" s="209">
        <v>25</v>
      </c>
      <c r="I135" s="210"/>
      <c r="J135" s="211">
        <f t="shared" si="0"/>
        <v>0</v>
      </c>
      <c r="K135" s="207" t="s">
        <v>34</v>
      </c>
      <c r="L135" s="63"/>
      <c r="M135" s="212" t="s">
        <v>34</v>
      </c>
      <c r="N135" s="213" t="s">
        <v>49</v>
      </c>
      <c r="O135" s="44"/>
      <c r="P135" s="214">
        <f t="shared" si="1"/>
        <v>0</v>
      </c>
      <c r="Q135" s="214">
        <v>0</v>
      </c>
      <c r="R135" s="214">
        <f t="shared" si="2"/>
        <v>0</v>
      </c>
      <c r="S135" s="214">
        <v>0</v>
      </c>
      <c r="T135" s="215">
        <f t="shared" si="3"/>
        <v>0</v>
      </c>
      <c r="AR135" s="25" t="s">
        <v>277</v>
      </c>
      <c r="AT135" s="25" t="s">
        <v>156</v>
      </c>
      <c r="AU135" s="25" t="s">
        <v>161</v>
      </c>
      <c r="AY135" s="25" t="s">
        <v>154</v>
      </c>
      <c r="BE135" s="216">
        <f t="shared" si="4"/>
        <v>0</v>
      </c>
      <c r="BF135" s="216">
        <f t="shared" si="5"/>
        <v>0</v>
      </c>
      <c r="BG135" s="216">
        <f t="shared" si="6"/>
        <v>0</v>
      </c>
      <c r="BH135" s="216">
        <f t="shared" si="7"/>
        <v>0</v>
      </c>
      <c r="BI135" s="216">
        <f t="shared" si="8"/>
        <v>0</v>
      </c>
      <c r="BJ135" s="25" t="s">
        <v>85</v>
      </c>
      <c r="BK135" s="216">
        <f t="shared" si="9"/>
        <v>0</v>
      </c>
      <c r="BL135" s="25" t="s">
        <v>277</v>
      </c>
      <c r="BM135" s="25" t="s">
        <v>492</v>
      </c>
    </row>
    <row r="136" spans="2:65" s="1" customFormat="1" ht="16.5" customHeight="1">
      <c r="B136" s="43"/>
      <c r="C136" s="205" t="s">
        <v>350</v>
      </c>
      <c r="D136" s="205" t="s">
        <v>156</v>
      </c>
      <c r="E136" s="206" t="s">
        <v>350</v>
      </c>
      <c r="F136" s="207" t="s">
        <v>754</v>
      </c>
      <c r="G136" s="208" t="s">
        <v>258</v>
      </c>
      <c r="H136" s="209">
        <v>13</v>
      </c>
      <c r="I136" s="210"/>
      <c r="J136" s="211">
        <f t="shared" si="0"/>
        <v>0</v>
      </c>
      <c r="K136" s="207" t="s">
        <v>34</v>
      </c>
      <c r="L136" s="63"/>
      <c r="M136" s="212" t="s">
        <v>34</v>
      </c>
      <c r="N136" s="213" t="s">
        <v>49</v>
      </c>
      <c r="O136" s="44"/>
      <c r="P136" s="214">
        <f t="shared" si="1"/>
        <v>0</v>
      </c>
      <c r="Q136" s="214">
        <v>0</v>
      </c>
      <c r="R136" s="214">
        <f t="shared" si="2"/>
        <v>0</v>
      </c>
      <c r="S136" s="214">
        <v>0</v>
      </c>
      <c r="T136" s="215">
        <f t="shared" si="3"/>
        <v>0</v>
      </c>
      <c r="AR136" s="25" t="s">
        <v>277</v>
      </c>
      <c r="AT136" s="25" t="s">
        <v>156</v>
      </c>
      <c r="AU136" s="25" t="s">
        <v>161</v>
      </c>
      <c r="AY136" s="25" t="s">
        <v>154</v>
      </c>
      <c r="BE136" s="216">
        <f t="shared" si="4"/>
        <v>0</v>
      </c>
      <c r="BF136" s="216">
        <f t="shared" si="5"/>
        <v>0</v>
      </c>
      <c r="BG136" s="216">
        <f t="shared" si="6"/>
        <v>0</v>
      </c>
      <c r="BH136" s="216">
        <f t="shared" si="7"/>
        <v>0</v>
      </c>
      <c r="BI136" s="216">
        <f t="shared" si="8"/>
        <v>0</v>
      </c>
      <c r="BJ136" s="25" t="s">
        <v>85</v>
      </c>
      <c r="BK136" s="216">
        <f t="shared" si="9"/>
        <v>0</v>
      </c>
      <c r="BL136" s="25" t="s">
        <v>277</v>
      </c>
      <c r="BM136" s="25" t="s">
        <v>500</v>
      </c>
    </row>
    <row r="137" spans="2:65" s="1" customFormat="1" ht="16.5" customHeight="1">
      <c r="B137" s="43"/>
      <c r="C137" s="205" t="s">
        <v>357</v>
      </c>
      <c r="D137" s="205" t="s">
        <v>156</v>
      </c>
      <c r="E137" s="206" t="s">
        <v>357</v>
      </c>
      <c r="F137" s="207" t="s">
        <v>755</v>
      </c>
      <c r="G137" s="208" t="s">
        <v>287</v>
      </c>
      <c r="H137" s="209">
        <v>50</v>
      </c>
      <c r="I137" s="210"/>
      <c r="J137" s="211">
        <f t="shared" si="0"/>
        <v>0</v>
      </c>
      <c r="K137" s="207" t="s">
        <v>34</v>
      </c>
      <c r="L137" s="63"/>
      <c r="M137" s="212" t="s">
        <v>34</v>
      </c>
      <c r="N137" s="213" t="s">
        <v>49</v>
      </c>
      <c r="O137" s="44"/>
      <c r="P137" s="214">
        <f t="shared" si="1"/>
        <v>0</v>
      </c>
      <c r="Q137" s="214">
        <v>0</v>
      </c>
      <c r="R137" s="214">
        <f t="shared" si="2"/>
        <v>0</v>
      </c>
      <c r="S137" s="214">
        <v>0</v>
      </c>
      <c r="T137" s="215">
        <f t="shared" si="3"/>
        <v>0</v>
      </c>
      <c r="AR137" s="25" t="s">
        <v>277</v>
      </c>
      <c r="AT137" s="25" t="s">
        <v>156</v>
      </c>
      <c r="AU137" s="25" t="s">
        <v>161</v>
      </c>
      <c r="AY137" s="25" t="s">
        <v>154</v>
      </c>
      <c r="BE137" s="216">
        <f t="shared" si="4"/>
        <v>0</v>
      </c>
      <c r="BF137" s="216">
        <f t="shared" si="5"/>
        <v>0</v>
      </c>
      <c r="BG137" s="216">
        <f t="shared" si="6"/>
        <v>0</v>
      </c>
      <c r="BH137" s="216">
        <f t="shared" si="7"/>
        <v>0</v>
      </c>
      <c r="BI137" s="216">
        <f t="shared" si="8"/>
        <v>0</v>
      </c>
      <c r="BJ137" s="25" t="s">
        <v>85</v>
      </c>
      <c r="BK137" s="216">
        <f t="shared" si="9"/>
        <v>0</v>
      </c>
      <c r="BL137" s="25" t="s">
        <v>277</v>
      </c>
      <c r="BM137" s="25" t="s">
        <v>508</v>
      </c>
    </row>
    <row r="138" spans="2:65" s="1" customFormat="1" ht="16.5" customHeight="1">
      <c r="B138" s="43"/>
      <c r="C138" s="205" t="s">
        <v>364</v>
      </c>
      <c r="D138" s="205" t="s">
        <v>156</v>
      </c>
      <c r="E138" s="206" t="s">
        <v>364</v>
      </c>
      <c r="F138" s="207" t="s">
        <v>756</v>
      </c>
      <c r="G138" s="208" t="s">
        <v>287</v>
      </c>
      <c r="H138" s="209">
        <v>150</v>
      </c>
      <c r="I138" s="210"/>
      <c r="J138" s="211">
        <f t="shared" si="0"/>
        <v>0</v>
      </c>
      <c r="K138" s="207" t="s">
        <v>34</v>
      </c>
      <c r="L138" s="63"/>
      <c r="M138" s="212" t="s">
        <v>34</v>
      </c>
      <c r="N138" s="213" t="s">
        <v>49</v>
      </c>
      <c r="O138" s="44"/>
      <c r="P138" s="214">
        <f t="shared" si="1"/>
        <v>0</v>
      </c>
      <c r="Q138" s="214">
        <v>0</v>
      </c>
      <c r="R138" s="214">
        <f t="shared" si="2"/>
        <v>0</v>
      </c>
      <c r="S138" s="214">
        <v>0</v>
      </c>
      <c r="T138" s="215">
        <f t="shared" si="3"/>
        <v>0</v>
      </c>
      <c r="AR138" s="25" t="s">
        <v>277</v>
      </c>
      <c r="AT138" s="25" t="s">
        <v>156</v>
      </c>
      <c r="AU138" s="25" t="s">
        <v>161</v>
      </c>
      <c r="AY138" s="25" t="s">
        <v>154</v>
      </c>
      <c r="BE138" s="216">
        <f t="shared" si="4"/>
        <v>0</v>
      </c>
      <c r="BF138" s="216">
        <f t="shared" si="5"/>
        <v>0</v>
      </c>
      <c r="BG138" s="216">
        <f t="shared" si="6"/>
        <v>0</v>
      </c>
      <c r="BH138" s="216">
        <f t="shared" si="7"/>
        <v>0</v>
      </c>
      <c r="BI138" s="216">
        <f t="shared" si="8"/>
        <v>0</v>
      </c>
      <c r="BJ138" s="25" t="s">
        <v>85</v>
      </c>
      <c r="BK138" s="216">
        <f t="shared" si="9"/>
        <v>0</v>
      </c>
      <c r="BL138" s="25" t="s">
        <v>277</v>
      </c>
      <c r="BM138" s="25" t="s">
        <v>519</v>
      </c>
    </row>
    <row r="139" spans="2:65" s="1" customFormat="1" ht="16.5" customHeight="1">
      <c r="B139" s="43"/>
      <c r="C139" s="205" t="s">
        <v>176</v>
      </c>
      <c r="D139" s="205" t="s">
        <v>156</v>
      </c>
      <c r="E139" s="206" t="s">
        <v>176</v>
      </c>
      <c r="F139" s="207" t="s">
        <v>757</v>
      </c>
      <c r="G139" s="208" t="s">
        <v>258</v>
      </c>
      <c r="H139" s="209">
        <v>6</v>
      </c>
      <c r="I139" s="210"/>
      <c r="J139" s="211">
        <f t="shared" si="0"/>
        <v>0</v>
      </c>
      <c r="K139" s="207" t="s">
        <v>34</v>
      </c>
      <c r="L139" s="63"/>
      <c r="M139" s="212" t="s">
        <v>34</v>
      </c>
      <c r="N139" s="213" t="s">
        <v>49</v>
      </c>
      <c r="O139" s="44"/>
      <c r="P139" s="214">
        <f t="shared" si="1"/>
        <v>0</v>
      </c>
      <c r="Q139" s="214">
        <v>0</v>
      </c>
      <c r="R139" s="214">
        <f t="shared" si="2"/>
        <v>0</v>
      </c>
      <c r="S139" s="214">
        <v>0</v>
      </c>
      <c r="T139" s="215">
        <f t="shared" si="3"/>
        <v>0</v>
      </c>
      <c r="AR139" s="25" t="s">
        <v>277</v>
      </c>
      <c r="AT139" s="25" t="s">
        <v>156</v>
      </c>
      <c r="AU139" s="25" t="s">
        <v>161</v>
      </c>
      <c r="AY139" s="25" t="s">
        <v>154</v>
      </c>
      <c r="BE139" s="216">
        <f t="shared" si="4"/>
        <v>0</v>
      </c>
      <c r="BF139" s="216">
        <f t="shared" si="5"/>
        <v>0</v>
      </c>
      <c r="BG139" s="216">
        <f t="shared" si="6"/>
        <v>0</v>
      </c>
      <c r="BH139" s="216">
        <f t="shared" si="7"/>
        <v>0</v>
      </c>
      <c r="BI139" s="216">
        <f t="shared" si="8"/>
        <v>0</v>
      </c>
      <c r="BJ139" s="25" t="s">
        <v>85</v>
      </c>
      <c r="BK139" s="216">
        <f t="shared" si="9"/>
        <v>0</v>
      </c>
      <c r="BL139" s="25" t="s">
        <v>277</v>
      </c>
      <c r="BM139" s="25" t="s">
        <v>527</v>
      </c>
    </row>
    <row r="140" spans="2:65" s="1" customFormat="1" ht="16.5" customHeight="1">
      <c r="B140" s="43"/>
      <c r="C140" s="205" t="s">
        <v>342</v>
      </c>
      <c r="D140" s="205" t="s">
        <v>156</v>
      </c>
      <c r="E140" s="206" t="s">
        <v>342</v>
      </c>
      <c r="F140" s="207" t="s">
        <v>758</v>
      </c>
      <c r="G140" s="208" t="s">
        <v>258</v>
      </c>
      <c r="H140" s="209">
        <v>8</v>
      </c>
      <c r="I140" s="210"/>
      <c r="J140" s="211">
        <f t="shared" si="0"/>
        <v>0</v>
      </c>
      <c r="K140" s="207" t="s">
        <v>34</v>
      </c>
      <c r="L140" s="63"/>
      <c r="M140" s="212" t="s">
        <v>34</v>
      </c>
      <c r="N140" s="213" t="s">
        <v>49</v>
      </c>
      <c r="O140" s="44"/>
      <c r="P140" s="214">
        <f t="shared" si="1"/>
        <v>0</v>
      </c>
      <c r="Q140" s="214">
        <v>0</v>
      </c>
      <c r="R140" s="214">
        <f t="shared" si="2"/>
        <v>0</v>
      </c>
      <c r="S140" s="214">
        <v>0</v>
      </c>
      <c r="T140" s="215">
        <f t="shared" si="3"/>
        <v>0</v>
      </c>
      <c r="AR140" s="25" t="s">
        <v>277</v>
      </c>
      <c r="AT140" s="25" t="s">
        <v>156</v>
      </c>
      <c r="AU140" s="25" t="s">
        <v>161</v>
      </c>
      <c r="AY140" s="25" t="s">
        <v>154</v>
      </c>
      <c r="BE140" s="216">
        <f t="shared" si="4"/>
        <v>0</v>
      </c>
      <c r="BF140" s="216">
        <f t="shared" si="5"/>
        <v>0</v>
      </c>
      <c r="BG140" s="216">
        <f t="shared" si="6"/>
        <v>0</v>
      </c>
      <c r="BH140" s="216">
        <f t="shared" si="7"/>
        <v>0</v>
      </c>
      <c r="BI140" s="216">
        <f t="shared" si="8"/>
        <v>0</v>
      </c>
      <c r="BJ140" s="25" t="s">
        <v>85</v>
      </c>
      <c r="BK140" s="216">
        <f t="shared" si="9"/>
        <v>0</v>
      </c>
      <c r="BL140" s="25" t="s">
        <v>277</v>
      </c>
      <c r="BM140" s="25" t="s">
        <v>537</v>
      </c>
    </row>
    <row r="141" spans="2:65" s="1" customFormat="1" ht="16.5" customHeight="1">
      <c r="B141" s="43"/>
      <c r="C141" s="205" t="s">
        <v>378</v>
      </c>
      <c r="D141" s="205" t="s">
        <v>156</v>
      </c>
      <c r="E141" s="206" t="s">
        <v>378</v>
      </c>
      <c r="F141" s="207" t="s">
        <v>754</v>
      </c>
      <c r="G141" s="208" t="s">
        <v>258</v>
      </c>
      <c r="H141" s="209">
        <v>45</v>
      </c>
      <c r="I141" s="210"/>
      <c r="J141" s="211">
        <f t="shared" si="0"/>
        <v>0</v>
      </c>
      <c r="K141" s="207" t="s">
        <v>34</v>
      </c>
      <c r="L141" s="63"/>
      <c r="M141" s="212" t="s">
        <v>34</v>
      </c>
      <c r="N141" s="213" t="s">
        <v>49</v>
      </c>
      <c r="O141" s="44"/>
      <c r="P141" s="214">
        <f t="shared" si="1"/>
        <v>0</v>
      </c>
      <c r="Q141" s="214">
        <v>0</v>
      </c>
      <c r="R141" s="214">
        <f t="shared" si="2"/>
        <v>0</v>
      </c>
      <c r="S141" s="214">
        <v>0</v>
      </c>
      <c r="T141" s="215">
        <f t="shared" si="3"/>
        <v>0</v>
      </c>
      <c r="AR141" s="25" t="s">
        <v>277</v>
      </c>
      <c r="AT141" s="25" t="s">
        <v>156</v>
      </c>
      <c r="AU141" s="25" t="s">
        <v>161</v>
      </c>
      <c r="AY141" s="25" t="s">
        <v>154</v>
      </c>
      <c r="BE141" s="216">
        <f t="shared" si="4"/>
        <v>0</v>
      </c>
      <c r="BF141" s="216">
        <f t="shared" si="5"/>
        <v>0</v>
      </c>
      <c r="BG141" s="216">
        <f t="shared" si="6"/>
        <v>0</v>
      </c>
      <c r="BH141" s="216">
        <f t="shared" si="7"/>
        <v>0</v>
      </c>
      <c r="BI141" s="216">
        <f t="shared" si="8"/>
        <v>0</v>
      </c>
      <c r="BJ141" s="25" t="s">
        <v>85</v>
      </c>
      <c r="BK141" s="216">
        <f t="shared" si="9"/>
        <v>0</v>
      </c>
      <c r="BL141" s="25" t="s">
        <v>277</v>
      </c>
      <c r="BM141" s="25" t="s">
        <v>550</v>
      </c>
    </row>
    <row r="142" spans="2:65" s="1" customFormat="1" ht="16.5" customHeight="1">
      <c r="B142" s="43"/>
      <c r="C142" s="205" t="s">
        <v>384</v>
      </c>
      <c r="D142" s="205" t="s">
        <v>156</v>
      </c>
      <c r="E142" s="206" t="s">
        <v>384</v>
      </c>
      <c r="F142" s="207" t="s">
        <v>759</v>
      </c>
      <c r="G142" s="208" t="s">
        <v>258</v>
      </c>
      <c r="H142" s="209">
        <v>1</v>
      </c>
      <c r="I142" s="210"/>
      <c r="J142" s="211">
        <f t="shared" si="0"/>
        <v>0</v>
      </c>
      <c r="K142" s="207" t="s">
        <v>34</v>
      </c>
      <c r="L142" s="63"/>
      <c r="M142" s="212" t="s">
        <v>34</v>
      </c>
      <c r="N142" s="213" t="s">
        <v>49</v>
      </c>
      <c r="O142" s="44"/>
      <c r="P142" s="214">
        <f t="shared" si="1"/>
        <v>0</v>
      </c>
      <c r="Q142" s="214">
        <v>0</v>
      </c>
      <c r="R142" s="214">
        <f t="shared" si="2"/>
        <v>0</v>
      </c>
      <c r="S142" s="214">
        <v>0</v>
      </c>
      <c r="T142" s="215">
        <f t="shared" si="3"/>
        <v>0</v>
      </c>
      <c r="AR142" s="25" t="s">
        <v>277</v>
      </c>
      <c r="AT142" s="25" t="s">
        <v>156</v>
      </c>
      <c r="AU142" s="25" t="s">
        <v>161</v>
      </c>
      <c r="AY142" s="25" t="s">
        <v>154</v>
      </c>
      <c r="BE142" s="216">
        <f t="shared" si="4"/>
        <v>0</v>
      </c>
      <c r="BF142" s="216">
        <f t="shared" si="5"/>
        <v>0</v>
      </c>
      <c r="BG142" s="216">
        <f t="shared" si="6"/>
        <v>0</v>
      </c>
      <c r="BH142" s="216">
        <f t="shared" si="7"/>
        <v>0</v>
      </c>
      <c r="BI142" s="216">
        <f t="shared" si="8"/>
        <v>0</v>
      </c>
      <c r="BJ142" s="25" t="s">
        <v>85</v>
      </c>
      <c r="BK142" s="216">
        <f t="shared" si="9"/>
        <v>0</v>
      </c>
      <c r="BL142" s="25" t="s">
        <v>277</v>
      </c>
      <c r="BM142" s="25" t="s">
        <v>559</v>
      </c>
    </row>
    <row r="143" spans="2:65" s="1" customFormat="1" ht="16.5" customHeight="1">
      <c r="B143" s="43"/>
      <c r="C143" s="205" t="s">
        <v>388</v>
      </c>
      <c r="D143" s="205" t="s">
        <v>156</v>
      </c>
      <c r="E143" s="206" t="s">
        <v>388</v>
      </c>
      <c r="F143" s="207" t="s">
        <v>760</v>
      </c>
      <c r="G143" s="208" t="s">
        <v>258</v>
      </c>
      <c r="H143" s="209">
        <v>8</v>
      </c>
      <c r="I143" s="210"/>
      <c r="J143" s="211">
        <f t="shared" si="0"/>
        <v>0</v>
      </c>
      <c r="K143" s="207" t="s">
        <v>34</v>
      </c>
      <c r="L143" s="63"/>
      <c r="M143" s="212" t="s">
        <v>34</v>
      </c>
      <c r="N143" s="213" t="s">
        <v>49</v>
      </c>
      <c r="O143" s="44"/>
      <c r="P143" s="214">
        <f t="shared" si="1"/>
        <v>0</v>
      </c>
      <c r="Q143" s="214">
        <v>0</v>
      </c>
      <c r="R143" s="214">
        <f t="shared" si="2"/>
        <v>0</v>
      </c>
      <c r="S143" s="214">
        <v>0</v>
      </c>
      <c r="T143" s="215">
        <f t="shared" si="3"/>
        <v>0</v>
      </c>
      <c r="AR143" s="25" t="s">
        <v>277</v>
      </c>
      <c r="AT143" s="25" t="s">
        <v>156</v>
      </c>
      <c r="AU143" s="25" t="s">
        <v>161</v>
      </c>
      <c r="AY143" s="25" t="s">
        <v>154</v>
      </c>
      <c r="BE143" s="216">
        <f t="shared" si="4"/>
        <v>0</v>
      </c>
      <c r="BF143" s="216">
        <f t="shared" si="5"/>
        <v>0</v>
      </c>
      <c r="BG143" s="216">
        <f t="shared" si="6"/>
        <v>0</v>
      </c>
      <c r="BH143" s="216">
        <f t="shared" si="7"/>
        <v>0</v>
      </c>
      <c r="BI143" s="216">
        <f t="shared" si="8"/>
        <v>0</v>
      </c>
      <c r="BJ143" s="25" t="s">
        <v>85</v>
      </c>
      <c r="BK143" s="216">
        <f t="shared" si="9"/>
        <v>0</v>
      </c>
      <c r="BL143" s="25" t="s">
        <v>277</v>
      </c>
      <c r="BM143" s="25" t="s">
        <v>567</v>
      </c>
    </row>
    <row r="144" spans="2:65" s="1" customFormat="1" ht="16.5" customHeight="1">
      <c r="B144" s="43"/>
      <c r="C144" s="205" t="s">
        <v>393</v>
      </c>
      <c r="D144" s="205" t="s">
        <v>156</v>
      </c>
      <c r="E144" s="206" t="s">
        <v>393</v>
      </c>
      <c r="F144" s="207" t="s">
        <v>761</v>
      </c>
      <c r="G144" s="208" t="s">
        <v>258</v>
      </c>
      <c r="H144" s="209">
        <v>4</v>
      </c>
      <c r="I144" s="210"/>
      <c r="J144" s="211">
        <f t="shared" si="0"/>
        <v>0</v>
      </c>
      <c r="K144" s="207" t="s">
        <v>34</v>
      </c>
      <c r="L144" s="63"/>
      <c r="M144" s="212" t="s">
        <v>34</v>
      </c>
      <c r="N144" s="213" t="s">
        <v>49</v>
      </c>
      <c r="O144" s="44"/>
      <c r="P144" s="214">
        <f t="shared" si="1"/>
        <v>0</v>
      </c>
      <c r="Q144" s="214">
        <v>0</v>
      </c>
      <c r="R144" s="214">
        <f t="shared" si="2"/>
        <v>0</v>
      </c>
      <c r="S144" s="214">
        <v>0</v>
      </c>
      <c r="T144" s="215">
        <f t="shared" si="3"/>
        <v>0</v>
      </c>
      <c r="AR144" s="25" t="s">
        <v>277</v>
      </c>
      <c r="AT144" s="25" t="s">
        <v>156</v>
      </c>
      <c r="AU144" s="25" t="s">
        <v>161</v>
      </c>
      <c r="AY144" s="25" t="s">
        <v>154</v>
      </c>
      <c r="BE144" s="216">
        <f t="shared" si="4"/>
        <v>0</v>
      </c>
      <c r="BF144" s="216">
        <f t="shared" si="5"/>
        <v>0</v>
      </c>
      <c r="BG144" s="216">
        <f t="shared" si="6"/>
        <v>0</v>
      </c>
      <c r="BH144" s="216">
        <f t="shared" si="7"/>
        <v>0</v>
      </c>
      <c r="BI144" s="216">
        <f t="shared" si="8"/>
        <v>0</v>
      </c>
      <c r="BJ144" s="25" t="s">
        <v>85</v>
      </c>
      <c r="BK144" s="216">
        <f t="shared" si="9"/>
        <v>0</v>
      </c>
      <c r="BL144" s="25" t="s">
        <v>277</v>
      </c>
      <c r="BM144" s="25" t="s">
        <v>578</v>
      </c>
    </row>
    <row r="145" spans="2:65" s="1" customFormat="1" ht="16.5" customHeight="1">
      <c r="B145" s="43"/>
      <c r="C145" s="205" t="s">
        <v>397</v>
      </c>
      <c r="D145" s="205" t="s">
        <v>156</v>
      </c>
      <c r="E145" s="206" t="s">
        <v>397</v>
      </c>
      <c r="F145" s="207" t="s">
        <v>762</v>
      </c>
      <c r="G145" s="208" t="s">
        <v>34</v>
      </c>
      <c r="H145" s="209">
        <v>0</v>
      </c>
      <c r="I145" s="210"/>
      <c r="J145" s="211">
        <f t="shared" si="0"/>
        <v>0</v>
      </c>
      <c r="K145" s="207" t="s">
        <v>34</v>
      </c>
      <c r="L145" s="63"/>
      <c r="M145" s="212" t="s">
        <v>34</v>
      </c>
      <c r="N145" s="278" t="s">
        <v>49</v>
      </c>
      <c r="O145" s="263"/>
      <c r="P145" s="279">
        <f t="shared" si="1"/>
        <v>0</v>
      </c>
      <c r="Q145" s="279">
        <v>0</v>
      </c>
      <c r="R145" s="279">
        <f t="shared" si="2"/>
        <v>0</v>
      </c>
      <c r="S145" s="279">
        <v>0</v>
      </c>
      <c r="T145" s="280">
        <f t="shared" si="3"/>
        <v>0</v>
      </c>
      <c r="AR145" s="25" t="s">
        <v>277</v>
      </c>
      <c r="AT145" s="25" t="s">
        <v>156</v>
      </c>
      <c r="AU145" s="25" t="s">
        <v>161</v>
      </c>
      <c r="AY145" s="25" t="s">
        <v>154</v>
      </c>
      <c r="BE145" s="216">
        <f t="shared" si="4"/>
        <v>0</v>
      </c>
      <c r="BF145" s="216">
        <f t="shared" si="5"/>
        <v>0</v>
      </c>
      <c r="BG145" s="216">
        <f t="shared" si="6"/>
        <v>0</v>
      </c>
      <c r="BH145" s="216">
        <f t="shared" si="7"/>
        <v>0</v>
      </c>
      <c r="BI145" s="216">
        <f t="shared" si="8"/>
        <v>0</v>
      </c>
      <c r="BJ145" s="25" t="s">
        <v>85</v>
      </c>
      <c r="BK145" s="216">
        <f t="shared" si="9"/>
        <v>0</v>
      </c>
      <c r="BL145" s="25" t="s">
        <v>277</v>
      </c>
      <c r="BM145" s="25" t="s">
        <v>599</v>
      </c>
    </row>
    <row r="146" spans="2:12" s="1" customFormat="1" ht="6.75" customHeight="1">
      <c r="B146" s="58"/>
      <c r="C146" s="59"/>
      <c r="D146" s="59"/>
      <c r="E146" s="59"/>
      <c r="F146" s="59"/>
      <c r="G146" s="59"/>
      <c r="H146" s="59"/>
      <c r="I146" s="150"/>
      <c r="J146" s="59"/>
      <c r="K146" s="59"/>
      <c r="L146" s="63"/>
    </row>
  </sheetData>
  <sheetProtection sheet="1" objects="1" scenarios="1" formatColumns="0" formatRows="0" autoFilter="0"/>
  <autoFilter ref="C86:K145"/>
  <mergeCells count="13">
    <mergeCell ref="E79:H79"/>
    <mergeCell ref="G1:H1"/>
    <mergeCell ref="L2:V2"/>
    <mergeCell ref="E49:H49"/>
    <mergeCell ref="E51:H51"/>
    <mergeCell ref="J55:J56"/>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0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2" t="s">
        <v>103</v>
      </c>
      <c r="H1" s="412"/>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75" customHeight="1">
      <c r="L2" s="370"/>
      <c r="M2" s="370"/>
      <c r="N2" s="370"/>
      <c r="O2" s="370"/>
      <c r="P2" s="370"/>
      <c r="Q2" s="370"/>
      <c r="R2" s="370"/>
      <c r="S2" s="370"/>
      <c r="T2" s="370"/>
      <c r="U2" s="370"/>
      <c r="V2" s="370"/>
      <c r="AT2" s="25" t="s">
        <v>97</v>
      </c>
    </row>
    <row r="3" spans="2:46" ht="6.75" customHeight="1">
      <c r="B3" s="26"/>
      <c r="C3" s="27"/>
      <c r="D3" s="27"/>
      <c r="E3" s="27"/>
      <c r="F3" s="27"/>
      <c r="G3" s="27"/>
      <c r="H3" s="27"/>
      <c r="I3" s="127"/>
      <c r="J3" s="27"/>
      <c r="K3" s="28"/>
      <c r="AT3" s="25" t="s">
        <v>87</v>
      </c>
    </row>
    <row r="4" spans="2:46" ht="36.75" customHeight="1">
      <c r="B4" s="29"/>
      <c r="C4" s="30"/>
      <c r="D4" s="31" t="s">
        <v>107</v>
      </c>
      <c r="E4" s="30"/>
      <c r="F4" s="30"/>
      <c r="G4" s="30"/>
      <c r="H4" s="30"/>
      <c r="I4" s="128"/>
      <c r="J4" s="30"/>
      <c r="K4" s="32"/>
      <c r="M4" s="33" t="s">
        <v>12</v>
      </c>
      <c r="AT4" s="25" t="s">
        <v>6</v>
      </c>
    </row>
    <row r="5" spans="2:11" ht="6.75" customHeight="1">
      <c r="B5" s="29"/>
      <c r="C5" s="30"/>
      <c r="D5" s="30"/>
      <c r="E5" s="30"/>
      <c r="F5" s="30"/>
      <c r="G5" s="30"/>
      <c r="H5" s="30"/>
      <c r="I5" s="128"/>
      <c r="J5" s="30"/>
      <c r="K5" s="32"/>
    </row>
    <row r="6" spans="2:11" ht="12.75">
      <c r="B6" s="29"/>
      <c r="C6" s="30"/>
      <c r="D6" s="38" t="s">
        <v>18</v>
      </c>
      <c r="E6" s="30"/>
      <c r="F6" s="30"/>
      <c r="G6" s="30"/>
      <c r="H6" s="30"/>
      <c r="I6" s="128"/>
      <c r="J6" s="30"/>
      <c r="K6" s="32"/>
    </row>
    <row r="7" spans="2:11" ht="16.5" customHeight="1">
      <c r="B7" s="29"/>
      <c r="C7" s="30"/>
      <c r="D7" s="30"/>
      <c r="E7" s="404" t="str">
        <f>'Rekapitulace stavby'!K6</f>
        <v>Křížkovského 511/8, Vybudován čtyř kanceláří v 2.np</v>
      </c>
      <c r="F7" s="405"/>
      <c r="G7" s="405"/>
      <c r="H7" s="405"/>
      <c r="I7" s="128"/>
      <c r="J7" s="30"/>
      <c r="K7" s="32"/>
    </row>
    <row r="8" spans="2:11" ht="12.75">
      <c r="B8" s="29"/>
      <c r="C8" s="30"/>
      <c r="D8" s="38" t="s">
        <v>108</v>
      </c>
      <c r="E8" s="30"/>
      <c r="F8" s="30"/>
      <c r="G8" s="30"/>
      <c r="H8" s="30"/>
      <c r="I8" s="128"/>
      <c r="J8" s="30"/>
      <c r="K8" s="32"/>
    </row>
    <row r="9" spans="2:11" s="1" customFormat="1" ht="16.5" customHeight="1">
      <c r="B9" s="43"/>
      <c r="C9" s="44"/>
      <c r="D9" s="44"/>
      <c r="E9" s="404" t="s">
        <v>109</v>
      </c>
      <c r="F9" s="406"/>
      <c r="G9" s="406"/>
      <c r="H9" s="406"/>
      <c r="I9" s="129"/>
      <c r="J9" s="44"/>
      <c r="K9" s="47"/>
    </row>
    <row r="10" spans="2:11" s="1" customFormat="1" ht="12.75">
      <c r="B10" s="43"/>
      <c r="C10" s="44"/>
      <c r="D10" s="38" t="s">
        <v>110</v>
      </c>
      <c r="E10" s="44"/>
      <c r="F10" s="44"/>
      <c r="G10" s="44"/>
      <c r="H10" s="44"/>
      <c r="I10" s="129"/>
      <c r="J10" s="44"/>
      <c r="K10" s="47"/>
    </row>
    <row r="11" spans="2:11" s="1" customFormat="1" ht="36.75" customHeight="1">
      <c r="B11" s="43"/>
      <c r="C11" s="44"/>
      <c r="D11" s="44"/>
      <c r="E11" s="407" t="s">
        <v>763</v>
      </c>
      <c r="F11" s="406"/>
      <c r="G11" s="406"/>
      <c r="H11" s="406"/>
      <c r="I11" s="129"/>
      <c r="J11" s="44"/>
      <c r="K11" s="47"/>
    </row>
    <row r="12" spans="2:11" s="1" customFormat="1" ht="12">
      <c r="B12" s="43"/>
      <c r="C12" s="44"/>
      <c r="D12" s="44"/>
      <c r="E12" s="44"/>
      <c r="F12" s="44"/>
      <c r="G12" s="44"/>
      <c r="H12" s="44"/>
      <c r="I12" s="129"/>
      <c r="J12" s="44"/>
      <c r="K12" s="47"/>
    </row>
    <row r="13" spans="2:11" s="1" customFormat="1" ht="14.25" customHeight="1">
      <c r="B13" s="43"/>
      <c r="C13" s="44"/>
      <c r="D13" s="38" t="s">
        <v>20</v>
      </c>
      <c r="E13" s="44"/>
      <c r="F13" s="36" t="s">
        <v>34</v>
      </c>
      <c r="G13" s="44"/>
      <c r="H13" s="44"/>
      <c r="I13" s="130" t="s">
        <v>22</v>
      </c>
      <c r="J13" s="36" t="s">
        <v>34</v>
      </c>
      <c r="K13" s="47"/>
    </row>
    <row r="14" spans="2:11" s="1" customFormat="1" ht="14.25" customHeight="1">
      <c r="B14" s="43"/>
      <c r="C14" s="44"/>
      <c r="D14" s="38" t="s">
        <v>24</v>
      </c>
      <c r="E14" s="44"/>
      <c r="F14" s="36" t="s">
        <v>25</v>
      </c>
      <c r="G14" s="44"/>
      <c r="H14" s="44"/>
      <c r="I14" s="130" t="s">
        <v>26</v>
      </c>
      <c r="J14" s="131" t="str">
        <f>'Rekapitulace stavby'!AN8</f>
        <v>29. 8. 2018</v>
      </c>
      <c r="K14" s="47"/>
    </row>
    <row r="15" spans="2:11" s="1" customFormat="1" ht="10.5" customHeight="1">
      <c r="B15" s="43"/>
      <c r="C15" s="44"/>
      <c r="D15" s="44"/>
      <c r="E15" s="44"/>
      <c r="F15" s="44"/>
      <c r="G15" s="44"/>
      <c r="H15" s="44"/>
      <c r="I15" s="129"/>
      <c r="J15" s="44"/>
      <c r="K15" s="47"/>
    </row>
    <row r="16" spans="2:11" s="1" customFormat="1" ht="14.2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75" customHeight="1">
      <c r="B18" s="43"/>
      <c r="C18" s="44"/>
      <c r="D18" s="44"/>
      <c r="E18" s="44"/>
      <c r="F18" s="44"/>
      <c r="G18" s="44"/>
      <c r="H18" s="44"/>
      <c r="I18" s="129"/>
      <c r="J18" s="44"/>
      <c r="K18" s="47"/>
    </row>
    <row r="19" spans="2:11" s="1" customFormat="1" ht="14.25" customHeight="1">
      <c r="B19" s="43"/>
      <c r="C19" s="44"/>
      <c r="D19" s="38" t="s">
        <v>37</v>
      </c>
      <c r="E19" s="44"/>
      <c r="F19" s="44"/>
      <c r="G19" s="44"/>
      <c r="H19" s="44"/>
      <c r="I19" s="130" t="s">
        <v>33</v>
      </c>
      <c r="J19" s="36">
        <f>IF('Rekapitulace stavby'!AN13="Vyplň údaj","",IF('Rekapitulace stavby'!AN13="","",'Rekapitulace stavby'!AN13))</f>
      </c>
      <c r="K19" s="47"/>
    </row>
    <row r="20" spans="2:11" s="1" customFormat="1" ht="18" customHeight="1">
      <c r="B20" s="43"/>
      <c r="C20" s="44"/>
      <c r="D20" s="44"/>
      <c r="E20" s="36">
        <f>IF('Rekapitulace stavby'!E14="Vyplň údaj","",IF('Rekapitulace stavby'!E14="","",'Rekapitulace stavby'!E14))</f>
      </c>
      <c r="F20" s="44"/>
      <c r="G20" s="44"/>
      <c r="H20" s="44"/>
      <c r="I20" s="130" t="s">
        <v>36</v>
      </c>
      <c r="J20" s="36">
        <f>IF('Rekapitulace stavby'!AN14="Vyplň údaj","",IF('Rekapitulace stavby'!AN14="","",'Rekapitulace stavby'!AN14))</f>
      </c>
      <c r="K20" s="47"/>
    </row>
    <row r="21" spans="2:11" s="1" customFormat="1" ht="6.75" customHeight="1">
      <c r="B21" s="43"/>
      <c r="C21" s="44"/>
      <c r="D21" s="44"/>
      <c r="E21" s="44"/>
      <c r="F21" s="44"/>
      <c r="G21" s="44"/>
      <c r="H21" s="44"/>
      <c r="I21" s="129"/>
      <c r="J21" s="44"/>
      <c r="K21" s="47"/>
    </row>
    <row r="22" spans="2:11" s="1" customFormat="1" ht="14.2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75" customHeight="1">
      <c r="B24" s="43"/>
      <c r="C24" s="44"/>
      <c r="D24" s="44"/>
      <c r="E24" s="44"/>
      <c r="F24" s="44"/>
      <c r="G24" s="44"/>
      <c r="H24" s="44"/>
      <c r="I24" s="129"/>
      <c r="J24" s="44"/>
      <c r="K24" s="47"/>
    </row>
    <row r="25" spans="2:11" s="1" customFormat="1" ht="14.25" customHeight="1">
      <c r="B25" s="43"/>
      <c r="C25" s="44"/>
      <c r="D25" s="38" t="s">
        <v>42</v>
      </c>
      <c r="E25" s="44"/>
      <c r="F25" s="44"/>
      <c r="G25" s="44"/>
      <c r="H25" s="44"/>
      <c r="I25" s="129"/>
      <c r="J25" s="44"/>
      <c r="K25" s="47"/>
    </row>
    <row r="26" spans="2:11" s="7" customFormat="1" ht="71.25" customHeight="1">
      <c r="B26" s="132"/>
      <c r="C26" s="133"/>
      <c r="D26" s="133"/>
      <c r="E26" s="383" t="s">
        <v>43</v>
      </c>
      <c r="F26" s="383"/>
      <c r="G26" s="383"/>
      <c r="H26" s="383"/>
      <c r="I26" s="134"/>
      <c r="J26" s="133"/>
      <c r="K26" s="135"/>
    </row>
    <row r="27" spans="2:11" s="1" customFormat="1" ht="6.75" customHeight="1">
      <c r="B27" s="43"/>
      <c r="C27" s="44"/>
      <c r="D27" s="44"/>
      <c r="E27" s="44"/>
      <c r="F27" s="44"/>
      <c r="G27" s="44"/>
      <c r="H27" s="44"/>
      <c r="I27" s="129"/>
      <c r="J27" s="44"/>
      <c r="K27" s="47"/>
    </row>
    <row r="28" spans="2:11" s="1" customFormat="1" ht="6.75" customHeight="1">
      <c r="B28" s="43"/>
      <c r="C28" s="44"/>
      <c r="D28" s="87"/>
      <c r="E28" s="87"/>
      <c r="F28" s="87"/>
      <c r="G28" s="87"/>
      <c r="H28" s="87"/>
      <c r="I28" s="136"/>
      <c r="J28" s="87"/>
      <c r="K28" s="137"/>
    </row>
    <row r="29" spans="2:11" s="1" customFormat="1" ht="24.75" customHeight="1">
      <c r="B29" s="43"/>
      <c r="C29" s="44"/>
      <c r="D29" s="138" t="s">
        <v>44</v>
      </c>
      <c r="E29" s="44"/>
      <c r="F29" s="44"/>
      <c r="G29" s="44"/>
      <c r="H29" s="44"/>
      <c r="I29" s="129"/>
      <c r="J29" s="139">
        <f>ROUND(J86,2)</f>
        <v>0</v>
      </c>
      <c r="K29" s="47"/>
    </row>
    <row r="30" spans="2:11" s="1" customFormat="1" ht="6.75" customHeight="1">
      <c r="B30" s="43"/>
      <c r="C30" s="44"/>
      <c r="D30" s="87"/>
      <c r="E30" s="87"/>
      <c r="F30" s="87"/>
      <c r="G30" s="87"/>
      <c r="H30" s="87"/>
      <c r="I30" s="136"/>
      <c r="J30" s="87"/>
      <c r="K30" s="137"/>
    </row>
    <row r="31" spans="2:11" s="1" customFormat="1" ht="14.25" customHeight="1">
      <c r="B31" s="43"/>
      <c r="C31" s="44"/>
      <c r="D31" s="44"/>
      <c r="E31" s="44"/>
      <c r="F31" s="48" t="s">
        <v>46</v>
      </c>
      <c r="G31" s="44"/>
      <c r="H31" s="44"/>
      <c r="I31" s="140" t="s">
        <v>45</v>
      </c>
      <c r="J31" s="48" t="s">
        <v>47</v>
      </c>
      <c r="K31" s="47"/>
    </row>
    <row r="32" spans="2:11" s="1" customFormat="1" ht="14.25" customHeight="1">
      <c r="B32" s="43"/>
      <c r="C32" s="44"/>
      <c r="D32" s="51" t="s">
        <v>48</v>
      </c>
      <c r="E32" s="51" t="s">
        <v>49</v>
      </c>
      <c r="F32" s="141">
        <f>ROUND(SUM(BE86:BE203),2)</f>
        <v>0</v>
      </c>
      <c r="G32" s="44"/>
      <c r="H32" s="44"/>
      <c r="I32" s="142">
        <v>0.21</v>
      </c>
      <c r="J32" s="141">
        <f>ROUND(ROUND((SUM(BE86:BE203)),2)*I32,2)</f>
        <v>0</v>
      </c>
      <c r="K32" s="47"/>
    </row>
    <row r="33" spans="2:11" s="1" customFormat="1" ht="14.25" customHeight="1">
      <c r="B33" s="43"/>
      <c r="C33" s="44"/>
      <c r="D33" s="44"/>
      <c r="E33" s="51" t="s">
        <v>50</v>
      </c>
      <c r="F33" s="141">
        <f>ROUND(SUM(BF86:BF203),2)</f>
        <v>0</v>
      </c>
      <c r="G33" s="44"/>
      <c r="H33" s="44"/>
      <c r="I33" s="142">
        <v>0.15</v>
      </c>
      <c r="J33" s="141">
        <f>ROUND(ROUND((SUM(BF86:BF203)),2)*I33,2)</f>
        <v>0</v>
      </c>
      <c r="K33" s="47"/>
    </row>
    <row r="34" spans="2:11" s="1" customFormat="1" ht="14.25" customHeight="1" hidden="1">
      <c r="B34" s="43"/>
      <c r="C34" s="44"/>
      <c r="D34" s="44"/>
      <c r="E34" s="51" t="s">
        <v>51</v>
      </c>
      <c r="F34" s="141">
        <f>ROUND(SUM(BG86:BG203),2)</f>
        <v>0</v>
      </c>
      <c r="G34" s="44"/>
      <c r="H34" s="44"/>
      <c r="I34" s="142">
        <v>0.21</v>
      </c>
      <c r="J34" s="141">
        <v>0</v>
      </c>
      <c r="K34" s="47"/>
    </row>
    <row r="35" spans="2:11" s="1" customFormat="1" ht="14.25" customHeight="1" hidden="1">
      <c r="B35" s="43"/>
      <c r="C35" s="44"/>
      <c r="D35" s="44"/>
      <c r="E35" s="51" t="s">
        <v>52</v>
      </c>
      <c r="F35" s="141">
        <f>ROUND(SUM(BH86:BH203),2)</f>
        <v>0</v>
      </c>
      <c r="G35" s="44"/>
      <c r="H35" s="44"/>
      <c r="I35" s="142">
        <v>0.15</v>
      </c>
      <c r="J35" s="141">
        <v>0</v>
      </c>
      <c r="K35" s="47"/>
    </row>
    <row r="36" spans="2:11" s="1" customFormat="1" ht="14.25" customHeight="1" hidden="1">
      <c r="B36" s="43"/>
      <c r="C36" s="44"/>
      <c r="D36" s="44"/>
      <c r="E36" s="51" t="s">
        <v>53</v>
      </c>
      <c r="F36" s="141">
        <f>ROUND(SUM(BI86:BI203),2)</f>
        <v>0</v>
      </c>
      <c r="G36" s="44"/>
      <c r="H36" s="44"/>
      <c r="I36" s="142">
        <v>0</v>
      </c>
      <c r="J36" s="141">
        <v>0</v>
      </c>
      <c r="K36" s="47"/>
    </row>
    <row r="37" spans="2:11" s="1" customFormat="1" ht="6.75" customHeight="1">
      <c r="B37" s="43"/>
      <c r="C37" s="44"/>
      <c r="D37" s="44"/>
      <c r="E37" s="44"/>
      <c r="F37" s="44"/>
      <c r="G37" s="44"/>
      <c r="H37" s="44"/>
      <c r="I37" s="129"/>
      <c r="J37" s="44"/>
      <c r="K37" s="47"/>
    </row>
    <row r="38" spans="2:11" s="1" customFormat="1" ht="24.75" customHeight="1">
      <c r="B38" s="43"/>
      <c r="C38" s="143"/>
      <c r="D38" s="144" t="s">
        <v>54</v>
      </c>
      <c r="E38" s="81"/>
      <c r="F38" s="81"/>
      <c r="G38" s="145" t="s">
        <v>55</v>
      </c>
      <c r="H38" s="146" t="s">
        <v>56</v>
      </c>
      <c r="I38" s="147"/>
      <c r="J38" s="148">
        <f>SUM(J29:J36)</f>
        <v>0</v>
      </c>
      <c r="K38" s="149"/>
    </row>
    <row r="39" spans="2:11" s="1" customFormat="1" ht="14.25" customHeight="1">
      <c r="B39" s="58"/>
      <c r="C39" s="59"/>
      <c r="D39" s="59"/>
      <c r="E39" s="59"/>
      <c r="F39" s="59"/>
      <c r="G39" s="59"/>
      <c r="H39" s="59"/>
      <c r="I39" s="150"/>
      <c r="J39" s="59"/>
      <c r="K39" s="60"/>
    </row>
    <row r="43" spans="2:11" s="1" customFormat="1" ht="6.75" customHeight="1">
      <c r="B43" s="151"/>
      <c r="C43" s="152"/>
      <c r="D43" s="152"/>
      <c r="E43" s="152"/>
      <c r="F43" s="152"/>
      <c r="G43" s="152"/>
      <c r="H43" s="152"/>
      <c r="I43" s="153"/>
      <c r="J43" s="152"/>
      <c r="K43" s="154"/>
    </row>
    <row r="44" spans="2:11" s="1" customFormat="1" ht="36.75" customHeight="1">
      <c r="B44" s="43"/>
      <c r="C44" s="31" t="s">
        <v>112</v>
      </c>
      <c r="D44" s="44"/>
      <c r="E44" s="44"/>
      <c r="F44" s="44"/>
      <c r="G44" s="44"/>
      <c r="H44" s="44"/>
      <c r="I44" s="129"/>
      <c r="J44" s="44"/>
      <c r="K44" s="47"/>
    </row>
    <row r="45" spans="2:11" s="1" customFormat="1" ht="6.75" customHeight="1">
      <c r="B45" s="43"/>
      <c r="C45" s="44"/>
      <c r="D45" s="44"/>
      <c r="E45" s="44"/>
      <c r="F45" s="44"/>
      <c r="G45" s="44"/>
      <c r="H45" s="44"/>
      <c r="I45" s="129"/>
      <c r="J45" s="44"/>
      <c r="K45" s="47"/>
    </row>
    <row r="46" spans="2:11" s="1" customFormat="1" ht="14.25" customHeight="1">
      <c r="B46" s="43"/>
      <c r="C46" s="38" t="s">
        <v>18</v>
      </c>
      <c r="D46" s="44"/>
      <c r="E46" s="44"/>
      <c r="F46" s="44"/>
      <c r="G46" s="44"/>
      <c r="H46" s="44"/>
      <c r="I46" s="129"/>
      <c r="J46" s="44"/>
      <c r="K46" s="47"/>
    </row>
    <row r="47" spans="2:11" s="1" customFormat="1" ht="16.5" customHeight="1">
      <c r="B47" s="43"/>
      <c r="C47" s="44"/>
      <c r="D47" s="44"/>
      <c r="E47" s="404" t="str">
        <f>E7</f>
        <v>Křížkovského 511/8, Vybudován čtyř kanceláří v 2.np</v>
      </c>
      <c r="F47" s="405"/>
      <c r="G47" s="405"/>
      <c r="H47" s="405"/>
      <c r="I47" s="129"/>
      <c r="J47" s="44"/>
      <c r="K47" s="47"/>
    </row>
    <row r="48" spans="2:11" ht="12.75">
      <c r="B48" s="29"/>
      <c r="C48" s="38" t="s">
        <v>108</v>
      </c>
      <c r="D48" s="30"/>
      <c r="E48" s="30"/>
      <c r="F48" s="30"/>
      <c r="G48" s="30"/>
      <c r="H48" s="30"/>
      <c r="I48" s="128"/>
      <c r="J48" s="30"/>
      <c r="K48" s="32"/>
    </row>
    <row r="49" spans="2:11" s="1" customFormat="1" ht="16.5" customHeight="1">
      <c r="B49" s="43"/>
      <c r="C49" s="44"/>
      <c r="D49" s="44"/>
      <c r="E49" s="404" t="s">
        <v>109</v>
      </c>
      <c r="F49" s="406"/>
      <c r="G49" s="406"/>
      <c r="H49" s="406"/>
      <c r="I49" s="129"/>
      <c r="J49" s="44"/>
      <c r="K49" s="47"/>
    </row>
    <row r="50" spans="2:11" s="1" customFormat="1" ht="14.25" customHeight="1">
      <c r="B50" s="43"/>
      <c r="C50" s="38" t="s">
        <v>110</v>
      </c>
      <c r="D50" s="44"/>
      <c r="E50" s="44"/>
      <c r="F50" s="44"/>
      <c r="G50" s="44"/>
      <c r="H50" s="44"/>
      <c r="I50" s="129"/>
      <c r="J50" s="44"/>
      <c r="K50" s="47"/>
    </row>
    <row r="51" spans="2:11" s="1" customFormat="1" ht="17.25" customHeight="1">
      <c r="B51" s="43"/>
      <c r="C51" s="44"/>
      <c r="D51" s="44"/>
      <c r="E51" s="407" t="str">
        <f>E11</f>
        <v>03 - Silnoproudá elektrotechnika</v>
      </c>
      <c r="F51" s="406"/>
      <c r="G51" s="406"/>
      <c r="H51" s="406"/>
      <c r="I51" s="129"/>
      <c r="J51" s="44"/>
      <c r="K51" s="47"/>
    </row>
    <row r="52" spans="2:11" s="1" customFormat="1" ht="6.75" customHeight="1">
      <c r="B52" s="43"/>
      <c r="C52" s="44"/>
      <c r="D52" s="44"/>
      <c r="E52" s="44"/>
      <c r="F52" s="44"/>
      <c r="G52" s="44"/>
      <c r="H52" s="44"/>
      <c r="I52" s="129"/>
      <c r="J52" s="44"/>
      <c r="K52" s="47"/>
    </row>
    <row r="53" spans="2:11" s="1" customFormat="1" ht="18" customHeight="1">
      <c r="B53" s="43"/>
      <c r="C53" s="38" t="s">
        <v>24</v>
      </c>
      <c r="D53" s="44"/>
      <c r="E53" s="44"/>
      <c r="F53" s="36" t="str">
        <f>F14</f>
        <v>Olomouc</v>
      </c>
      <c r="G53" s="44"/>
      <c r="H53" s="44"/>
      <c r="I53" s="130" t="s">
        <v>26</v>
      </c>
      <c r="J53" s="131" t="str">
        <f>IF(J14="","",J14)</f>
        <v>29. 8. 2018</v>
      </c>
      <c r="K53" s="47"/>
    </row>
    <row r="54" spans="2:11" s="1" customFormat="1" ht="6.75" customHeight="1">
      <c r="B54" s="43"/>
      <c r="C54" s="44"/>
      <c r="D54" s="44"/>
      <c r="E54" s="44"/>
      <c r="F54" s="44"/>
      <c r="G54" s="44"/>
      <c r="H54" s="44"/>
      <c r="I54" s="129"/>
      <c r="J54" s="44"/>
      <c r="K54" s="47"/>
    </row>
    <row r="55" spans="2:11" s="1" customFormat="1" ht="12.75">
      <c r="B55" s="43"/>
      <c r="C55" s="38" t="s">
        <v>32</v>
      </c>
      <c r="D55" s="44"/>
      <c r="E55" s="44"/>
      <c r="F55" s="36" t="str">
        <f>E17</f>
        <v>ÚP Olomouc, Křížkovského 511/8, Olomouc</v>
      </c>
      <c r="G55" s="44"/>
      <c r="H55" s="44"/>
      <c r="I55" s="130" t="s">
        <v>39</v>
      </c>
      <c r="J55" s="383" t="str">
        <f>E23</f>
        <v>Atelier A, Olomouc</v>
      </c>
      <c r="K55" s="47"/>
    </row>
    <row r="56" spans="2:11" s="1" customFormat="1" ht="14.25" customHeight="1">
      <c r="B56" s="43"/>
      <c r="C56" s="38" t="s">
        <v>37</v>
      </c>
      <c r="D56" s="44"/>
      <c r="E56" s="44"/>
      <c r="F56" s="36">
        <f>IF(E20="","",E20)</f>
      </c>
      <c r="G56" s="44"/>
      <c r="H56" s="44"/>
      <c r="I56" s="129"/>
      <c r="J56" s="408"/>
      <c r="K56" s="47"/>
    </row>
    <row r="57" spans="2:11" s="1" customFormat="1" ht="9.75" customHeight="1">
      <c r="B57" s="43"/>
      <c r="C57" s="44"/>
      <c r="D57" s="44"/>
      <c r="E57" s="44"/>
      <c r="F57" s="44"/>
      <c r="G57" s="44"/>
      <c r="H57" s="44"/>
      <c r="I57" s="129"/>
      <c r="J57" s="44"/>
      <c r="K57" s="47"/>
    </row>
    <row r="58" spans="2:11" s="1" customFormat="1" ht="29.25" customHeight="1">
      <c r="B58" s="43"/>
      <c r="C58" s="155" t="s">
        <v>113</v>
      </c>
      <c r="D58" s="143"/>
      <c r="E58" s="143"/>
      <c r="F58" s="143"/>
      <c r="G58" s="143"/>
      <c r="H58" s="143"/>
      <c r="I58" s="156"/>
      <c r="J58" s="157" t="s">
        <v>114</v>
      </c>
      <c r="K58" s="158"/>
    </row>
    <row r="59" spans="2:11" s="1" customFormat="1" ht="9.75" customHeight="1">
      <c r="B59" s="43"/>
      <c r="C59" s="44"/>
      <c r="D59" s="44"/>
      <c r="E59" s="44"/>
      <c r="F59" s="44"/>
      <c r="G59" s="44"/>
      <c r="H59" s="44"/>
      <c r="I59" s="129"/>
      <c r="J59" s="44"/>
      <c r="K59" s="47"/>
    </row>
    <row r="60" spans="2:47" s="1" customFormat="1" ht="29.25" customHeight="1">
      <c r="B60" s="43"/>
      <c r="C60" s="159" t="s">
        <v>115</v>
      </c>
      <c r="D60" s="44"/>
      <c r="E60" s="44"/>
      <c r="F60" s="44"/>
      <c r="G60" s="44"/>
      <c r="H60" s="44"/>
      <c r="I60" s="129"/>
      <c r="J60" s="139">
        <f>J86</f>
        <v>0</v>
      </c>
      <c r="K60" s="47"/>
      <c r="AU60" s="25" t="s">
        <v>116</v>
      </c>
    </row>
    <row r="61" spans="2:11" s="8" customFormat="1" ht="24.75" customHeight="1">
      <c r="B61" s="160"/>
      <c r="C61" s="161"/>
      <c r="D61" s="162" t="s">
        <v>764</v>
      </c>
      <c r="E61" s="163"/>
      <c r="F61" s="163"/>
      <c r="G61" s="163"/>
      <c r="H61" s="163"/>
      <c r="I61" s="164"/>
      <c r="J61" s="165">
        <f>J87</f>
        <v>0</v>
      </c>
      <c r="K61" s="166"/>
    </row>
    <row r="62" spans="2:11" s="9" customFormat="1" ht="19.5" customHeight="1">
      <c r="B62" s="167"/>
      <c r="C62" s="168"/>
      <c r="D62" s="169" t="s">
        <v>765</v>
      </c>
      <c r="E62" s="170"/>
      <c r="F62" s="170"/>
      <c r="G62" s="170"/>
      <c r="H62" s="170"/>
      <c r="I62" s="171"/>
      <c r="J62" s="172">
        <f>J88</f>
        <v>0</v>
      </c>
      <c r="K62" s="173"/>
    </row>
    <row r="63" spans="2:11" s="9" customFormat="1" ht="19.5" customHeight="1">
      <c r="B63" s="167"/>
      <c r="C63" s="168"/>
      <c r="D63" s="169" t="s">
        <v>766</v>
      </c>
      <c r="E63" s="170"/>
      <c r="F63" s="170"/>
      <c r="G63" s="170"/>
      <c r="H63" s="170"/>
      <c r="I63" s="171"/>
      <c r="J63" s="172">
        <f>J107</f>
        <v>0</v>
      </c>
      <c r="K63" s="173"/>
    </row>
    <row r="64" spans="2:11" s="9" customFormat="1" ht="19.5" customHeight="1">
      <c r="B64" s="167"/>
      <c r="C64" s="168"/>
      <c r="D64" s="169" t="s">
        <v>767</v>
      </c>
      <c r="E64" s="170"/>
      <c r="F64" s="170"/>
      <c r="G64" s="170"/>
      <c r="H64" s="170"/>
      <c r="I64" s="171"/>
      <c r="J64" s="172">
        <f>J181</f>
        <v>0</v>
      </c>
      <c r="K64" s="173"/>
    </row>
    <row r="65" spans="2:11" s="1" customFormat="1" ht="21.75" customHeight="1">
      <c r="B65" s="43"/>
      <c r="C65" s="44"/>
      <c r="D65" s="44"/>
      <c r="E65" s="44"/>
      <c r="F65" s="44"/>
      <c r="G65" s="44"/>
      <c r="H65" s="44"/>
      <c r="I65" s="129"/>
      <c r="J65" s="44"/>
      <c r="K65" s="47"/>
    </row>
    <row r="66" spans="2:11" s="1" customFormat="1" ht="6.75" customHeight="1">
      <c r="B66" s="58"/>
      <c r="C66" s="59"/>
      <c r="D66" s="59"/>
      <c r="E66" s="59"/>
      <c r="F66" s="59"/>
      <c r="G66" s="59"/>
      <c r="H66" s="59"/>
      <c r="I66" s="150"/>
      <c r="J66" s="59"/>
      <c r="K66" s="60"/>
    </row>
    <row r="70" spans="2:12" s="1" customFormat="1" ht="6.75" customHeight="1">
      <c r="B70" s="61"/>
      <c r="C70" s="62"/>
      <c r="D70" s="62"/>
      <c r="E70" s="62"/>
      <c r="F70" s="62"/>
      <c r="G70" s="62"/>
      <c r="H70" s="62"/>
      <c r="I70" s="153"/>
      <c r="J70" s="62"/>
      <c r="K70" s="62"/>
      <c r="L70" s="63"/>
    </row>
    <row r="71" spans="2:12" s="1" customFormat="1" ht="36.75" customHeight="1">
      <c r="B71" s="43"/>
      <c r="C71" s="64" t="s">
        <v>138</v>
      </c>
      <c r="D71" s="65"/>
      <c r="E71" s="65"/>
      <c r="F71" s="65"/>
      <c r="G71" s="65"/>
      <c r="H71" s="65"/>
      <c r="I71" s="174"/>
      <c r="J71" s="65"/>
      <c r="K71" s="65"/>
      <c r="L71" s="63"/>
    </row>
    <row r="72" spans="2:12" s="1" customFormat="1" ht="6.75" customHeight="1">
      <c r="B72" s="43"/>
      <c r="C72" s="65"/>
      <c r="D72" s="65"/>
      <c r="E72" s="65"/>
      <c r="F72" s="65"/>
      <c r="G72" s="65"/>
      <c r="H72" s="65"/>
      <c r="I72" s="174"/>
      <c r="J72" s="65"/>
      <c r="K72" s="65"/>
      <c r="L72" s="63"/>
    </row>
    <row r="73" spans="2:12" s="1" customFormat="1" ht="14.25" customHeight="1">
      <c r="B73" s="43"/>
      <c r="C73" s="67" t="s">
        <v>18</v>
      </c>
      <c r="D73" s="65"/>
      <c r="E73" s="65"/>
      <c r="F73" s="65"/>
      <c r="G73" s="65"/>
      <c r="H73" s="65"/>
      <c r="I73" s="174"/>
      <c r="J73" s="65"/>
      <c r="K73" s="65"/>
      <c r="L73" s="63"/>
    </row>
    <row r="74" spans="2:12" s="1" customFormat="1" ht="16.5" customHeight="1">
      <c r="B74" s="43"/>
      <c r="C74" s="65"/>
      <c r="D74" s="65"/>
      <c r="E74" s="409" t="str">
        <f>E7</f>
        <v>Křížkovského 511/8, Vybudován čtyř kanceláří v 2.np</v>
      </c>
      <c r="F74" s="410"/>
      <c r="G74" s="410"/>
      <c r="H74" s="410"/>
      <c r="I74" s="174"/>
      <c r="J74" s="65"/>
      <c r="K74" s="65"/>
      <c r="L74" s="63"/>
    </row>
    <row r="75" spans="2:12" ht="12.75">
      <c r="B75" s="29"/>
      <c r="C75" s="67" t="s">
        <v>108</v>
      </c>
      <c r="D75" s="175"/>
      <c r="E75" s="175"/>
      <c r="F75" s="175"/>
      <c r="G75" s="175"/>
      <c r="H75" s="175"/>
      <c r="J75" s="175"/>
      <c r="K75" s="175"/>
      <c r="L75" s="176"/>
    </row>
    <row r="76" spans="2:12" s="1" customFormat="1" ht="16.5" customHeight="1">
      <c r="B76" s="43"/>
      <c r="C76" s="65"/>
      <c r="D76" s="65"/>
      <c r="E76" s="409" t="s">
        <v>109</v>
      </c>
      <c r="F76" s="411"/>
      <c r="G76" s="411"/>
      <c r="H76" s="411"/>
      <c r="I76" s="174"/>
      <c r="J76" s="65"/>
      <c r="K76" s="65"/>
      <c r="L76" s="63"/>
    </row>
    <row r="77" spans="2:12" s="1" customFormat="1" ht="14.25" customHeight="1">
      <c r="B77" s="43"/>
      <c r="C77" s="67" t="s">
        <v>110</v>
      </c>
      <c r="D77" s="65"/>
      <c r="E77" s="65"/>
      <c r="F77" s="65"/>
      <c r="G77" s="65"/>
      <c r="H77" s="65"/>
      <c r="I77" s="174"/>
      <c r="J77" s="65"/>
      <c r="K77" s="65"/>
      <c r="L77" s="63"/>
    </row>
    <row r="78" spans="2:12" s="1" customFormat="1" ht="17.25" customHeight="1">
      <c r="B78" s="43"/>
      <c r="C78" s="65"/>
      <c r="D78" s="65"/>
      <c r="E78" s="391" t="str">
        <f>E11</f>
        <v>03 - Silnoproudá elektrotechnika</v>
      </c>
      <c r="F78" s="411"/>
      <c r="G78" s="411"/>
      <c r="H78" s="411"/>
      <c r="I78" s="174"/>
      <c r="J78" s="65"/>
      <c r="K78" s="65"/>
      <c r="L78" s="63"/>
    </row>
    <row r="79" spans="2:12" s="1" customFormat="1" ht="6.75" customHeight="1">
      <c r="B79" s="43"/>
      <c r="C79" s="65"/>
      <c r="D79" s="65"/>
      <c r="E79" s="65"/>
      <c r="F79" s="65"/>
      <c r="G79" s="65"/>
      <c r="H79" s="65"/>
      <c r="I79" s="174"/>
      <c r="J79" s="65"/>
      <c r="K79" s="65"/>
      <c r="L79" s="63"/>
    </row>
    <row r="80" spans="2:12" s="1" customFormat="1" ht="18" customHeight="1">
      <c r="B80" s="43"/>
      <c r="C80" s="67" t="s">
        <v>24</v>
      </c>
      <c r="D80" s="65"/>
      <c r="E80" s="65"/>
      <c r="F80" s="177" t="str">
        <f>F14</f>
        <v>Olomouc</v>
      </c>
      <c r="G80" s="65"/>
      <c r="H80" s="65"/>
      <c r="I80" s="178" t="s">
        <v>26</v>
      </c>
      <c r="J80" s="75" t="str">
        <f>IF(J14="","",J14)</f>
        <v>29. 8. 2018</v>
      </c>
      <c r="K80" s="65"/>
      <c r="L80" s="63"/>
    </row>
    <row r="81" spans="2:12" s="1" customFormat="1" ht="6.75" customHeight="1">
      <c r="B81" s="43"/>
      <c r="C81" s="65"/>
      <c r="D81" s="65"/>
      <c r="E81" s="65"/>
      <c r="F81" s="65"/>
      <c r="G81" s="65"/>
      <c r="H81" s="65"/>
      <c r="I81" s="174"/>
      <c r="J81" s="65"/>
      <c r="K81" s="65"/>
      <c r="L81" s="63"/>
    </row>
    <row r="82" spans="2:12" s="1" customFormat="1" ht="12.75">
      <c r="B82" s="43"/>
      <c r="C82" s="67" t="s">
        <v>32</v>
      </c>
      <c r="D82" s="65"/>
      <c r="E82" s="65"/>
      <c r="F82" s="177" t="str">
        <f>E17</f>
        <v>ÚP Olomouc, Křížkovského 511/8, Olomouc</v>
      </c>
      <c r="G82" s="65"/>
      <c r="H82" s="65"/>
      <c r="I82" s="178" t="s">
        <v>39</v>
      </c>
      <c r="J82" s="177" t="str">
        <f>E23</f>
        <v>Atelier A, Olomouc</v>
      </c>
      <c r="K82" s="65"/>
      <c r="L82" s="63"/>
    </row>
    <row r="83" spans="2:12" s="1" customFormat="1" ht="14.25" customHeight="1">
      <c r="B83" s="43"/>
      <c r="C83" s="67" t="s">
        <v>37</v>
      </c>
      <c r="D83" s="65"/>
      <c r="E83" s="65"/>
      <c r="F83" s="177">
        <f>IF(E20="","",E20)</f>
      </c>
      <c r="G83" s="65"/>
      <c r="H83" s="65"/>
      <c r="I83" s="174"/>
      <c r="J83" s="65"/>
      <c r="K83" s="65"/>
      <c r="L83" s="63"/>
    </row>
    <row r="84" spans="2:12" s="1" customFormat="1" ht="9.75" customHeight="1">
      <c r="B84" s="43"/>
      <c r="C84" s="65"/>
      <c r="D84" s="65"/>
      <c r="E84" s="65"/>
      <c r="F84" s="65"/>
      <c r="G84" s="65"/>
      <c r="H84" s="65"/>
      <c r="I84" s="174"/>
      <c r="J84" s="65"/>
      <c r="K84" s="65"/>
      <c r="L84" s="63"/>
    </row>
    <row r="85" spans="2:20" s="10" customFormat="1" ht="29.25" customHeight="1">
      <c r="B85" s="179"/>
      <c r="C85" s="180" t="s">
        <v>139</v>
      </c>
      <c r="D85" s="181" t="s">
        <v>63</v>
      </c>
      <c r="E85" s="181" t="s">
        <v>59</v>
      </c>
      <c r="F85" s="181" t="s">
        <v>140</v>
      </c>
      <c r="G85" s="181" t="s">
        <v>141</v>
      </c>
      <c r="H85" s="181" t="s">
        <v>142</v>
      </c>
      <c r="I85" s="182" t="s">
        <v>143</v>
      </c>
      <c r="J85" s="181" t="s">
        <v>114</v>
      </c>
      <c r="K85" s="183" t="s">
        <v>144</v>
      </c>
      <c r="L85" s="184"/>
      <c r="M85" s="83" t="s">
        <v>145</v>
      </c>
      <c r="N85" s="84" t="s">
        <v>48</v>
      </c>
      <c r="O85" s="84" t="s">
        <v>146</v>
      </c>
      <c r="P85" s="84" t="s">
        <v>147</v>
      </c>
      <c r="Q85" s="84" t="s">
        <v>148</v>
      </c>
      <c r="R85" s="84" t="s">
        <v>149</v>
      </c>
      <c r="S85" s="84" t="s">
        <v>150</v>
      </c>
      <c r="T85" s="85" t="s">
        <v>151</v>
      </c>
    </row>
    <row r="86" spans="2:63" s="1" customFormat="1" ht="29.25" customHeight="1">
      <c r="B86" s="43"/>
      <c r="C86" s="89" t="s">
        <v>115</v>
      </c>
      <c r="D86" s="65"/>
      <c r="E86" s="65"/>
      <c r="F86" s="65"/>
      <c r="G86" s="65"/>
      <c r="H86" s="65"/>
      <c r="I86" s="174"/>
      <c r="J86" s="185">
        <f>BK86</f>
        <v>0</v>
      </c>
      <c r="K86" s="65"/>
      <c r="L86" s="63"/>
      <c r="M86" s="86"/>
      <c r="N86" s="87"/>
      <c r="O86" s="87"/>
      <c r="P86" s="186">
        <f>P87</f>
        <v>0</v>
      </c>
      <c r="Q86" s="87"/>
      <c r="R86" s="186">
        <f>R87</f>
        <v>0.19842</v>
      </c>
      <c r="S86" s="87"/>
      <c r="T86" s="187">
        <f>T87</f>
        <v>0</v>
      </c>
      <c r="AT86" s="25" t="s">
        <v>77</v>
      </c>
      <c r="AU86" s="25" t="s">
        <v>116</v>
      </c>
      <c r="BK86" s="188">
        <f>BK87</f>
        <v>0</v>
      </c>
    </row>
    <row r="87" spans="2:63" s="11" customFormat="1" ht="36.75" customHeight="1">
      <c r="B87" s="189"/>
      <c r="C87" s="190"/>
      <c r="D87" s="191" t="s">
        <v>77</v>
      </c>
      <c r="E87" s="192" t="s">
        <v>169</v>
      </c>
      <c r="F87" s="192" t="s">
        <v>768</v>
      </c>
      <c r="G87" s="190"/>
      <c r="H87" s="190"/>
      <c r="I87" s="193"/>
      <c r="J87" s="194">
        <f>BK87</f>
        <v>0</v>
      </c>
      <c r="K87" s="190"/>
      <c r="L87" s="195"/>
      <c r="M87" s="196"/>
      <c r="N87" s="197"/>
      <c r="O87" s="197"/>
      <c r="P87" s="198">
        <f>P88+P107+P181</f>
        <v>0</v>
      </c>
      <c r="Q87" s="197"/>
      <c r="R87" s="198">
        <f>R88+R107+R181</f>
        <v>0.19842</v>
      </c>
      <c r="S87" s="197"/>
      <c r="T87" s="199">
        <f>T88+T107+T181</f>
        <v>0</v>
      </c>
      <c r="AR87" s="200" t="s">
        <v>178</v>
      </c>
      <c r="AT87" s="201" t="s">
        <v>77</v>
      </c>
      <c r="AU87" s="201" t="s">
        <v>78</v>
      </c>
      <c r="AY87" s="200" t="s">
        <v>154</v>
      </c>
      <c r="BK87" s="202">
        <f>BK88+BK107+BK181</f>
        <v>0</v>
      </c>
    </row>
    <row r="88" spans="2:63" s="11" customFormat="1" ht="19.5" customHeight="1">
      <c r="B88" s="189"/>
      <c r="C88" s="190"/>
      <c r="D88" s="191" t="s">
        <v>77</v>
      </c>
      <c r="E88" s="203" t="s">
        <v>769</v>
      </c>
      <c r="F88" s="203" t="s">
        <v>770</v>
      </c>
      <c r="G88" s="190"/>
      <c r="H88" s="190"/>
      <c r="I88" s="193"/>
      <c r="J88" s="204">
        <f>BK88</f>
        <v>0</v>
      </c>
      <c r="K88" s="190"/>
      <c r="L88" s="195"/>
      <c r="M88" s="196"/>
      <c r="N88" s="197"/>
      <c r="O88" s="197"/>
      <c r="P88" s="198">
        <f>SUM(P89:P106)</f>
        <v>0</v>
      </c>
      <c r="Q88" s="197"/>
      <c r="R88" s="198">
        <f>SUM(R89:R106)</f>
        <v>0</v>
      </c>
      <c r="S88" s="197"/>
      <c r="T88" s="199">
        <f>SUM(T89:T106)</f>
        <v>0</v>
      </c>
      <c r="AR88" s="200" t="s">
        <v>178</v>
      </c>
      <c r="AT88" s="201" t="s">
        <v>77</v>
      </c>
      <c r="AU88" s="201" t="s">
        <v>85</v>
      </c>
      <c r="AY88" s="200" t="s">
        <v>154</v>
      </c>
      <c r="BK88" s="202">
        <f>SUM(BK89:BK106)</f>
        <v>0</v>
      </c>
    </row>
    <row r="89" spans="2:65" s="1" customFormat="1" ht="25.5" customHeight="1">
      <c r="B89" s="43"/>
      <c r="C89" s="205" t="s">
        <v>85</v>
      </c>
      <c r="D89" s="205" t="s">
        <v>156</v>
      </c>
      <c r="E89" s="206" t="s">
        <v>771</v>
      </c>
      <c r="F89" s="207" t="s">
        <v>772</v>
      </c>
      <c r="G89" s="208" t="s">
        <v>181</v>
      </c>
      <c r="H89" s="209">
        <v>2</v>
      </c>
      <c r="I89" s="210"/>
      <c r="J89" s="211">
        <f>ROUND(I89*H89,2)</f>
        <v>0</v>
      </c>
      <c r="K89" s="207" t="s">
        <v>160</v>
      </c>
      <c r="L89" s="63"/>
      <c r="M89" s="212" t="s">
        <v>34</v>
      </c>
      <c r="N89" s="213" t="s">
        <v>49</v>
      </c>
      <c r="O89" s="44"/>
      <c r="P89" s="214">
        <f>O89*H89</f>
        <v>0</v>
      </c>
      <c r="Q89" s="214">
        <v>0</v>
      </c>
      <c r="R89" s="214">
        <f>Q89*H89</f>
        <v>0</v>
      </c>
      <c r="S89" s="214">
        <v>0</v>
      </c>
      <c r="T89" s="215">
        <f>S89*H89</f>
        <v>0</v>
      </c>
      <c r="AR89" s="25" t="s">
        <v>537</v>
      </c>
      <c r="AT89" s="25" t="s">
        <v>156</v>
      </c>
      <c r="AU89" s="25" t="s">
        <v>87</v>
      </c>
      <c r="AY89" s="25" t="s">
        <v>154</v>
      </c>
      <c r="BE89" s="216">
        <f>IF(N89="základní",J89,0)</f>
        <v>0</v>
      </c>
      <c r="BF89" s="216">
        <f>IF(N89="snížená",J89,0)</f>
        <v>0</v>
      </c>
      <c r="BG89" s="216">
        <f>IF(N89="zákl. přenesená",J89,0)</f>
        <v>0</v>
      </c>
      <c r="BH89" s="216">
        <f>IF(N89="sníž. přenesená",J89,0)</f>
        <v>0</v>
      </c>
      <c r="BI89" s="216">
        <f>IF(N89="nulová",J89,0)</f>
        <v>0</v>
      </c>
      <c r="BJ89" s="25" t="s">
        <v>85</v>
      </c>
      <c r="BK89" s="216">
        <f>ROUND(I89*H89,2)</f>
        <v>0</v>
      </c>
      <c r="BL89" s="25" t="s">
        <v>537</v>
      </c>
      <c r="BM89" s="25" t="s">
        <v>773</v>
      </c>
    </row>
    <row r="90" spans="2:51" s="13" customFormat="1" ht="12">
      <c r="B90" s="230"/>
      <c r="C90" s="231"/>
      <c r="D90" s="217" t="s">
        <v>165</v>
      </c>
      <c r="E90" s="232" t="s">
        <v>34</v>
      </c>
      <c r="F90" s="233" t="s">
        <v>774</v>
      </c>
      <c r="G90" s="231"/>
      <c r="H90" s="234">
        <v>2</v>
      </c>
      <c r="I90" s="235"/>
      <c r="J90" s="231"/>
      <c r="K90" s="231"/>
      <c r="L90" s="236"/>
      <c r="M90" s="237"/>
      <c r="N90" s="238"/>
      <c r="O90" s="238"/>
      <c r="P90" s="238"/>
      <c r="Q90" s="238"/>
      <c r="R90" s="238"/>
      <c r="S90" s="238"/>
      <c r="T90" s="239"/>
      <c r="AT90" s="240" t="s">
        <v>165</v>
      </c>
      <c r="AU90" s="240" t="s">
        <v>87</v>
      </c>
      <c r="AV90" s="13" t="s">
        <v>87</v>
      </c>
      <c r="AW90" s="13" t="s">
        <v>41</v>
      </c>
      <c r="AX90" s="13" t="s">
        <v>78</v>
      </c>
      <c r="AY90" s="240" t="s">
        <v>154</v>
      </c>
    </row>
    <row r="91" spans="2:51" s="13" customFormat="1" ht="12">
      <c r="B91" s="230"/>
      <c r="C91" s="231"/>
      <c r="D91" s="217" t="s">
        <v>165</v>
      </c>
      <c r="E91" s="232" t="s">
        <v>34</v>
      </c>
      <c r="F91" s="233" t="s">
        <v>775</v>
      </c>
      <c r="G91" s="231"/>
      <c r="H91" s="234">
        <v>0</v>
      </c>
      <c r="I91" s="235"/>
      <c r="J91" s="231"/>
      <c r="K91" s="231"/>
      <c r="L91" s="236"/>
      <c r="M91" s="237"/>
      <c r="N91" s="238"/>
      <c r="O91" s="238"/>
      <c r="P91" s="238"/>
      <c r="Q91" s="238"/>
      <c r="R91" s="238"/>
      <c r="S91" s="238"/>
      <c r="T91" s="239"/>
      <c r="AT91" s="240" t="s">
        <v>165</v>
      </c>
      <c r="AU91" s="240" t="s">
        <v>87</v>
      </c>
      <c r="AV91" s="13" t="s">
        <v>87</v>
      </c>
      <c r="AW91" s="13" t="s">
        <v>41</v>
      </c>
      <c r="AX91" s="13" t="s">
        <v>78</v>
      </c>
      <c r="AY91" s="240" t="s">
        <v>154</v>
      </c>
    </row>
    <row r="92" spans="2:51" s="14" customFormat="1" ht="12">
      <c r="B92" s="251"/>
      <c r="C92" s="252"/>
      <c r="D92" s="217" t="s">
        <v>165</v>
      </c>
      <c r="E92" s="253" t="s">
        <v>34</v>
      </c>
      <c r="F92" s="254" t="s">
        <v>185</v>
      </c>
      <c r="G92" s="252"/>
      <c r="H92" s="255">
        <v>2</v>
      </c>
      <c r="I92" s="256"/>
      <c r="J92" s="252"/>
      <c r="K92" s="252"/>
      <c r="L92" s="257"/>
      <c r="M92" s="258"/>
      <c r="N92" s="259"/>
      <c r="O92" s="259"/>
      <c r="P92" s="259"/>
      <c r="Q92" s="259"/>
      <c r="R92" s="259"/>
      <c r="S92" s="259"/>
      <c r="T92" s="260"/>
      <c r="AT92" s="261" t="s">
        <v>165</v>
      </c>
      <c r="AU92" s="261" t="s">
        <v>87</v>
      </c>
      <c r="AV92" s="14" t="s">
        <v>161</v>
      </c>
      <c r="AW92" s="14" t="s">
        <v>41</v>
      </c>
      <c r="AX92" s="14" t="s">
        <v>85</v>
      </c>
      <c r="AY92" s="261" t="s">
        <v>154</v>
      </c>
    </row>
    <row r="93" spans="2:65" s="1" customFormat="1" ht="16.5" customHeight="1">
      <c r="B93" s="43"/>
      <c r="C93" s="205" t="s">
        <v>87</v>
      </c>
      <c r="D93" s="205" t="s">
        <v>156</v>
      </c>
      <c r="E93" s="206" t="s">
        <v>776</v>
      </c>
      <c r="F93" s="207" t="s">
        <v>777</v>
      </c>
      <c r="G93" s="208" t="s">
        <v>181</v>
      </c>
      <c r="H93" s="209">
        <v>23</v>
      </c>
      <c r="I93" s="210"/>
      <c r="J93" s="211">
        <f>ROUND(I93*H93,2)</f>
        <v>0</v>
      </c>
      <c r="K93" s="207" t="s">
        <v>160</v>
      </c>
      <c r="L93" s="63"/>
      <c r="M93" s="212" t="s">
        <v>34</v>
      </c>
      <c r="N93" s="213" t="s">
        <v>49</v>
      </c>
      <c r="O93" s="44"/>
      <c r="P93" s="214">
        <f>O93*H93</f>
        <v>0</v>
      </c>
      <c r="Q93" s="214">
        <v>0</v>
      </c>
      <c r="R93" s="214">
        <f>Q93*H93</f>
        <v>0</v>
      </c>
      <c r="S93" s="214">
        <v>0</v>
      </c>
      <c r="T93" s="215">
        <f>S93*H93</f>
        <v>0</v>
      </c>
      <c r="AR93" s="25" t="s">
        <v>537</v>
      </c>
      <c r="AT93" s="25" t="s">
        <v>156</v>
      </c>
      <c r="AU93" s="25" t="s">
        <v>87</v>
      </c>
      <c r="AY93" s="25" t="s">
        <v>154</v>
      </c>
      <c r="BE93" s="216">
        <f>IF(N93="základní",J93,0)</f>
        <v>0</v>
      </c>
      <c r="BF93" s="216">
        <f>IF(N93="snížená",J93,0)</f>
        <v>0</v>
      </c>
      <c r="BG93" s="216">
        <f>IF(N93="zákl. přenesená",J93,0)</f>
        <v>0</v>
      </c>
      <c r="BH93" s="216">
        <f>IF(N93="sníž. přenesená",J93,0)</f>
        <v>0</v>
      </c>
      <c r="BI93" s="216">
        <f>IF(N93="nulová",J93,0)</f>
        <v>0</v>
      </c>
      <c r="BJ93" s="25" t="s">
        <v>85</v>
      </c>
      <c r="BK93" s="216">
        <f>ROUND(I93*H93,2)</f>
        <v>0</v>
      </c>
      <c r="BL93" s="25" t="s">
        <v>537</v>
      </c>
      <c r="BM93" s="25" t="s">
        <v>778</v>
      </c>
    </row>
    <row r="94" spans="2:51" s="13" customFormat="1" ht="12">
      <c r="B94" s="230"/>
      <c r="C94" s="231"/>
      <c r="D94" s="217" t="s">
        <v>165</v>
      </c>
      <c r="E94" s="232" t="s">
        <v>34</v>
      </c>
      <c r="F94" s="233" t="s">
        <v>322</v>
      </c>
      <c r="G94" s="231"/>
      <c r="H94" s="234">
        <v>23</v>
      </c>
      <c r="I94" s="235"/>
      <c r="J94" s="231"/>
      <c r="K94" s="231"/>
      <c r="L94" s="236"/>
      <c r="M94" s="237"/>
      <c r="N94" s="238"/>
      <c r="O94" s="238"/>
      <c r="P94" s="238"/>
      <c r="Q94" s="238"/>
      <c r="R94" s="238"/>
      <c r="S94" s="238"/>
      <c r="T94" s="239"/>
      <c r="AT94" s="240" t="s">
        <v>165</v>
      </c>
      <c r="AU94" s="240" t="s">
        <v>87</v>
      </c>
      <c r="AV94" s="13" t="s">
        <v>87</v>
      </c>
      <c r="AW94" s="13" t="s">
        <v>41</v>
      </c>
      <c r="AX94" s="13" t="s">
        <v>85</v>
      </c>
      <c r="AY94" s="240" t="s">
        <v>154</v>
      </c>
    </row>
    <row r="95" spans="2:65" s="1" customFormat="1" ht="16.5" customHeight="1">
      <c r="B95" s="43"/>
      <c r="C95" s="205" t="s">
        <v>178</v>
      </c>
      <c r="D95" s="205" t="s">
        <v>156</v>
      </c>
      <c r="E95" s="206" t="s">
        <v>779</v>
      </c>
      <c r="F95" s="207" t="s">
        <v>780</v>
      </c>
      <c r="G95" s="208" t="s">
        <v>181</v>
      </c>
      <c r="H95" s="209">
        <v>36</v>
      </c>
      <c r="I95" s="210"/>
      <c r="J95" s="211">
        <f>ROUND(I95*H95,2)</f>
        <v>0</v>
      </c>
      <c r="K95" s="207" t="s">
        <v>160</v>
      </c>
      <c r="L95" s="63"/>
      <c r="M95" s="212" t="s">
        <v>34</v>
      </c>
      <c r="N95" s="213" t="s">
        <v>49</v>
      </c>
      <c r="O95" s="44"/>
      <c r="P95" s="214">
        <f>O95*H95</f>
        <v>0</v>
      </c>
      <c r="Q95" s="214">
        <v>0</v>
      </c>
      <c r="R95" s="214">
        <f>Q95*H95</f>
        <v>0</v>
      </c>
      <c r="S95" s="214">
        <v>0</v>
      </c>
      <c r="T95" s="215">
        <f>S95*H95</f>
        <v>0</v>
      </c>
      <c r="AR95" s="25" t="s">
        <v>537</v>
      </c>
      <c r="AT95" s="25" t="s">
        <v>156</v>
      </c>
      <c r="AU95" s="25" t="s">
        <v>87</v>
      </c>
      <c r="AY95" s="25" t="s">
        <v>154</v>
      </c>
      <c r="BE95" s="216">
        <f>IF(N95="základní",J95,0)</f>
        <v>0</v>
      </c>
      <c r="BF95" s="216">
        <f>IF(N95="snížená",J95,0)</f>
        <v>0</v>
      </c>
      <c r="BG95" s="216">
        <f>IF(N95="zákl. přenesená",J95,0)</f>
        <v>0</v>
      </c>
      <c r="BH95" s="216">
        <f>IF(N95="sníž. přenesená",J95,0)</f>
        <v>0</v>
      </c>
      <c r="BI95" s="216">
        <f>IF(N95="nulová",J95,0)</f>
        <v>0</v>
      </c>
      <c r="BJ95" s="25" t="s">
        <v>85</v>
      </c>
      <c r="BK95" s="216">
        <f>ROUND(I95*H95,2)</f>
        <v>0</v>
      </c>
      <c r="BL95" s="25" t="s">
        <v>537</v>
      </c>
      <c r="BM95" s="25" t="s">
        <v>781</v>
      </c>
    </row>
    <row r="96" spans="2:51" s="13" customFormat="1" ht="12">
      <c r="B96" s="230"/>
      <c r="C96" s="231"/>
      <c r="D96" s="217" t="s">
        <v>165</v>
      </c>
      <c r="E96" s="232" t="s">
        <v>34</v>
      </c>
      <c r="F96" s="233" t="s">
        <v>393</v>
      </c>
      <c r="G96" s="231"/>
      <c r="H96" s="234">
        <v>36</v>
      </c>
      <c r="I96" s="235"/>
      <c r="J96" s="231"/>
      <c r="K96" s="231"/>
      <c r="L96" s="236"/>
      <c r="M96" s="237"/>
      <c r="N96" s="238"/>
      <c r="O96" s="238"/>
      <c r="P96" s="238"/>
      <c r="Q96" s="238"/>
      <c r="R96" s="238"/>
      <c r="S96" s="238"/>
      <c r="T96" s="239"/>
      <c r="AT96" s="240" t="s">
        <v>165</v>
      </c>
      <c r="AU96" s="240" t="s">
        <v>87</v>
      </c>
      <c r="AV96" s="13" t="s">
        <v>87</v>
      </c>
      <c r="AW96" s="13" t="s">
        <v>41</v>
      </c>
      <c r="AX96" s="13" t="s">
        <v>85</v>
      </c>
      <c r="AY96" s="240" t="s">
        <v>154</v>
      </c>
    </row>
    <row r="97" spans="2:65" s="1" customFormat="1" ht="38.25" customHeight="1">
      <c r="B97" s="43"/>
      <c r="C97" s="205" t="s">
        <v>161</v>
      </c>
      <c r="D97" s="205" t="s">
        <v>156</v>
      </c>
      <c r="E97" s="206" t="s">
        <v>782</v>
      </c>
      <c r="F97" s="207" t="s">
        <v>783</v>
      </c>
      <c r="G97" s="208" t="s">
        <v>181</v>
      </c>
      <c r="H97" s="209">
        <v>1</v>
      </c>
      <c r="I97" s="210"/>
      <c r="J97" s="211">
        <f>ROUND(I97*H97,2)</f>
        <v>0</v>
      </c>
      <c r="K97" s="207" t="s">
        <v>160</v>
      </c>
      <c r="L97" s="63"/>
      <c r="M97" s="212" t="s">
        <v>34</v>
      </c>
      <c r="N97" s="213" t="s">
        <v>49</v>
      </c>
      <c r="O97" s="44"/>
      <c r="P97" s="214">
        <f>O97*H97</f>
        <v>0</v>
      </c>
      <c r="Q97" s="214">
        <v>0</v>
      </c>
      <c r="R97" s="214">
        <f>Q97*H97</f>
        <v>0</v>
      </c>
      <c r="S97" s="214">
        <v>0</v>
      </c>
      <c r="T97" s="215">
        <f>S97*H97</f>
        <v>0</v>
      </c>
      <c r="AR97" s="25" t="s">
        <v>537</v>
      </c>
      <c r="AT97" s="25" t="s">
        <v>156</v>
      </c>
      <c r="AU97" s="25" t="s">
        <v>87</v>
      </c>
      <c r="AY97" s="25" t="s">
        <v>154</v>
      </c>
      <c r="BE97" s="216">
        <f>IF(N97="základní",J97,0)</f>
        <v>0</v>
      </c>
      <c r="BF97" s="216">
        <f>IF(N97="snížená",J97,0)</f>
        <v>0</v>
      </c>
      <c r="BG97" s="216">
        <f>IF(N97="zákl. přenesená",J97,0)</f>
        <v>0</v>
      </c>
      <c r="BH97" s="216">
        <f>IF(N97="sníž. přenesená",J97,0)</f>
        <v>0</v>
      </c>
      <c r="BI97" s="216">
        <f>IF(N97="nulová",J97,0)</f>
        <v>0</v>
      </c>
      <c r="BJ97" s="25" t="s">
        <v>85</v>
      </c>
      <c r="BK97" s="216">
        <f>ROUND(I97*H97,2)</f>
        <v>0</v>
      </c>
      <c r="BL97" s="25" t="s">
        <v>537</v>
      </c>
      <c r="BM97" s="25" t="s">
        <v>784</v>
      </c>
    </row>
    <row r="98" spans="2:51" s="13" customFormat="1" ht="12">
      <c r="B98" s="230"/>
      <c r="C98" s="231"/>
      <c r="D98" s="217" t="s">
        <v>165</v>
      </c>
      <c r="E98" s="232" t="s">
        <v>34</v>
      </c>
      <c r="F98" s="233" t="s">
        <v>85</v>
      </c>
      <c r="G98" s="231"/>
      <c r="H98" s="234">
        <v>1</v>
      </c>
      <c r="I98" s="235"/>
      <c r="J98" s="231"/>
      <c r="K98" s="231"/>
      <c r="L98" s="236"/>
      <c r="M98" s="237"/>
      <c r="N98" s="238"/>
      <c r="O98" s="238"/>
      <c r="P98" s="238"/>
      <c r="Q98" s="238"/>
      <c r="R98" s="238"/>
      <c r="S98" s="238"/>
      <c r="T98" s="239"/>
      <c r="AT98" s="240" t="s">
        <v>165</v>
      </c>
      <c r="AU98" s="240" t="s">
        <v>87</v>
      </c>
      <c r="AV98" s="13" t="s">
        <v>87</v>
      </c>
      <c r="AW98" s="13" t="s">
        <v>41</v>
      </c>
      <c r="AX98" s="13" t="s">
        <v>85</v>
      </c>
      <c r="AY98" s="240" t="s">
        <v>154</v>
      </c>
    </row>
    <row r="99" spans="2:65" s="1" customFormat="1" ht="25.5" customHeight="1">
      <c r="B99" s="43"/>
      <c r="C99" s="205" t="s">
        <v>193</v>
      </c>
      <c r="D99" s="205" t="s">
        <v>156</v>
      </c>
      <c r="E99" s="206" t="s">
        <v>785</v>
      </c>
      <c r="F99" s="207" t="s">
        <v>786</v>
      </c>
      <c r="G99" s="208" t="s">
        <v>287</v>
      </c>
      <c r="H99" s="209">
        <v>33</v>
      </c>
      <c r="I99" s="210"/>
      <c r="J99" s="211">
        <f>ROUND(I99*H99,2)</f>
        <v>0</v>
      </c>
      <c r="K99" s="207" t="s">
        <v>160</v>
      </c>
      <c r="L99" s="63"/>
      <c r="M99" s="212" t="s">
        <v>34</v>
      </c>
      <c r="N99" s="213" t="s">
        <v>49</v>
      </c>
      <c r="O99" s="44"/>
      <c r="P99" s="214">
        <f>O99*H99</f>
        <v>0</v>
      </c>
      <c r="Q99" s="214">
        <v>0</v>
      </c>
      <c r="R99" s="214">
        <f>Q99*H99</f>
        <v>0</v>
      </c>
      <c r="S99" s="214">
        <v>0</v>
      </c>
      <c r="T99" s="215">
        <f>S99*H99</f>
        <v>0</v>
      </c>
      <c r="AR99" s="25" t="s">
        <v>537</v>
      </c>
      <c r="AT99" s="25" t="s">
        <v>156</v>
      </c>
      <c r="AU99" s="25" t="s">
        <v>87</v>
      </c>
      <c r="AY99" s="25" t="s">
        <v>154</v>
      </c>
      <c r="BE99" s="216">
        <f>IF(N99="základní",J99,0)</f>
        <v>0</v>
      </c>
      <c r="BF99" s="216">
        <f>IF(N99="snížená",J99,0)</f>
        <v>0</v>
      </c>
      <c r="BG99" s="216">
        <f>IF(N99="zákl. přenesená",J99,0)</f>
        <v>0</v>
      </c>
      <c r="BH99" s="216">
        <f>IF(N99="sníž. přenesená",J99,0)</f>
        <v>0</v>
      </c>
      <c r="BI99" s="216">
        <f>IF(N99="nulová",J99,0)</f>
        <v>0</v>
      </c>
      <c r="BJ99" s="25" t="s">
        <v>85</v>
      </c>
      <c r="BK99" s="216">
        <f>ROUND(I99*H99,2)</f>
        <v>0</v>
      </c>
      <c r="BL99" s="25" t="s">
        <v>537</v>
      </c>
      <c r="BM99" s="25" t="s">
        <v>787</v>
      </c>
    </row>
    <row r="100" spans="2:51" s="13" customFormat="1" ht="12">
      <c r="B100" s="230"/>
      <c r="C100" s="231"/>
      <c r="D100" s="217" t="s">
        <v>165</v>
      </c>
      <c r="E100" s="232" t="s">
        <v>34</v>
      </c>
      <c r="F100" s="233" t="s">
        <v>378</v>
      </c>
      <c r="G100" s="231"/>
      <c r="H100" s="234">
        <v>33</v>
      </c>
      <c r="I100" s="235"/>
      <c r="J100" s="231"/>
      <c r="K100" s="231"/>
      <c r="L100" s="236"/>
      <c r="M100" s="237"/>
      <c r="N100" s="238"/>
      <c r="O100" s="238"/>
      <c r="P100" s="238"/>
      <c r="Q100" s="238"/>
      <c r="R100" s="238"/>
      <c r="S100" s="238"/>
      <c r="T100" s="239"/>
      <c r="AT100" s="240" t="s">
        <v>165</v>
      </c>
      <c r="AU100" s="240" t="s">
        <v>87</v>
      </c>
      <c r="AV100" s="13" t="s">
        <v>87</v>
      </c>
      <c r="AW100" s="13" t="s">
        <v>41</v>
      </c>
      <c r="AX100" s="13" t="s">
        <v>78</v>
      </c>
      <c r="AY100" s="240" t="s">
        <v>154</v>
      </c>
    </row>
    <row r="101" spans="2:51" s="13" customFormat="1" ht="12">
      <c r="B101" s="230"/>
      <c r="C101" s="231"/>
      <c r="D101" s="217" t="s">
        <v>165</v>
      </c>
      <c r="E101" s="232" t="s">
        <v>34</v>
      </c>
      <c r="F101" s="233" t="s">
        <v>775</v>
      </c>
      <c r="G101" s="231"/>
      <c r="H101" s="234">
        <v>0</v>
      </c>
      <c r="I101" s="235"/>
      <c r="J101" s="231"/>
      <c r="K101" s="231"/>
      <c r="L101" s="236"/>
      <c r="M101" s="237"/>
      <c r="N101" s="238"/>
      <c r="O101" s="238"/>
      <c r="P101" s="238"/>
      <c r="Q101" s="238"/>
      <c r="R101" s="238"/>
      <c r="S101" s="238"/>
      <c r="T101" s="239"/>
      <c r="AT101" s="240" t="s">
        <v>165</v>
      </c>
      <c r="AU101" s="240" t="s">
        <v>87</v>
      </c>
      <c r="AV101" s="13" t="s">
        <v>87</v>
      </c>
      <c r="AW101" s="13" t="s">
        <v>41</v>
      </c>
      <c r="AX101" s="13" t="s">
        <v>78</v>
      </c>
      <c r="AY101" s="240" t="s">
        <v>154</v>
      </c>
    </row>
    <row r="102" spans="2:51" s="14" customFormat="1" ht="12">
      <c r="B102" s="251"/>
      <c r="C102" s="252"/>
      <c r="D102" s="217" t="s">
        <v>165</v>
      </c>
      <c r="E102" s="253" t="s">
        <v>34</v>
      </c>
      <c r="F102" s="254" t="s">
        <v>185</v>
      </c>
      <c r="G102" s="252"/>
      <c r="H102" s="255">
        <v>33</v>
      </c>
      <c r="I102" s="256"/>
      <c r="J102" s="252"/>
      <c r="K102" s="252"/>
      <c r="L102" s="257"/>
      <c r="M102" s="258"/>
      <c r="N102" s="259"/>
      <c r="O102" s="259"/>
      <c r="P102" s="259"/>
      <c r="Q102" s="259"/>
      <c r="R102" s="259"/>
      <c r="S102" s="259"/>
      <c r="T102" s="260"/>
      <c r="AT102" s="261" t="s">
        <v>165</v>
      </c>
      <c r="AU102" s="261" t="s">
        <v>87</v>
      </c>
      <c r="AV102" s="14" t="s">
        <v>161</v>
      </c>
      <c r="AW102" s="14" t="s">
        <v>41</v>
      </c>
      <c r="AX102" s="14" t="s">
        <v>85</v>
      </c>
      <c r="AY102" s="261" t="s">
        <v>154</v>
      </c>
    </row>
    <row r="103" spans="2:65" s="1" customFormat="1" ht="25.5" customHeight="1">
      <c r="B103" s="43"/>
      <c r="C103" s="205" t="s">
        <v>199</v>
      </c>
      <c r="D103" s="205" t="s">
        <v>156</v>
      </c>
      <c r="E103" s="206" t="s">
        <v>788</v>
      </c>
      <c r="F103" s="207" t="s">
        <v>789</v>
      </c>
      <c r="G103" s="208" t="s">
        <v>287</v>
      </c>
      <c r="H103" s="209">
        <v>5</v>
      </c>
      <c r="I103" s="210"/>
      <c r="J103" s="211">
        <f>ROUND(I103*H103,2)</f>
        <v>0</v>
      </c>
      <c r="K103" s="207" t="s">
        <v>160</v>
      </c>
      <c r="L103" s="63"/>
      <c r="M103" s="212" t="s">
        <v>34</v>
      </c>
      <c r="N103" s="213" t="s">
        <v>49</v>
      </c>
      <c r="O103" s="44"/>
      <c r="P103" s="214">
        <f>O103*H103</f>
        <v>0</v>
      </c>
      <c r="Q103" s="214">
        <v>0</v>
      </c>
      <c r="R103" s="214">
        <f>Q103*H103</f>
        <v>0</v>
      </c>
      <c r="S103" s="214">
        <v>0</v>
      </c>
      <c r="T103" s="215">
        <f>S103*H103</f>
        <v>0</v>
      </c>
      <c r="AR103" s="25" t="s">
        <v>537</v>
      </c>
      <c r="AT103" s="25" t="s">
        <v>156</v>
      </c>
      <c r="AU103" s="25" t="s">
        <v>87</v>
      </c>
      <c r="AY103" s="25" t="s">
        <v>154</v>
      </c>
      <c r="BE103" s="216">
        <f>IF(N103="základní",J103,0)</f>
        <v>0</v>
      </c>
      <c r="BF103" s="216">
        <f>IF(N103="snížená",J103,0)</f>
        <v>0</v>
      </c>
      <c r="BG103" s="216">
        <f>IF(N103="zákl. přenesená",J103,0)</f>
        <v>0</v>
      </c>
      <c r="BH103" s="216">
        <f>IF(N103="sníž. přenesená",J103,0)</f>
        <v>0</v>
      </c>
      <c r="BI103" s="216">
        <f>IF(N103="nulová",J103,0)</f>
        <v>0</v>
      </c>
      <c r="BJ103" s="25" t="s">
        <v>85</v>
      </c>
      <c r="BK103" s="216">
        <f>ROUND(I103*H103,2)</f>
        <v>0</v>
      </c>
      <c r="BL103" s="25" t="s">
        <v>537</v>
      </c>
      <c r="BM103" s="25" t="s">
        <v>790</v>
      </c>
    </row>
    <row r="104" spans="2:51" s="13" customFormat="1" ht="12">
      <c r="B104" s="230"/>
      <c r="C104" s="231"/>
      <c r="D104" s="217" t="s">
        <v>165</v>
      </c>
      <c r="E104" s="232" t="s">
        <v>34</v>
      </c>
      <c r="F104" s="233" t="s">
        <v>193</v>
      </c>
      <c r="G104" s="231"/>
      <c r="H104" s="234">
        <v>5</v>
      </c>
      <c r="I104" s="235"/>
      <c r="J104" s="231"/>
      <c r="K104" s="231"/>
      <c r="L104" s="236"/>
      <c r="M104" s="237"/>
      <c r="N104" s="238"/>
      <c r="O104" s="238"/>
      <c r="P104" s="238"/>
      <c r="Q104" s="238"/>
      <c r="R104" s="238"/>
      <c r="S104" s="238"/>
      <c r="T104" s="239"/>
      <c r="AT104" s="240" t="s">
        <v>165</v>
      </c>
      <c r="AU104" s="240" t="s">
        <v>87</v>
      </c>
      <c r="AV104" s="13" t="s">
        <v>87</v>
      </c>
      <c r="AW104" s="13" t="s">
        <v>41</v>
      </c>
      <c r="AX104" s="13" t="s">
        <v>78</v>
      </c>
      <c r="AY104" s="240" t="s">
        <v>154</v>
      </c>
    </row>
    <row r="105" spans="2:51" s="13" customFormat="1" ht="12">
      <c r="B105" s="230"/>
      <c r="C105" s="231"/>
      <c r="D105" s="217" t="s">
        <v>165</v>
      </c>
      <c r="E105" s="232" t="s">
        <v>34</v>
      </c>
      <c r="F105" s="233" t="s">
        <v>775</v>
      </c>
      <c r="G105" s="231"/>
      <c r="H105" s="234">
        <v>0</v>
      </c>
      <c r="I105" s="235"/>
      <c r="J105" s="231"/>
      <c r="K105" s="231"/>
      <c r="L105" s="236"/>
      <c r="M105" s="237"/>
      <c r="N105" s="238"/>
      <c r="O105" s="238"/>
      <c r="P105" s="238"/>
      <c r="Q105" s="238"/>
      <c r="R105" s="238"/>
      <c r="S105" s="238"/>
      <c r="T105" s="239"/>
      <c r="AT105" s="240" t="s">
        <v>165</v>
      </c>
      <c r="AU105" s="240" t="s">
        <v>87</v>
      </c>
      <c r="AV105" s="13" t="s">
        <v>87</v>
      </c>
      <c r="AW105" s="13" t="s">
        <v>41</v>
      </c>
      <c r="AX105" s="13" t="s">
        <v>78</v>
      </c>
      <c r="AY105" s="240" t="s">
        <v>154</v>
      </c>
    </row>
    <row r="106" spans="2:51" s="14" customFormat="1" ht="12">
      <c r="B106" s="251"/>
      <c r="C106" s="252"/>
      <c r="D106" s="217" t="s">
        <v>165</v>
      </c>
      <c r="E106" s="253" t="s">
        <v>34</v>
      </c>
      <c r="F106" s="254" t="s">
        <v>185</v>
      </c>
      <c r="G106" s="252"/>
      <c r="H106" s="255">
        <v>5</v>
      </c>
      <c r="I106" s="256"/>
      <c r="J106" s="252"/>
      <c r="K106" s="252"/>
      <c r="L106" s="257"/>
      <c r="M106" s="258"/>
      <c r="N106" s="259"/>
      <c r="O106" s="259"/>
      <c r="P106" s="259"/>
      <c r="Q106" s="259"/>
      <c r="R106" s="259"/>
      <c r="S106" s="259"/>
      <c r="T106" s="260"/>
      <c r="AT106" s="261" t="s">
        <v>165</v>
      </c>
      <c r="AU106" s="261" t="s">
        <v>87</v>
      </c>
      <c r="AV106" s="14" t="s">
        <v>161</v>
      </c>
      <c r="AW106" s="14" t="s">
        <v>41</v>
      </c>
      <c r="AX106" s="14" t="s">
        <v>85</v>
      </c>
      <c r="AY106" s="261" t="s">
        <v>154</v>
      </c>
    </row>
    <row r="107" spans="2:63" s="11" customFormat="1" ht="29.25" customHeight="1">
      <c r="B107" s="189"/>
      <c r="C107" s="190"/>
      <c r="D107" s="191" t="s">
        <v>77</v>
      </c>
      <c r="E107" s="203" t="s">
        <v>791</v>
      </c>
      <c r="F107" s="203" t="s">
        <v>792</v>
      </c>
      <c r="G107" s="190"/>
      <c r="H107" s="190"/>
      <c r="I107" s="193"/>
      <c r="J107" s="204">
        <f>BK107</f>
        <v>0</v>
      </c>
      <c r="K107" s="190"/>
      <c r="L107" s="195"/>
      <c r="M107" s="196"/>
      <c r="N107" s="197"/>
      <c r="O107" s="197"/>
      <c r="P107" s="198">
        <f>SUM(P108:P180)</f>
        <v>0</v>
      </c>
      <c r="Q107" s="197"/>
      <c r="R107" s="198">
        <f>SUM(R108:R180)</f>
        <v>0.19167</v>
      </c>
      <c r="S107" s="197"/>
      <c r="T107" s="199">
        <f>SUM(T108:T180)</f>
        <v>0</v>
      </c>
      <c r="AR107" s="200" t="s">
        <v>178</v>
      </c>
      <c r="AT107" s="201" t="s">
        <v>77</v>
      </c>
      <c r="AU107" s="201" t="s">
        <v>85</v>
      </c>
      <c r="AY107" s="200" t="s">
        <v>154</v>
      </c>
      <c r="BK107" s="202">
        <f>SUM(BK108:BK180)</f>
        <v>0</v>
      </c>
    </row>
    <row r="108" spans="2:65" s="1" customFormat="1" ht="25.5" customHeight="1">
      <c r="B108" s="43"/>
      <c r="C108" s="205" t="s">
        <v>207</v>
      </c>
      <c r="D108" s="205" t="s">
        <v>156</v>
      </c>
      <c r="E108" s="206" t="s">
        <v>793</v>
      </c>
      <c r="F108" s="207" t="s">
        <v>794</v>
      </c>
      <c r="G108" s="208" t="s">
        <v>181</v>
      </c>
      <c r="H108" s="209">
        <v>38</v>
      </c>
      <c r="I108" s="210"/>
      <c r="J108" s="211">
        <f>ROUND(I108*H108,2)</f>
        <v>0</v>
      </c>
      <c r="K108" s="207" t="s">
        <v>160</v>
      </c>
      <c r="L108" s="63"/>
      <c r="M108" s="212" t="s">
        <v>34</v>
      </c>
      <c r="N108" s="213" t="s">
        <v>49</v>
      </c>
      <c r="O108" s="44"/>
      <c r="P108" s="214">
        <f>O108*H108</f>
        <v>0</v>
      </c>
      <c r="Q108" s="214">
        <v>0</v>
      </c>
      <c r="R108" s="214">
        <f>Q108*H108</f>
        <v>0</v>
      </c>
      <c r="S108" s="214">
        <v>0</v>
      </c>
      <c r="T108" s="215">
        <f>S108*H108</f>
        <v>0</v>
      </c>
      <c r="AR108" s="25" t="s">
        <v>537</v>
      </c>
      <c r="AT108" s="25" t="s">
        <v>156</v>
      </c>
      <c r="AU108" s="25" t="s">
        <v>87</v>
      </c>
      <c r="AY108" s="25" t="s">
        <v>154</v>
      </c>
      <c r="BE108" s="216">
        <f>IF(N108="základní",J108,0)</f>
        <v>0</v>
      </c>
      <c r="BF108" s="216">
        <f>IF(N108="snížená",J108,0)</f>
        <v>0</v>
      </c>
      <c r="BG108" s="216">
        <f>IF(N108="zákl. přenesená",J108,0)</f>
        <v>0</v>
      </c>
      <c r="BH108" s="216">
        <f>IF(N108="sníž. přenesená",J108,0)</f>
        <v>0</v>
      </c>
      <c r="BI108" s="216">
        <f>IF(N108="nulová",J108,0)</f>
        <v>0</v>
      </c>
      <c r="BJ108" s="25" t="s">
        <v>85</v>
      </c>
      <c r="BK108" s="216">
        <f>ROUND(I108*H108,2)</f>
        <v>0</v>
      </c>
      <c r="BL108" s="25" t="s">
        <v>537</v>
      </c>
      <c r="BM108" s="25" t="s">
        <v>795</v>
      </c>
    </row>
    <row r="109" spans="2:51" s="13" customFormat="1" ht="12">
      <c r="B109" s="230"/>
      <c r="C109" s="231"/>
      <c r="D109" s="217" t="s">
        <v>165</v>
      </c>
      <c r="E109" s="232" t="s">
        <v>34</v>
      </c>
      <c r="F109" s="233" t="s">
        <v>401</v>
      </c>
      <c r="G109" s="231"/>
      <c r="H109" s="234">
        <v>38</v>
      </c>
      <c r="I109" s="235"/>
      <c r="J109" s="231"/>
      <c r="K109" s="231"/>
      <c r="L109" s="236"/>
      <c r="M109" s="237"/>
      <c r="N109" s="238"/>
      <c r="O109" s="238"/>
      <c r="P109" s="238"/>
      <c r="Q109" s="238"/>
      <c r="R109" s="238"/>
      <c r="S109" s="238"/>
      <c r="T109" s="239"/>
      <c r="AT109" s="240" t="s">
        <v>165</v>
      </c>
      <c r="AU109" s="240" t="s">
        <v>87</v>
      </c>
      <c r="AV109" s="13" t="s">
        <v>87</v>
      </c>
      <c r="AW109" s="13" t="s">
        <v>41</v>
      </c>
      <c r="AX109" s="13" t="s">
        <v>85</v>
      </c>
      <c r="AY109" s="240" t="s">
        <v>154</v>
      </c>
    </row>
    <row r="110" spans="2:65" s="1" customFormat="1" ht="16.5" customHeight="1">
      <c r="B110" s="43"/>
      <c r="C110" s="241" t="s">
        <v>172</v>
      </c>
      <c r="D110" s="241" t="s">
        <v>169</v>
      </c>
      <c r="E110" s="242" t="s">
        <v>796</v>
      </c>
      <c r="F110" s="243" t="s">
        <v>797</v>
      </c>
      <c r="G110" s="244" t="s">
        <v>181</v>
      </c>
      <c r="H110" s="245">
        <v>38</v>
      </c>
      <c r="I110" s="246"/>
      <c r="J110" s="247">
        <f>ROUND(I110*H110,2)</f>
        <v>0</v>
      </c>
      <c r="K110" s="243" t="s">
        <v>160</v>
      </c>
      <c r="L110" s="248"/>
      <c r="M110" s="249" t="s">
        <v>34</v>
      </c>
      <c r="N110" s="250" t="s">
        <v>49</v>
      </c>
      <c r="O110" s="44"/>
      <c r="P110" s="214">
        <f>O110*H110</f>
        <v>0</v>
      </c>
      <c r="Q110" s="214">
        <v>3E-05</v>
      </c>
      <c r="R110" s="214">
        <f>Q110*H110</f>
        <v>0.00114</v>
      </c>
      <c r="S110" s="214">
        <v>0</v>
      </c>
      <c r="T110" s="215">
        <f>S110*H110</f>
        <v>0</v>
      </c>
      <c r="AR110" s="25" t="s">
        <v>798</v>
      </c>
      <c r="AT110" s="25" t="s">
        <v>169</v>
      </c>
      <c r="AU110" s="25" t="s">
        <v>87</v>
      </c>
      <c r="AY110" s="25" t="s">
        <v>154</v>
      </c>
      <c r="BE110" s="216">
        <f>IF(N110="základní",J110,0)</f>
        <v>0</v>
      </c>
      <c r="BF110" s="216">
        <f>IF(N110="snížená",J110,0)</f>
        <v>0</v>
      </c>
      <c r="BG110" s="216">
        <f>IF(N110="zákl. přenesená",J110,0)</f>
        <v>0</v>
      </c>
      <c r="BH110" s="216">
        <f>IF(N110="sníž. přenesená",J110,0)</f>
        <v>0</v>
      </c>
      <c r="BI110" s="216">
        <f>IF(N110="nulová",J110,0)</f>
        <v>0</v>
      </c>
      <c r="BJ110" s="25" t="s">
        <v>85</v>
      </c>
      <c r="BK110" s="216">
        <f>ROUND(I110*H110,2)</f>
        <v>0</v>
      </c>
      <c r="BL110" s="25" t="s">
        <v>537</v>
      </c>
      <c r="BM110" s="25" t="s">
        <v>799</v>
      </c>
    </row>
    <row r="111" spans="2:51" s="13" customFormat="1" ht="12">
      <c r="B111" s="230"/>
      <c r="C111" s="231"/>
      <c r="D111" s="217" t="s">
        <v>165</v>
      </c>
      <c r="E111" s="232" t="s">
        <v>34</v>
      </c>
      <c r="F111" s="233" t="s">
        <v>401</v>
      </c>
      <c r="G111" s="231"/>
      <c r="H111" s="234">
        <v>38</v>
      </c>
      <c r="I111" s="235"/>
      <c r="J111" s="231"/>
      <c r="K111" s="231"/>
      <c r="L111" s="236"/>
      <c r="M111" s="237"/>
      <c r="N111" s="238"/>
      <c r="O111" s="238"/>
      <c r="P111" s="238"/>
      <c r="Q111" s="238"/>
      <c r="R111" s="238"/>
      <c r="S111" s="238"/>
      <c r="T111" s="239"/>
      <c r="AT111" s="240" t="s">
        <v>165</v>
      </c>
      <c r="AU111" s="240" t="s">
        <v>87</v>
      </c>
      <c r="AV111" s="13" t="s">
        <v>87</v>
      </c>
      <c r="AW111" s="13" t="s">
        <v>41</v>
      </c>
      <c r="AX111" s="13" t="s">
        <v>85</v>
      </c>
      <c r="AY111" s="240" t="s">
        <v>154</v>
      </c>
    </row>
    <row r="112" spans="2:65" s="1" customFormat="1" ht="38.25" customHeight="1">
      <c r="B112" s="43"/>
      <c r="C112" s="205" t="s">
        <v>227</v>
      </c>
      <c r="D112" s="205" t="s">
        <v>156</v>
      </c>
      <c r="E112" s="206" t="s">
        <v>800</v>
      </c>
      <c r="F112" s="207" t="s">
        <v>801</v>
      </c>
      <c r="G112" s="208" t="s">
        <v>181</v>
      </c>
      <c r="H112" s="209">
        <v>21</v>
      </c>
      <c r="I112" s="210"/>
      <c r="J112" s="211">
        <f>ROUND(I112*H112,2)</f>
        <v>0</v>
      </c>
      <c r="K112" s="207" t="s">
        <v>160</v>
      </c>
      <c r="L112" s="63"/>
      <c r="M112" s="212" t="s">
        <v>34</v>
      </c>
      <c r="N112" s="213" t="s">
        <v>49</v>
      </c>
      <c r="O112" s="44"/>
      <c r="P112" s="214">
        <f>O112*H112</f>
        <v>0</v>
      </c>
      <c r="Q112" s="214">
        <v>0</v>
      </c>
      <c r="R112" s="214">
        <f>Q112*H112</f>
        <v>0</v>
      </c>
      <c r="S112" s="214">
        <v>0</v>
      </c>
      <c r="T112" s="215">
        <f>S112*H112</f>
        <v>0</v>
      </c>
      <c r="AR112" s="25" t="s">
        <v>537</v>
      </c>
      <c r="AT112" s="25" t="s">
        <v>156</v>
      </c>
      <c r="AU112" s="25" t="s">
        <v>87</v>
      </c>
      <c r="AY112" s="25" t="s">
        <v>154</v>
      </c>
      <c r="BE112" s="216">
        <f>IF(N112="základní",J112,0)</f>
        <v>0</v>
      </c>
      <c r="BF112" s="216">
        <f>IF(N112="snížená",J112,0)</f>
        <v>0</v>
      </c>
      <c r="BG112" s="216">
        <f>IF(N112="zákl. přenesená",J112,0)</f>
        <v>0</v>
      </c>
      <c r="BH112" s="216">
        <f>IF(N112="sníž. přenesená",J112,0)</f>
        <v>0</v>
      </c>
      <c r="BI112" s="216">
        <f>IF(N112="nulová",J112,0)</f>
        <v>0</v>
      </c>
      <c r="BJ112" s="25" t="s">
        <v>85</v>
      </c>
      <c r="BK112" s="216">
        <f>ROUND(I112*H112,2)</f>
        <v>0</v>
      </c>
      <c r="BL112" s="25" t="s">
        <v>537</v>
      </c>
      <c r="BM112" s="25" t="s">
        <v>802</v>
      </c>
    </row>
    <row r="113" spans="2:51" s="13" customFormat="1" ht="12">
      <c r="B113" s="230"/>
      <c r="C113" s="231"/>
      <c r="D113" s="217" t="s">
        <v>165</v>
      </c>
      <c r="E113" s="232" t="s">
        <v>34</v>
      </c>
      <c r="F113" s="233" t="s">
        <v>9</v>
      </c>
      <c r="G113" s="231"/>
      <c r="H113" s="234">
        <v>21</v>
      </c>
      <c r="I113" s="235"/>
      <c r="J113" s="231"/>
      <c r="K113" s="231"/>
      <c r="L113" s="236"/>
      <c r="M113" s="237"/>
      <c r="N113" s="238"/>
      <c r="O113" s="238"/>
      <c r="P113" s="238"/>
      <c r="Q113" s="238"/>
      <c r="R113" s="238"/>
      <c r="S113" s="238"/>
      <c r="T113" s="239"/>
      <c r="AT113" s="240" t="s">
        <v>165</v>
      </c>
      <c r="AU113" s="240" t="s">
        <v>87</v>
      </c>
      <c r="AV113" s="13" t="s">
        <v>87</v>
      </c>
      <c r="AW113" s="13" t="s">
        <v>41</v>
      </c>
      <c r="AX113" s="13" t="s">
        <v>85</v>
      </c>
      <c r="AY113" s="240" t="s">
        <v>154</v>
      </c>
    </row>
    <row r="114" spans="2:65" s="1" customFormat="1" ht="25.5" customHeight="1">
      <c r="B114" s="43"/>
      <c r="C114" s="241" t="s">
        <v>234</v>
      </c>
      <c r="D114" s="241" t="s">
        <v>169</v>
      </c>
      <c r="E114" s="242" t="s">
        <v>803</v>
      </c>
      <c r="F114" s="243" t="s">
        <v>804</v>
      </c>
      <c r="G114" s="244" t="s">
        <v>181</v>
      </c>
      <c r="H114" s="245">
        <v>21</v>
      </c>
      <c r="I114" s="246"/>
      <c r="J114" s="247">
        <f>ROUND(I114*H114,2)</f>
        <v>0</v>
      </c>
      <c r="K114" s="243" t="s">
        <v>160</v>
      </c>
      <c r="L114" s="248"/>
      <c r="M114" s="249" t="s">
        <v>34</v>
      </c>
      <c r="N114" s="250" t="s">
        <v>49</v>
      </c>
      <c r="O114" s="44"/>
      <c r="P114" s="214">
        <f>O114*H114</f>
        <v>0</v>
      </c>
      <c r="Q114" s="214">
        <v>9E-05</v>
      </c>
      <c r="R114" s="214">
        <f>Q114*H114</f>
        <v>0.0018900000000000002</v>
      </c>
      <c r="S114" s="214">
        <v>0</v>
      </c>
      <c r="T114" s="215">
        <f>S114*H114</f>
        <v>0</v>
      </c>
      <c r="AR114" s="25" t="s">
        <v>798</v>
      </c>
      <c r="AT114" s="25" t="s">
        <v>169</v>
      </c>
      <c r="AU114" s="25" t="s">
        <v>87</v>
      </c>
      <c r="AY114" s="25" t="s">
        <v>154</v>
      </c>
      <c r="BE114" s="216">
        <f>IF(N114="základní",J114,0)</f>
        <v>0</v>
      </c>
      <c r="BF114" s="216">
        <f>IF(N114="snížená",J114,0)</f>
        <v>0</v>
      </c>
      <c r="BG114" s="216">
        <f>IF(N114="zákl. přenesená",J114,0)</f>
        <v>0</v>
      </c>
      <c r="BH114" s="216">
        <f>IF(N114="sníž. přenesená",J114,0)</f>
        <v>0</v>
      </c>
      <c r="BI114" s="216">
        <f>IF(N114="nulová",J114,0)</f>
        <v>0</v>
      </c>
      <c r="BJ114" s="25" t="s">
        <v>85</v>
      </c>
      <c r="BK114" s="216">
        <f>ROUND(I114*H114,2)</f>
        <v>0</v>
      </c>
      <c r="BL114" s="25" t="s">
        <v>537</v>
      </c>
      <c r="BM114" s="25" t="s">
        <v>805</v>
      </c>
    </row>
    <row r="115" spans="2:51" s="13" customFormat="1" ht="12">
      <c r="B115" s="230"/>
      <c r="C115" s="231"/>
      <c r="D115" s="217" t="s">
        <v>165</v>
      </c>
      <c r="E115" s="232" t="s">
        <v>34</v>
      </c>
      <c r="F115" s="233" t="s">
        <v>9</v>
      </c>
      <c r="G115" s="231"/>
      <c r="H115" s="234">
        <v>21</v>
      </c>
      <c r="I115" s="235"/>
      <c r="J115" s="231"/>
      <c r="K115" s="231"/>
      <c r="L115" s="236"/>
      <c r="M115" s="237"/>
      <c r="N115" s="238"/>
      <c r="O115" s="238"/>
      <c r="P115" s="238"/>
      <c r="Q115" s="238"/>
      <c r="R115" s="238"/>
      <c r="S115" s="238"/>
      <c r="T115" s="239"/>
      <c r="AT115" s="240" t="s">
        <v>165</v>
      </c>
      <c r="AU115" s="240" t="s">
        <v>87</v>
      </c>
      <c r="AV115" s="13" t="s">
        <v>87</v>
      </c>
      <c r="AW115" s="13" t="s">
        <v>41</v>
      </c>
      <c r="AX115" s="13" t="s">
        <v>85</v>
      </c>
      <c r="AY115" s="240" t="s">
        <v>154</v>
      </c>
    </row>
    <row r="116" spans="2:65" s="1" customFormat="1" ht="25.5" customHeight="1">
      <c r="B116" s="43"/>
      <c r="C116" s="205" t="s">
        <v>240</v>
      </c>
      <c r="D116" s="205" t="s">
        <v>156</v>
      </c>
      <c r="E116" s="206" t="s">
        <v>806</v>
      </c>
      <c r="F116" s="207" t="s">
        <v>807</v>
      </c>
      <c r="G116" s="208" t="s">
        <v>287</v>
      </c>
      <c r="H116" s="209">
        <v>114</v>
      </c>
      <c r="I116" s="210"/>
      <c r="J116" s="211">
        <f>ROUND(I116*H116,2)</f>
        <v>0</v>
      </c>
      <c r="K116" s="207" t="s">
        <v>160</v>
      </c>
      <c r="L116" s="63"/>
      <c r="M116" s="212" t="s">
        <v>34</v>
      </c>
      <c r="N116" s="213" t="s">
        <v>49</v>
      </c>
      <c r="O116" s="44"/>
      <c r="P116" s="214">
        <f>O116*H116</f>
        <v>0</v>
      </c>
      <c r="Q116" s="214">
        <v>0</v>
      </c>
      <c r="R116" s="214">
        <f>Q116*H116</f>
        <v>0</v>
      </c>
      <c r="S116" s="214">
        <v>0</v>
      </c>
      <c r="T116" s="215">
        <f>S116*H116</f>
        <v>0</v>
      </c>
      <c r="AR116" s="25" t="s">
        <v>537</v>
      </c>
      <c r="AT116" s="25" t="s">
        <v>156</v>
      </c>
      <c r="AU116" s="25" t="s">
        <v>87</v>
      </c>
      <c r="AY116" s="25" t="s">
        <v>154</v>
      </c>
      <c r="BE116" s="216">
        <f>IF(N116="základní",J116,0)</f>
        <v>0</v>
      </c>
      <c r="BF116" s="216">
        <f>IF(N116="snížená",J116,0)</f>
        <v>0</v>
      </c>
      <c r="BG116" s="216">
        <f>IF(N116="zákl. přenesená",J116,0)</f>
        <v>0</v>
      </c>
      <c r="BH116" s="216">
        <f>IF(N116="sníž. přenesená",J116,0)</f>
        <v>0</v>
      </c>
      <c r="BI116" s="216">
        <f>IF(N116="nulová",J116,0)</f>
        <v>0</v>
      </c>
      <c r="BJ116" s="25" t="s">
        <v>85</v>
      </c>
      <c r="BK116" s="216">
        <f>ROUND(I116*H116,2)</f>
        <v>0</v>
      </c>
      <c r="BL116" s="25" t="s">
        <v>537</v>
      </c>
      <c r="BM116" s="25" t="s">
        <v>808</v>
      </c>
    </row>
    <row r="117" spans="2:51" s="13" customFormat="1" ht="12">
      <c r="B117" s="230"/>
      <c r="C117" s="231"/>
      <c r="D117" s="217" t="s">
        <v>165</v>
      </c>
      <c r="E117" s="232" t="s">
        <v>34</v>
      </c>
      <c r="F117" s="233" t="s">
        <v>809</v>
      </c>
      <c r="G117" s="231"/>
      <c r="H117" s="234">
        <v>114</v>
      </c>
      <c r="I117" s="235"/>
      <c r="J117" s="231"/>
      <c r="K117" s="231"/>
      <c r="L117" s="236"/>
      <c r="M117" s="237"/>
      <c r="N117" s="238"/>
      <c r="O117" s="238"/>
      <c r="P117" s="238"/>
      <c r="Q117" s="238"/>
      <c r="R117" s="238"/>
      <c r="S117" s="238"/>
      <c r="T117" s="239"/>
      <c r="AT117" s="240" t="s">
        <v>165</v>
      </c>
      <c r="AU117" s="240" t="s">
        <v>87</v>
      </c>
      <c r="AV117" s="13" t="s">
        <v>87</v>
      </c>
      <c r="AW117" s="13" t="s">
        <v>41</v>
      </c>
      <c r="AX117" s="13" t="s">
        <v>85</v>
      </c>
      <c r="AY117" s="240" t="s">
        <v>154</v>
      </c>
    </row>
    <row r="118" spans="2:65" s="1" customFormat="1" ht="16.5" customHeight="1">
      <c r="B118" s="43"/>
      <c r="C118" s="241" t="s">
        <v>249</v>
      </c>
      <c r="D118" s="241" t="s">
        <v>169</v>
      </c>
      <c r="E118" s="242" t="s">
        <v>810</v>
      </c>
      <c r="F118" s="243" t="s">
        <v>811</v>
      </c>
      <c r="G118" s="244" t="s">
        <v>287</v>
      </c>
      <c r="H118" s="245">
        <v>96</v>
      </c>
      <c r="I118" s="246"/>
      <c r="J118" s="247">
        <f>ROUND(I118*H118,2)</f>
        <v>0</v>
      </c>
      <c r="K118" s="243" t="s">
        <v>34</v>
      </c>
      <c r="L118" s="248"/>
      <c r="M118" s="249" t="s">
        <v>34</v>
      </c>
      <c r="N118" s="250" t="s">
        <v>49</v>
      </c>
      <c r="O118" s="44"/>
      <c r="P118" s="214">
        <f>O118*H118</f>
        <v>0</v>
      </c>
      <c r="Q118" s="214">
        <v>0.00012</v>
      </c>
      <c r="R118" s="214">
        <f>Q118*H118</f>
        <v>0.01152</v>
      </c>
      <c r="S118" s="214">
        <v>0</v>
      </c>
      <c r="T118" s="215">
        <f>S118*H118</f>
        <v>0</v>
      </c>
      <c r="AR118" s="25" t="s">
        <v>798</v>
      </c>
      <c r="AT118" s="25" t="s">
        <v>169</v>
      </c>
      <c r="AU118" s="25" t="s">
        <v>87</v>
      </c>
      <c r="AY118" s="25" t="s">
        <v>154</v>
      </c>
      <c r="BE118" s="216">
        <f>IF(N118="základní",J118,0)</f>
        <v>0</v>
      </c>
      <c r="BF118" s="216">
        <f>IF(N118="snížená",J118,0)</f>
        <v>0</v>
      </c>
      <c r="BG118" s="216">
        <f>IF(N118="zákl. přenesená",J118,0)</f>
        <v>0</v>
      </c>
      <c r="BH118" s="216">
        <f>IF(N118="sníž. přenesená",J118,0)</f>
        <v>0</v>
      </c>
      <c r="BI118" s="216">
        <f>IF(N118="nulová",J118,0)</f>
        <v>0</v>
      </c>
      <c r="BJ118" s="25" t="s">
        <v>85</v>
      </c>
      <c r="BK118" s="216">
        <f>ROUND(I118*H118,2)</f>
        <v>0</v>
      </c>
      <c r="BL118" s="25" t="s">
        <v>537</v>
      </c>
      <c r="BM118" s="25" t="s">
        <v>812</v>
      </c>
    </row>
    <row r="119" spans="2:51" s="13" customFormat="1" ht="12">
      <c r="B119" s="230"/>
      <c r="C119" s="231"/>
      <c r="D119" s="217" t="s">
        <v>165</v>
      </c>
      <c r="E119" s="232" t="s">
        <v>34</v>
      </c>
      <c r="F119" s="233" t="s">
        <v>267</v>
      </c>
      <c r="G119" s="231"/>
      <c r="H119" s="234">
        <v>96</v>
      </c>
      <c r="I119" s="235"/>
      <c r="J119" s="231"/>
      <c r="K119" s="231"/>
      <c r="L119" s="236"/>
      <c r="M119" s="237"/>
      <c r="N119" s="238"/>
      <c r="O119" s="238"/>
      <c r="P119" s="238"/>
      <c r="Q119" s="238"/>
      <c r="R119" s="238"/>
      <c r="S119" s="238"/>
      <c r="T119" s="239"/>
      <c r="AT119" s="240" t="s">
        <v>165</v>
      </c>
      <c r="AU119" s="240" t="s">
        <v>87</v>
      </c>
      <c r="AV119" s="13" t="s">
        <v>87</v>
      </c>
      <c r="AW119" s="13" t="s">
        <v>41</v>
      </c>
      <c r="AX119" s="13" t="s">
        <v>85</v>
      </c>
      <c r="AY119" s="240" t="s">
        <v>154</v>
      </c>
    </row>
    <row r="120" spans="2:65" s="1" customFormat="1" ht="38.25" customHeight="1">
      <c r="B120" s="43"/>
      <c r="C120" s="241" t="s">
        <v>255</v>
      </c>
      <c r="D120" s="241" t="s">
        <v>169</v>
      </c>
      <c r="E120" s="242" t="s">
        <v>813</v>
      </c>
      <c r="F120" s="243" t="s">
        <v>814</v>
      </c>
      <c r="G120" s="244" t="s">
        <v>287</v>
      </c>
      <c r="H120" s="245">
        <v>18</v>
      </c>
      <c r="I120" s="246"/>
      <c r="J120" s="247">
        <f>ROUND(I120*H120,2)</f>
        <v>0</v>
      </c>
      <c r="K120" s="243" t="s">
        <v>34</v>
      </c>
      <c r="L120" s="248"/>
      <c r="M120" s="249" t="s">
        <v>34</v>
      </c>
      <c r="N120" s="250" t="s">
        <v>49</v>
      </c>
      <c r="O120" s="44"/>
      <c r="P120" s="214">
        <f>O120*H120</f>
        <v>0</v>
      </c>
      <c r="Q120" s="214">
        <v>0.00012</v>
      </c>
      <c r="R120" s="214">
        <f>Q120*H120</f>
        <v>0.00216</v>
      </c>
      <c r="S120" s="214">
        <v>0</v>
      </c>
      <c r="T120" s="215">
        <f>S120*H120</f>
        <v>0</v>
      </c>
      <c r="AR120" s="25" t="s">
        <v>798</v>
      </c>
      <c r="AT120" s="25" t="s">
        <v>169</v>
      </c>
      <c r="AU120" s="25" t="s">
        <v>87</v>
      </c>
      <c r="AY120" s="25" t="s">
        <v>154</v>
      </c>
      <c r="BE120" s="216">
        <f>IF(N120="základní",J120,0)</f>
        <v>0</v>
      </c>
      <c r="BF120" s="216">
        <f>IF(N120="snížená",J120,0)</f>
        <v>0</v>
      </c>
      <c r="BG120" s="216">
        <f>IF(N120="zákl. přenesená",J120,0)</f>
        <v>0</v>
      </c>
      <c r="BH120" s="216">
        <f>IF(N120="sníž. přenesená",J120,0)</f>
        <v>0</v>
      </c>
      <c r="BI120" s="216">
        <f>IF(N120="nulová",J120,0)</f>
        <v>0</v>
      </c>
      <c r="BJ120" s="25" t="s">
        <v>85</v>
      </c>
      <c r="BK120" s="216">
        <f>ROUND(I120*H120,2)</f>
        <v>0</v>
      </c>
      <c r="BL120" s="25" t="s">
        <v>537</v>
      </c>
      <c r="BM120" s="25" t="s">
        <v>815</v>
      </c>
    </row>
    <row r="121" spans="2:51" s="13" customFormat="1" ht="12">
      <c r="B121" s="230"/>
      <c r="C121" s="231"/>
      <c r="D121" s="217" t="s">
        <v>165</v>
      </c>
      <c r="E121" s="232" t="s">
        <v>34</v>
      </c>
      <c r="F121" s="233" t="s">
        <v>292</v>
      </c>
      <c r="G121" s="231"/>
      <c r="H121" s="234">
        <v>18</v>
      </c>
      <c r="I121" s="235"/>
      <c r="J121" s="231"/>
      <c r="K121" s="231"/>
      <c r="L121" s="236"/>
      <c r="M121" s="237"/>
      <c r="N121" s="238"/>
      <c r="O121" s="238"/>
      <c r="P121" s="238"/>
      <c r="Q121" s="238"/>
      <c r="R121" s="238"/>
      <c r="S121" s="238"/>
      <c r="T121" s="239"/>
      <c r="AT121" s="240" t="s">
        <v>165</v>
      </c>
      <c r="AU121" s="240" t="s">
        <v>87</v>
      </c>
      <c r="AV121" s="13" t="s">
        <v>87</v>
      </c>
      <c r="AW121" s="13" t="s">
        <v>41</v>
      </c>
      <c r="AX121" s="13" t="s">
        <v>85</v>
      </c>
      <c r="AY121" s="240" t="s">
        <v>154</v>
      </c>
    </row>
    <row r="122" spans="2:65" s="1" customFormat="1" ht="25.5" customHeight="1">
      <c r="B122" s="43"/>
      <c r="C122" s="205" t="s">
        <v>261</v>
      </c>
      <c r="D122" s="205" t="s">
        <v>156</v>
      </c>
      <c r="E122" s="206" t="s">
        <v>816</v>
      </c>
      <c r="F122" s="207" t="s">
        <v>817</v>
      </c>
      <c r="G122" s="208" t="s">
        <v>287</v>
      </c>
      <c r="H122" s="209">
        <v>200</v>
      </c>
      <c r="I122" s="210"/>
      <c r="J122" s="211">
        <f>ROUND(I122*H122,2)</f>
        <v>0</v>
      </c>
      <c r="K122" s="207" t="s">
        <v>160</v>
      </c>
      <c r="L122" s="63"/>
      <c r="M122" s="212" t="s">
        <v>34</v>
      </c>
      <c r="N122" s="213" t="s">
        <v>49</v>
      </c>
      <c r="O122" s="44"/>
      <c r="P122" s="214">
        <f>O122*H122</f>
        <v>0</v>
      </c>
      <c r="Q122" s="214">
        <v>0</v>
      </c>
      <c r="R122" s="214">
        <f>Q122*H122</f>
        <v>0</v>
      </c>
      <c r="S122" s="214">
        <v>0</v>
      </c>
      <c r="T122" s="215">
        <f>S122*H122</f>
        <v>0</v>
      </c>
      <c r="AR122" s="25" t="s">
        <v>537</v>
      </c>
      <c r="AT122" s="25" t="s">
        <v>156</v>
      </c>
      <c r="AU122" s="25" t="s">
        <v>87</v>
      </c>
      <c r="AY122" s="25" t="s">
        <v>154</v>
      </c>
      <c r="BE122" s="216">
        <f>IF(N122="základní",J122,0)</f>
        <v>0</v>
      </c>
      <c r="BF122" s="216">
        <f>IF(N122="snížená",J122,0)</f>
        <v>0</v>
      </c>
      <c r="BG122" s="216">
        <f>IF(N122="zákl. přenesená",J122,0)</f>
        <v>0</v>
      </c>
      <c r="BH122" s="216">
        <f>IF(N122="sníž. přenesená",J122,0)</f>
        <v>0</v>
      </c>
      <c r="BI122" s="216">
        <f>IF(N122="nulová",J122,0)</f>
        <v>0</v>
      </c>
      <c r="BJ122" s="25" t="s">
        <v>85</v>
      </c>
      <c r="BK122" s="216">
        <f>ROUND(I122*H122,2)</f>
        <v>0</v>
      </c>
      <c r="BL122" s="25" t="s">
        <v>537</v>
      </c>
      <c r="BM122" s="25" t="s">
        <v>818</v>
      </c>
    </row>
    <row r="123" spans="2:51" s="13" customFormat="1" ht="12">
      <c r="B123" s="230"/>
      <c r="C123" s="231"/>
      <c r="D123" s="217" t="s">
        <v>165</v>
      </c>
      <c r="E123" s="232" t="s">
        <v>34</v>
      </c>
      <c r="F123" s="233" t="s">
        <v>819</v>
      </c>
      <c r="G123" s="231"/>
      <c r="H123" s="234">
        <v>200</v>
      </c>
      <c r="I123" s="235"/>
      <c r="J123" s="231"/>
      <c r="K123" s="231"/>
      <c r="L123" s="236"/>
      <c r="M123" s="237"/>
      <c r="N123" s="238"/>
      <c r="O123" s="238"/>
      <c r="P123" s="238"/>
      <c r="Q123" s="238"/>
      <c r="R123" s="238"/>
      <c r="S123" s="238"/>
      <c r="T123" s="239"/>
      <c r="AT123" s="240" t="s">
        <v>165</v>
      </c>
      <c r="AU123" s="240" t="s">
        <v>87</v>
      </c>
      <c r="AV123" s="13" t="s">
        <v>87</v>
      </c>
      <c r="AW123" s="13" t="s">
        <v>41</v>
      </c>
      <c r="AX123" s="13" t="s">
        <v>85</v>
      </c>
      <c r="AY123" s="240" t="s">
        <v>154</v>
      </c>
    </row>
    <row r="124" spans="2:65" s="1" customFormat="1" ht="16.5" customHeight="1">
      <c r="B124" s="43"/>
      <c r="C124" s="241" t="s">
        <v>10</v>
      </c>
      <c r="D124" s="241" t="s">
        <v>169</v>
      </c>
      <c r="E124" s="242" t="s">
        <v>820</v>
      </c>
      <c r="F124" s="243" t="s">
        <v>821</v>
      </c>
      <c r="G124" s="244" t="s">
        <v>287</v>
      </c>
      <c r="H124" s="245">
        <v>200</v>
      </c>
      <c r="I124" s="246"/>
      <c r="J124" s="247">
        <f>ROUND(I124*H124,2)</f>
        <v>0</v>
      </c>
      <c r="K124" s="243" t="s">
        <v>160</v>
      </c>
      <c r="L124" s="248"/>
      <c r="M124" s="249" t="s">
        <v>34</v>
      </c>
      <c r="N124" s="250" t="s">
        <v>49</v>
      </c>
      <c r="O124" s="44"/>
      <c r="P124" s="214">
        <f>O124*H124</f>
        <v>0</v>
      </c>
      <c r="Q124" s="214">
        <v>0.00017</v>
      </c>
      <c r="R124" s="214">
        <f>Q124*H124</f>
        <v>0.034</v>
      </c>
      <c r="S124" s="214">
        <v>0</v>
      </c>
      <c r="T124" s="215">
        <f>S124*H124</f>
        <v>0</v>
      </c>
      <c r="AR124" s="25" t="s">
        <v>798</v>
      </c>
      <c r="AT124" s="25" t="s">
        <v>169</v>
      </c>
      <c r="AU124" s="25" t="s">
        <v>87</v>
      </c>
      <c r="AY124" s="25" t="s">
        <v>154</v>
      </c>
      <c r="BE124" s="216">
        <f>IF(N124="základní",J124,0)</f>
        <v>0</v>
      </c>
      <c r="BF124" s="216">
        <f>IF(N124="snížená",J124,0)</f>
        <v>0</v>
      </c>
      <c r="BG124" s="216">
        <f>IF(N124="zákl. přenesená",J124,0)</f>
        <v>0</v>
      </c>
      <c r="BH124" s="216">
        <f>IF(N124="sníž. přenesená",J124,0)</f>
        <v>0</v>
      </c>
      <c r="BI124" s="216">
        <f>IF(N124="nulová",J124,0)</f>
        <v>0</v>
      </c>
      <c r="BJ124" s="25" t="s">
        <v>85</v>
      </c>
      <c r="BK124" s="216">
        <f>ROUND(I124*H124,2)</f>
        <v>0</v>
      </c>
      <c r="BL124" s="25" t="s">
        <v>537</v>
      </c>
      <c r="BM124" s="25" t="s">
        <v>822</v>
      </c>
    </row>
    <row r="125" spans="2:51" s="13" customFormat="1" ht="12">
      <c r="B125" s="230"/>
      <c r="C125" s="231"/>
      <c r="D125" s="217" t="s">
        <v>165</v>
      </c>
      <c r="E125" s="232" t="s">
        <v>34</v>
      </c>
      <c r="F125" s="233" t="s">
        <v>819</v>
      </c>
      <c r="G125" s="231"/>
      <c r="H125" s="234">
        <v>200</v>
      </c>
      <c r="I125" s="235"/>
      <c r="J125" s="231"/>
      <c r="K125" s="231"/>
      <c r="L125" s="236"/>
      <c r="M125" s="237"/>
      <c r="N125" s="238"/>
      <c r="O125" s="238"/>
      <c r="P125" s="238"/>
      <c r="Q125" s="238"/>
      <c r="R125" s="238"/>
      <c r="S125" s="238"/>
      <c r="T125" s="239"/>
      <c r="AT125" s="240" t="s">
        <v>165</v>
      </c>
      <c r="AU125" s="240" t="s">
        <v>87</v>
      </c>
      <c r="AV125" s="13" t="s">
        <v>87</v>
      </c>
      <c r="AW125" s="13" t="s">
        <v>41</v>
      </c>
      <c r="AX125" s="13" t="s">
        <v>85</v>
      </c>
      <c r="AY125" s="240" t="s">
        <v>154</v>
      </c>
    </row>
    <row r="126" spans="2:65" s="1" customFormat="1" ht="25.5" customHeight="1">
      <c r="B126" s="43"/>
      <c r="C126" s="205" t="s">
        <v>277</v>
      </c>
      <c r="D126" s="205" t="s">
        <v>156</v>
      </c>
      <c r="E126" s="206" t="s">
        <v>823</v>
      </c>
      <c r="F126" s="207" t="s">
        <v>824</v>
      </c>
      <c r="G126" s="208" t="s">
        <v>287</v>
      </c>
      <c r="H126" s="209">
        <v>22</v>
      </c>
      <c r="I126" s="210"/>
      <c r="J126" s="211">
        <f>ROUND(I126*H126,2)</f>
        <v>0</v>
      </c>
      <c r="K126" s="207" t="s">
        <v>160</v>
      </c>
      <c r="L126" s="63"/>
      <c r="M126" s="212" t="s">
        <v>34</v>
      </c>
      <c r="N126" s="213" t="s">
        <v>49</v>
      </c>
      <c r="O126" s="44"/>
      <c r="P126" s="214">
        <f>O126*H126</f>
        <v>0</v>
      </c>
      <c r="Q126" s="214">
        <v>0</v>
      </c>
      <c r="R126" s="214">
        <f>Q126*H126</f>
        <v>0</v>
      </c>
      <c r="S126" s="214">
        <v>0</v>
      </c>
      <c r="T126" s="215">
        <f>S126*H126</f>
        <v>0</v>
      </c>
      <c r="AR126" s="25" t="s">
        <v>537</v>
      </c>
      <c r="AT126" s="25" t="s">
        <v>156</v>
      </c>
      <c r="AU126" s="25" t="s">
        <v>87</v>
      </c>
      <c r="AY126" s="25" t="s">
        <v>154</v>
      </c>
      <c r="BE126" s="216">
        <f>IF(N126="základní",J126,0)</f>
        <v>0</v>
      </c>
      <c r="BF126" s="216">
        <f>IF(N126="snížená",J126,0)</f>
        <v>0</v>
      </c>
      <c r="BG126" s="216">
        <f>IF(N126="zákl. přenesená",J126,0)</f>
        <v>0</v>
      </c>
      <c r="BH126" s="216">
        <f>IF(N126="sníž. přenesená",J126,0)</f>
        <v>0</v>
      </c>
      <c r="BI126" s="216">
        <f>IF(N126="nulová",J126,0)</f>
        <v>0</v>
      </c>
      <c r="BJ126" s="25" t="s">
        <v>85</v>
      </c>
      <c r="BK126" s="216">
        <f>ROUND(I126*H126,2)</f>
        <v>0</v>
      </c>
      <c r="BL126" s="25" t="s">
        <v>537</v>
      </c>
      <c r="BM126" s="25" t="s">
        <v>825</v>
      </c>
    </row>
    <row r="127" spans="2:51" s="13" customFormat="1" ht="12">
      <c r="B127" s="230"/>
      <c r="C127" s="231"/>
      <c r="D127" s="217" t="s">
        <v>165</v>
      </c>
      <c r="E127" s="232" t="s">
        <v>34</v>
      </c>
      <c r="F127" s="233" t="s">
        <v>313</v>
      </c>
      <c r="G127" s="231"/>
      <c r="H127" s="234">
        <v>22</v>
      </c>
      <c r="I127" s="235"/>
      <c r="J127" s="231"/>
      <c r="K127" s="231"/>
      <c r="L127" s="236"/>
      <c r="M127" s="237"/>
      <c r="N127" s="238"/>
      <c r="O127" s="238"/>
      <c r="P127" s="238"/>
      <c r="Q127" s="238"/>
      <c r="R127" s="238"/>
      <c r="S127" s="238"/>
      <c r="T127" s="239"/>
      <c r="AT127" s="240" t="s">
        <v>165</v>
      </c>
      <c r="AU127" s="240" t="s">
        <v>87</v>
      </c>
      <c r="AV127" s="13" t="s">
        <v>87</v>
      </c>
      <c r="AW127" s="13" t="s">
        <v>41</v>
      </c>
      <c r="AX127" s="13" t="s">
        <v>85</v>
      </c>
      <c r="AY127" s="240" t="s">
        <v>154</v>
      </c>
    </row>
    <row r="128" spans="2:65" s="1" customFormat="1" ht="16.5" customHeight="1">
      <c r="B128" s="43"/>
      <c r="C128" s="241" t="s">
        <v>284</v>
      </c>
      <c r="D128" s="241" t="s">
        <v>169</v>
      </c>
      <c r="E128" s="242" t="s">
        <v>826</v>
      </c>
      <c r="F128" s="243" t="s">
        <v>827</v>
      </c>
      <c r="G128" s="244" t="s">
        <v>287</v>
      </c>
      <c r="H128" s="245">
        <v>22</v>
      </c>
      <c r="I128" s="246"/>
      <c r="J128" s="247">
        <f>ROUND(I128*H128,2)</f>
        <v>0</v>
      </c>
      <c r="K128" s="243" t="s">
        <v>160</v>
      </c>
      <c r="L128" s="248"/>
      <c r="M128" s="249" t="s">
        <v>34</v>
      </c>
      <c r="N128" s="250" t="s">
        <v>49</v>
      </c>
      <c r="O128" s="44"/>
      <c r="P128" s="214">
        <f>O128*H128</f>
        <v>0</v>
      </c>
      <c r="Q128" s="214">
        <v>0.00016</v>
      </c>
      <c r="R128" s="214">
        <f>Q128*H128</f>
        <v>0.00352</v>
      </c>
      <c r="S128" s="214">
        <v>0</v>
      </c>
      <c r="T128" s="215">
        <f>S128*H128</f>
        <v>0</v>
      </c>
      <c r="AR128" s="25" t="s">
        <v>798</v>
      </c>
      <c r="AT128" s="25" t="s">
        <v>169</v>
      </c>
      <c r="AU128" s="25" t="s">
        <v>87</v>
      </c>
      <c r="AY128" s="25" t="s">
        <v>154</v>
      </c>
      <c r="BE128" s="216">
        <f>IF(N128="základní",J128,0)</f>
        <v>0</v>
      </c>
      <c r="BF128" s="216">
        <f>IF(N128="snížená",J128,0)</f>
        <v>0</v>
      </c>
      <c r="BG128" s="216">
        <f>IF(N128="zákl. přenesená",J128,0)</f>
        <v>0</v>
      </c>
      <c r="BH128" s="216">
        <f>IF(N128="sníž. přenesená",J128,0)</f>
        <v>0</v>
      </c>
      <c r="BI128" s="216">
        <f>IF(N128="nulová",J128,0)</f>
        <v>0</v>
      </c>
      <c r="BJ128" s="25" t="s">
        <v>85</v>
      </c>
      <c r="BK128" s="216">
        <f>ROUND(I128*H128,2)</f>
        <v>0</v>
      </c>
      <c r="BL128" s="25" t="s">
        <v>537</v>
      </c>
      <c r="BM128" s="25" t="s">
        <v>828</v>
      </c>
    </row>
    <row r="129" spans="2:51" s="13" customFormat="1" ht="12">
      <c r="B129" s="230"/>
      <c r="C129" s="231"/>
      <c r="D129" s="217" t="s">
        <v>165</v>
      </c>
      <c r="E129" s="232" t="s">
        <v>34</v>
      </c>
      <c r="F129" s="233" t="s">
        <v>313</v>
      </c>
      <c r="G129" s="231"/>
      <c r="H129" s="234">
        <v>22</v>
      </c>
      <c r="I129" s="235"/>
      <c r="J129" s="231"/>
      <c r="K129" s="231"/>
      <c r="L129" s="236"/>
      <c r="M129" s="237"/>
      <c r="N129" s="238"/>
      <c r="O129" s="238"/>
      <c r="P129" s="238"/>
      <c r="Q129" s="238"/>
      <c r="R129" s="238"/>
      <c r="S129" s="238"/>
      <c r="T129" s="239"/>
      <c r="AT129" s="240" t="s">
        <v>165</v>
      </c>
      <c r="AU129" s="240" t="s">
        <v>87</v>
      </c>
      <c r="AV129" s="13" t="s">
        <v>87</v>
      </c>
      <c r="AW129" s="13" t="s">
        <v>41</v>
      </c>
      <c r="AX129" s="13" t="s">
        <v>85</v>
      </c>
      <c r="AY129" s="240" t="s">
        <v>154</v>
      </c>
    </row>
    <row r="130" spans="2:65" s="1" customFormat="1" ht="25.5" customHeight="1">
      <c r="B130" s="43"/>
      <c r="C130" s="205" t="s">
        <v>292</v>
      </c>
      <c r="D130" s="205" t="s">
        <v>156</v>
      </c>
      <c r="E130" s="206" t="s">
        <v>829</v>
      </c>
      <c r="F130" s="207" t="s">
        <v>830</v>
      </c>
      <c r="G130" s="208" t="s">
        <v>287</v>
      </c>
      <c r="H130" s="209">
        <v>12</v>
      </c>
      <c r="I130" s="210"/>
      <c r="J130" s="211">
        <f>ROUND(I130*H130,2)</f>
        <v>0</v>
      </c>
      <c r="K130" s="207" t="s">
        <v>160</v>
      </c>
      <c r="L130" s="63"/>
      <c r="M130" s="212" t="s">
        <v>34</v>
      </c>
      <c r="N130" s="213" t="s">
        <v>49</v>
      </c>
      <c r="O130" s="44"/>
      <c r="P130" s="214">
        <f>O130*H130</f>
        <v>0</v>
      </c>
      <c r="Q130" s="214">
        <v>0</v>
      </c>
      <c r="R130" s="214">
        <f>Q130*H130</f>
        <v>0</v>
      </c>
      <c r="S130" s="214">
        <v>0</v>
      </c>
      <c r="T130" s="215">
        <f>S130*H130</f>
        <v>0</v>
      </c>
      <c r="AR130" s="25" t="s">
        <v>537</v>
      </c>
      <c r="AT130" s="25" t="s">
        <v>156</v>
      </c>
      <c r="AU130" s="25" t="s">
        <v>87</v>
      </c>
      <c r="AY130" s="25" t="s">
        <v>154</v>
      </c>
      <c r="BE130" s="216">
        <f>IF(N130="základní",J130,0)</f>
        <v>0</v>
      </c>
      <c r="BF130" s="216">
        <f>IF(N130="snížená",J130,0)</f>
        <v>0</v>
      </c>
      <c r="BG130" s="216">
        <f>IF(N130="zákl. přenesená",J130,0)</f>
        <v>0</v>
      </c>
      <c r="BH130" s="216">
        <f>IF(N130="sníž. přenesená",J130,0)</f>
        <v>0</v>
      </c>
      <c r="BI130" s="216">
        <f>IF(N130="nulová",J130,0)</f>
        <v>0</v>
      </c>
      <c r="BJ130" s="25" t="s">
        <v>85</v>
      </c>
      <c r="BK130" s="216">
        <f>ROUND(I130*H130,2)</f>
        <v>0</v>
      </c>
      <c r="BL130" s="25" t="s">
        <v>537</v>
      </c>
      <c r="BM130" s="25" t="s">
        <v>831</v>
      </c>
    </row>
    <row r="131" spans="2:51" s="13" customFormat="1" ht="12">
      <c r="B131" s="230"/>
      <c r="C131" s="231"/>
      <c r="D131" s="217" t="s">
        <v>165</v>
      </c>
      <c r="E131" s="232" t="s">
        <v>34</v>
      </c>
      <c r="F131" s="233" t="s">
        <v>249</v>
      </c>
      <c r="G131" s="231"/>
      <c r="H131" s="234">
        <v>12</v>
      </c>
      <c r="I131" s="235"/>
      <c r="J131" s="231"/>
      <c r="K131" s="231"/>
      <c r="L131" s="236"/>
      <c r="M131" s="237"/>
      <c r="N131" s="238"/>
      <c r="O131" s="238"/>
      <c r="P131" s="238"/>
      <c r="Q131" s="238"/>
      <c r="R131" s="238"/>
      <c r="S131" s="238"/>
      <c r="T131" s="239"/>
      <c r="AT131" s="240" t="s">
        <v>165</v>
      </c>
      <c r="AU131" s="240" t="s">
        <v>87</v>
      </c>
      <c r="AV131" s="13" t="s">
        <v>87</v>
      </c>
      <c r="AW131" s="13" t="s">
        <v>41</v>
      </c>
      <c r="AX131" s="13" t="s">
        <v>85</v>
      </c>
      <c r="AY131" s="240" t="s">
        <v>154</v>
      </c>
    </row>
    <row r="132" spans="2:65" s="1" customFormat="1" ht="16.5" customHeight="1">
      <c r="B132" s="43"/>
      <c r="C132" s="241" t="s">
        <v>297</v>
      </c>
      <c r="D132" s="241" t="s">
        <v>169</v>
      </c>
      <c r="E132" s="242" t="s">
        <v>832</v>
      </c>
      <c r="F132" s="243" t="s">
        <v>833</v>
      </c>
      <c r="G132" s="244" t="s">
        <v>287</v>
      </c>
      <c r="H132" s="245">
        <v>12</v>
      </c>
      <c r="I132" s="246"/>
      <c r="J132" s="247">
        <f>ROUND(I132*H132,2)</f>
        <v>0</v>
      </c>
      <c r="K132" s="243" t="s">
        <v>160</v>
      </c>
      <c r="L132" s="248"/>
      <c r="M132" s="249" t="s">
        <v>34</v>
      </c>
      <c r="N132" s="250" t="s">
        <v>49</v>
      </c>
      <c r="O132" s="44"/>
      <c r="P132" s="214">
        <f>O132*H132</f>
        <v>0</v>
      </c>
      <c r="Q132" s="214">
        <v>0.00135</v>
      </c>
      <c r="R132" s="214">
        <f>Q132*H132</f>
        <v>0.0162</v>
      </c>
      <c r="S132" s="214">
        <v>0</v>
      </c>
      <c r="T132" s="215">
        <f>S132*H132</f>
        <v>0</v>
      </c>
      <c r="AR132" s="25" t="s">
        <v>798</v>
      </c>
      <c r="AT132" s="25" t="s">
        <v>169</v>
      </c>
      <c r="AU132" s="25" t="s">
        <v>87</v>
      </c>
      <c r="AY132" s="25" t="s">
        <v>154</v>
      </c>
      <c r="BE132" s="216">
        <f>IF(N132="základní",J132,0)</f>
        <v>0</v>
      </c>
      <c r="BF132" s="216">
        <f>IF(N132="snížená",J132,0)</f>
        <v>0</v>
      </c>
      <c r="BG132" s="216">
        <f>IF(N132="zákl. přenesená",J132,0)</f>
        <v>0</v>
      </c>
      <c r="BH132" s="216">
        <f>IF(N132="sníž. přenesená",J132,0)</f>
        <v>0</v>
      </c>
      <c r="BI132" s="216">
        <f>IF(N132="nulová",J132,0)</f>
        <v>0</v>
      </c>
      <c r="BJ132" s="25" t="s">
        <v>85</v>
      </c>
      <c r="BK132" s="216">
        <f>ROUND(I132*H132,2)</f>
        <v>0</v>
      </c>
      <c r="BL132" s="25" t="s">
        <v>537</v>
      </c>
      <c r="BM132" s="25" t="s">
        <v>834</v>
      </c>
    </row>
    <row r="133" spans="2:51" s="13" customFormat="1" ht="12">
      <c r="B133" s="230"/>
      <c r="C133" s="231"/>
      <c r="D133" s="217" t="s">
        <v>165</v>
      </c>
      <c r="E133" s="232" t="s">
        <v>34</v>
      </c>
      <c r="F133" s="233" t="s">
        <v>249</v>
      </c>
      <c r="G133" s="231"/>
      <c r="H133" s="234">
        <v>12</v>
      </c>
      <c r="I133" s="235"/>
      <c r="J133" s="231"/>
      <c r="K133" s="231"/>
      <c r="L133" s="236"/>
      <c r="M133" s="237"/>
      <c r="N133" s="238"/>
      <c r="O133" s="238"/>
      <c r="P133" s="238"/>
      <c r="Q133" s="238"/>
      <c r="R133" s="238"/>
      <c r="S133" s="238"/>
      <c r="T133" s="239"/>
      <c r="AT133" s="240" t="s">
        <v>165</v>
      </c>
      <c r="AU133" s="240" t="s">
        <v>87</v>
      </c>
      <c r="AV133" s="13" t="s">
        <v>87</v>
      </c>
      <c r="AW133" s="13" t="s">
        <v>41</v>
      </c>
      <c r="AX133" s="13" t="s">
        <v>85</v>
      </c>
      <c r="AY133" s="240" t="s">
        <v>154</v>
      </c>
    </row>
    <row r="134" spans="2:65" s="1" customFormat="1" ht="25.5" customHeight="1">
      <c r="B134" s="43"/>
      <c r="C134" s="205" t="s">
        <v>302</v>
      </c>
      <c r="D134" s="205" t="s">
        <v>156</v>
      </c>
      <c r="E134" s="206" t="s">
        <v>835</v>
      </c>
      <c r="F134" s="207" t="s">
        <v>836</v>
      </c>
      <c r="G134" s="208" t="s">
        <v>181</v>
      </c>
      <c r="H134" s="209">
        <v>18</v>
      </c>
      <c r="I134" s="210"/>
      <c r="J134" s="211">
        <f>ROUND(I134*H134,2)</f>
        <v>0</v>
      </c>
      <c r="K134" s="207" t="s">
        <v>160</v>
      </c>
      <c r="L134" s="63"/>
      <c r="M134" s="212" t="s">
        <v>34</v>
      </c>
      <c r="N134" s="213" t="s">
        <v>49</v>
      </c>
      <c r="O134" s="44"/>
      <c r="P134" s="214">
        <f>O134*H134</f>
        <v>0</v>
      </c>
      <c r="Q134" s="214">
        <v>0</v>
      </c>
      <c r="R134" s="214">
        <f>Q134*H134</f>
        <v>0</v>
      </c>
      <c r="S134" s="214">
        <v>0</v>
      </c>
      <c r="T134" s="215">
        <f>S134*H134</f>
        <v>0</v>
      </c>
      <c r="AR134" s="25" t="s">
        <v>537</v>
      </c>
      <c r="AT134" s="25" t="s">
        <v>156</v>
      </c>
      <c r="AU134" s="25" t="s">
        <v>87</v>
      </c>
      <c r="AY134" s="25" t="s">
        <v>154</v>
      </c>
      <c r="BE134" s="216">
        <f>IF(N134="základní",J134,0)</f>
        <v>0</v>
      </c>
      <c r="BF134" s="216">
        <f>IF(N134="snížená",J134,0)</f>
        <v>0</v>
      </c>
      <c r="BG134" s="216">
        <f>IF(N134="zákl. přenesená",J134,0)</f>
        <v>0</v>
      </c>
      <c r="BH134" s="216">
        <f>IF(N134="sníž. přenesená",J134,0)</f>
        <v>0</v>
      </c>
      <c r="BI134" s="216">
        <f>IF(N134="nulová",J134,0)</f>
        <v>0</v>
      </c>
      <c r="BJ134" s="25" t="s">
        <v>85</v>
      </c>
      <c r="BK134" s="216">
        <f>ROUND(I134*H134,2)</f>
        <v>0</v>
      </c>
      <c r="BL134" s="25" t="s">
        <v>537</v>
      </c>
      <c r="BM134" s="25" t="s">
        <v>837</v>
      </c>
    </row>
    <row r="135" spans="2:51" s="13" customFormat="1" ht="12">
      <c r="B135" s="230"/>
      <c r="C135" s="231"/>
      <c r="D135" s="217" t="s">
        <v>165</v>
      </c>
      <c r="E135" s="232" t="s">
        <v>34</v>
      </c>
      <c r="F135" s="233" t="s">
        <v>292</v>
      </c>
      <c r="G135" s="231"/>
      <c r="H135" s="234">
        <v>18</v>
      </c>
      <c r="I135" s="235"/>
      <c r="J135" s="231"/>
      <c r="K135" s="231"/>
      <c r="L135" s="236"/>
      <c r="M135" s="237"/>
      <c r="N135" s="238"/>
      <c r="O135" s="238"/>
      <c r="P135" s="238"/>
      <c r="Q135" s="238"/>
      <c r="R135" s="238"/>
      <c r="S135" s="238"/>
      <c r="T135" s="239"/>
      <c r="AT135" s="240" t="s">
        <v>165</v>
      </c>
      <c r="AU135" s="240" t="s">
        <v>87</v>
      </c>
      <c r="AV135" s="13" t="s">
        <v>87</v>
      </c>
      <c r="AW135" s="13" t="s">
        <v>41</v>
      </c>
      <c r="AX135" s="13" t="s">
        <v>85</v>
      </c>
      <c r="AY135" s="240" t="s">
        <v>154</v>
      </c>
    </row>
    <row r="136" spans="2:65" s="1" customFormat="1" ht="25.5" customHeight="1">
      <c r="B136" s="43"/>
      <c r="C136" s="205" t="s">
        <v>9</v>
      </c>
      <c r="D136" s="205" t="s">
        <v>156</v>
      </c>
      <c r="E136" s="206" t="s">
        <v>838</v>
      </c>
      <c r="F136" s="207" t="s">
        <v>839</v>
      </c>
      <c r="G136" s="208" t="s">
        <v>181</v>
      </c>
      <c r="H136" s="209">
        <v>8</v>
      </c>
      <c r="I136" s="210"/>
      <c r="J136" s="211">
        <f>ROUND(I136*H136,2)</f>
        <v>0</v>
      </c>
      <c r="K136" s="207" t="s">
        <v>160</v>
      </c>
      <c r="L136" s="63"/>
      <c r="M136" s="212" t="s">
        <v>34</v>
      </c>
      <c r="N136" s="213" t="s">
        <v>49</v>
      </c>
      <c r="O136" s="44"/>
      <c r="P136" s="214">
        <f>O136*H136</f>
        <v>0</v>
      </c>
      <c r="Q136" s="214">
        <v>0</v>
      </c>
      <c r="R136" s="214">
        <f>Q136*H136</f>
        <v>0</v>
      </c>
      <c r="S136" s="214">
        <v>0</v>
      </c>
      <c r="T136" s="215">
        <f>S136*H136</f>
        <v>0</v>
      </c>
      <c r="AR136" s="25" t="s">
        <v>537</v>
      </c>
      <c r="AT136" s="25" t="s">
        <v>156</v>
      </c>
      <c r="AU136" s="25" t="s">
        <v>87</v>
      </c>
      <c r="AY136" s="25" t="s">
        <v>154</v>
      </c>
      <c r="BE136" s="216">
        <f>IF(N136="základní",J136,0)</f>
        <v>0</v>
      </c>
      <c r="BF136" s="216">
        <f>IF(N136="snížená",J136,0)</f>
        <v>0</v>
      </c>
      <c r="BG136" s="216">
        <f>IF(N136="zákl. přenesená",J136,0)</f>
        <v>0</v>
      </c>
      <c r="BH136" s="216">
        <f>IF(N136="sníž. přenesená",J136,0)</f>
        <v>0</v>
      </c>
      <c r="BI136" s="216">
        <f>IF(N136="nulová",J136,0)</f>
        <v>0</v>
      </c>
      <c r="BJ136" s="25" t="s">
        <v>85</v>
      </c>
      <c r="BK136" s="216">
        <f>ROUND(I136*H136,2)</f>
        <v>0</v>
      </c>
      <c r="BL136" s="25" t="s">
        <v>537</v>
      </c>
      <c r="BM136" s="25" t="s">
        <v>840</v>
      </c>
    </row>
    <row r="137" spans="2:51" s="13" customFormat="1" ht="12">
      <c r="B137" s="230"/>
      <c r="C137" s="231"/>
      <c r="D137" s="217" t="s">
        <v>165</v>
      </c>
      <c r="E137" s="232" t="s">
        <v>34</v>
      </c>
      <c r="F137" s="233" t="s">
        <v>172</v>
      </c>
      <c r="G137" s="231"/>
      <c r="H137" s="234">
        <v>8</v>
      </c>
      <c r="I137" s="235"/>
      <c r="J137" s="231"/>
      <c r="K137" s="231"/>
      <c r="L137" s="236"/>
      <c r="M137" s="237"/>
      <c r="N137" s="238"/>
      <c r="O137" s="238"/>
      <c r="P137" s="238"/>
      <c r="Q137" s="238"/>
      <c r="R137" s="238"/>
      <c r="S137" s="238"/>
      <c r="T137" s="239"/>
      <c r="AT137" s="240" t="s">
        <v>165</v>
      </c>
      <c r="AU137" s="240" t="s">
        <v>87</v>
      </c>
      <c r="AV137" s="13" t="s">
        <v>87</v>
      </c>
      <c r="AW137" s="13" t="s">
        <v>41</v>
      </c>
      <c r="AX137" s="13" t="s">
        <v>85</v>
      </c>
      <c r="AY137" s="240" t="s">
        <v>154</v>
      </c>
    </row>
    <row r="138" spans="2:65" s="1" customFormat="1" ht="25.5" customHeight="1">
      <c r="B138" s="43"/>
      <c r="C138" s="205" t="s">
        <v>313</v>
      </c>
      <c r="D138" s="205" t="s">
        <v>156</v>
      </c>
      <c r="E138" s="206" t="s">
        <v>841</v>
      </c>
      <c r="F138" s="207" t="s">
        <v>842</v>
      </c>
      <c r="G138" s="208" t="s">
        <v>181</v>
      </c>
      <c r="H138" s="209">
        <v>1</v>
      </c>
      <c r="I138" s="210"/>
      <c r="J138" s="211">
        <f>ROUND(I138*H138,2)</f>
        <v>0</v>
      </c>
      <c r="K138" s="207" t="s">
        <v>160</v>
      </c>
      <c r="L138" s="63"/>
      <c r="M138" s="212" t="s">
        <v>34</v>
      </c>
      <c r="N138" s="213" t="s">
        <v>49</v>
      </c>
      <c r="O138" s="44"/>
      <c r="P138" s="214">
        <f>O138*H138</f>
        <v>0</v>
      </c>
      <c r="Q138" s="214">
        <v>0</v>
      </c>
      <c r="R138" s="214">
        <f>Q138*H138</f>
        <v>0</v>
      </c>
      <c r="S138" s="214">
        <v>0</v>
      </c>
      <c r="T138" s="215">
        <f>S138*H138</f>
        <v>0</v>
      </c>
      <c r="AR138" s="25" t="s">
        <v>537</v>
      </c>
      <c r="AT138" s="25" t="s">
        <v>156</v>
      </c>
      <c r="AU138" s="25" t="s">
        <v>87</v>
      </c>
      <c r="AY138" s="25" t="s">
        <v>154</v>
      </c>
      <c r="BE138" s="216">
        <f>IF(N138="základní",J138,0)</f>
        <v>0</v>
      </c>
      <c r="BF138" s="216">
        <f>IF(N138="snížená",J138,0)</f>
        <v>0</v>
      </c>
      <c r="BG138" s="216">
        <f>IF(N138="zákl. přenesená",J138,0)</f>
        <v>0</v>
      </c>
      <c r="BH138" s="216">
        <f>IF(N138="sníž. přenesená",J138,0)</f>
        <v>0</v>
      </c>
      <c r="BI138" s="216">
        <f>IF(N138="nulová",J138,0)</f>
        <v>0</v>
      </c>
      <c r="BJ138" s="25" t="s">
        <v>85</v>
      </c>
      <c r="BK138" s="216">
        <f>ROUND(I138*H138,2)</f>
        <v>0</v>
      </c>
      <c r="BL138" s="25" t="s">
        <v>537</v>
      </c>
      <c r="BM138" s="25" t="s">
        <v>843</v>
      </c>
    </row>
    <row r="139" spans="2:51" s="13" customFormat="1" ht="12">
      <c r="B139" s="230"/>
      <c r="C139" s="231"/>
      <c r="D139" s="217" t="s">
        <v>165</v>
      </c>
      <c r="E139" s="232" t="s">
        <v>34</v>
      </c>
      <c r="F139" s="233" t="s">
        <v>85</v>
      </c>
      <c r="G139" s="231"/>
      <c r="H139" s="234">
        <v>1</v>
      </c>
      <c r="I139" s="235"/>
      <c r="J139" s="231"/>
      <c r="K139" s="231"/>
      <c r="L139" s="236"/>
      <c r="M139" s="237"/>
      <c r="N139" s="238"/>
      <c r="O139" s="238"/>
      <c r="P139" s="238"/>
      <c r="Q139" s="238"/>
      <c r="R139" s="238"/>
      <c r="S139" s="238"/>
      <c r="T139" s="239"/>
      <c r="AT139" s="240" t="s">
        <v>165</v>
      </c>
      <c r="AU139" s="240" t="s">
        <v>87</v>
      </c>
      <c r="AV139" s="13" t="s">
        <v>87</v>
      </c>
      <c r="AW139" s="13" t="s">
        <v>41</v>
      </c>
      <c r="AX139" s="13" t="s">
        <v>85</v>
      </c>
      <c r="AY139" s="240" t="s">
        <v>154</v>
      </c>
    </row>
    <row r="140" spans="2:65" s="1" customFormat="1" ht="25.5" customHeight="1">
      <c r="B140" s="43"/>
      <c r="C140" s="205" t="s">
        <v>322</v>
      </c>
      <c r="D140" s="205" t="s">
        <v>156</v>
      </c>
      <c r="E140" s="206" t="s">
        <v>844</v>
      </c>
      <c r="F140" s="207" t="s">
        <v>845</v>
      </c>
      <c r="G140" s="208" t="s">
        <v>181</v>
      </c>
      <c r="H140" s="209">
        <v>4</v>
      </c>
      <c r="I140" s="210"/>
      <c r="J140" s="211">
        <f>ROUND(I140*H140,2)</f>
        <v>0</v>
      </c>
      <c r="K140" s="207" t="s">
        <v>160</v>
      </c>
      <c r="L140" s="63"/>
      <c r="M140" s="212" t="s">
        <v>34</v>
      </c>
      <c r="N140" s="213" t="s">
        <v>49</v>
      </c>
      <c r="O140" s="44"/>
      <c r="P140" s="214">
        <f>O140*H140</f>
        <v>0</v>
      </c>
      <c r="Q140" s="214">
        <v>0</v>
      </c>
      <c r="R140" s="214">
        <f>Q140*H140</f>
        <v>0</v>
      </c>
      <c r="S140" s="214">
        <v>0</v>
      </c>
      <c r="T140" s="215">
        <f>S140*H140</f>
        <v>0</v>
      </c>
      <c r="AR140" s="25" t="s">
        <v>537</v>
      </c>
      <c r="AT140" s="25" t="s">
        <v>156</v>
      </c>
      <c r="AU140" s="25" t="s">
        <v>87</v>
      </c>
      <c r="AY140" s="25" t="s">
        <v>154</v>
      </c>
      <c r="BE140" s="216">
        <f>IF(N140="základní",J140,0)</f>
        <v>0</v>
      </c>
      <c r="BF140" s="216">
        <f>IF(N140="snížená",J140,0)</f>
        <v>0</v>
      </c>
      <c r="BG140" s="216">
        <f>IF(N140="zákl. přenesená",J140,0)</f>
        <v>0</v>
      </c>
      <c r="BH140" s="216">
        <f>IF(N140="sníž. přenesená",J140,0)</f>
        <v>0</v>
      </c>
      <c r="BI140" s="216">
        <f>IF(N140="nulová",J140,0)</f>
        <v>0</v>
      </c>
      <c r="BJ140" s="25" t="s">
        <v>85</v>
      </c>
      <c r="BK140" s="216">
        <f>ROUND(I140*H140,2)</f>
        <v>0</v>
      </c>
      <c r="BL140" s="25" t="s">
        <v>537</v>
      </c>
      <c r="BM140" s="25" t="s">
        <v>846</v>
      </c>
    </row>
    <row r="141" spans="2:51" s="13" customFormat="1" ht="12">
      <c r="B141" s="230"/>
      <c r="C141" s="231"/>
      <c r="D141" s="217" t="s">
        <v>165</v>
      </c>
      <c r="E141" s="232" t="s">
        <v>34</v>
      </c>
      <c r="F141" s="233" t="s">
        <v>161</v>
      </c>
      <c r="G141" s="231"/>
      <c r="H141" s="234">
        <v>4</v>
      </c>
      <c r="I141" s="235"/>
      <c r="J141" s="231"/>
      <c r="K141" s="231"/>
      <c r="L141" s="236"/>
      <c r="M141" s="237"/>
      <c r="N141" s="238"/>
      <c r="O141" s="238"/>
      <c r="P141" s="238"/>
      <c r="Q141" s="238"/>
      <c r="R141" s="238"/>
      <c r="S141" s="238"/>
      <c r="T141" s="239"/>
      <c r="AT141" s="240" t="s">
        <v>165</v>
      </c>
      <c r="AU141" s="240" t="s">
        <v>87</v>
      </c>
      <c r="AV141" s="13" t="s">
        <v>87</v>
      </c>
      <c r="AW141" s="13" t="s">
        <v>41</v>
      </c>
      <c r="AX141" s="13" t="s">
        <v>85</v>
      </c>
      <c r="AY141" s="240" t="s">
        <v>154</v>
      </c>
    </row>
    <row r="142" spans="2:65" s="1" customFormat="1" ht="16.5" customHeight="1">
      <c r="B142" s="43"/>
      <c r="C142" s="241" t="s">
        <v>327</v>
      </c>
      <c r="D142" s="241" t="s">
        <v>169</v>
      </c>
      <c r="E142" s="242" t="s">
        <v>847</v>
      </c>
      <c r="F142" s="243" t="s">
        <v>848</v>
      </c>
      <c r="G142" s="244" t="s">
        <v>181</v>
      </c>
      <c r="H142" s="245">
        <v>4</v>
      </c>
      <c r="I142" s="246"/>
      <c r="J142" s="247">
        <f>ROUND(I142*H142,2)</f>
        <v>0</v>
      </c>
      <c r="K142" s="243" t="s">
        <v>160</v>
      </c>
      <c r="L142" s="248"/>
      <c r="M142" s="249" t="s">
        <v>34</v>
      </c>
      <c r="N142" s="250" t="s">
        <v>49</v>
      </c>
      <c r="O142" s="44"/>
      <c r="P142" s="214">
        <f>O142*H142</f>
        <v>0</v>
      </c>
      <c r="Q142" s="214">
        <v>5E-05</v>
      </c>
      <c r="R142" s="214">
        <f>Q142*H142</f>
        <v>0.0002</v>
      </c>
      <c r="S142" s="214">
        <v>0</v>
      </c>
      <c r="T142" s="215">
        <f>S142*H142</f>
        <v>0</v>
      </c>
      <c r="AR142" s="25" t="s">
        <v>798</v>
      </c>
      <c r="AT142" s="25" t="s">
        <v>169</v>
      </c>
      <c r="AU142" s="25" t="s">
        <v>87</v>
      </c>
      <c r="AY142" s="25" t="s">
        <v>154</v>
      </c>
      <c r="BE142" s="216">
        <f>IF(N142="základní",J142,0)</f>
        <v>0</v>
      </c>
      <c r="BF142" s="216">
        <f>IF(N142="snížená",J142,0)</f>
        <v>0</v>
      </c>
      <c r="BG142" s="216">
        <f>IF(N142="zákl. přenesená",J142,0)</f>
        <v>0</v>
      </c>
      <c r="BH142" s="216">
        <f>IF(N142="sníž. přenesená",J142,0)</f>
        <v>0</v>
      </c>
      <c r="BI142" s="216">
        <f>IF(N142="nulová",J142,0)</f>
        <v>0</v>
      </c>
      <c r="BJ142" s="25" t="s">
        <v>85</v>
      </c>
      <c r="BK142" s="216">
        <f>ROUND(I142*H142,2)</f>
        <v>0</v>
      </c>
      <c r="BL142" s="25" t="s">
        <v>537</v>
      </c>
      <c r="BM142" s="25" t="s">
        <v>849</v>
      </c>
    </row>
    <row r="143" spans="2:51" s="13" customFormat="1" ht="12">
      <c r="B143" s="230"/>
      <c r="C143" s="231"/>
      <c r="D143" s="217" t="s">
        <v>165</v>
      </c>
      <c r="E143" s="232" t="s">
        <v>34</v>
      </c>
      <c r="F143" s="233" t="s">
        <v>161</v>
      </c>
      <c r="G143" s="231"/>
      <c r="H143" s="234">
        <v>4</v>
      </c>
      <c r="I143" s="235"/>
      <c r="J143" s="231"/>
      <c r="K143" s="231"/>
      <c r="L143" s="236"/>
      <c r="M143" s="237"/>
      <c r="N143" s="238"/>
      <c r="O143" s="238"/>
      <c r="P143" s="238"/>
      <c r="Q143" s="238"/>
      <c r="R143" s="238"/>
      <c r="S143" s="238"/>
      <c r="T143" s="239"/>
      <c r="AT143" s="240" t="s">
        <v>165</v>
      </c>
      <c r="AU143" s="240" t="s">
        <v>87</v>
      </c>
      <c r="AV143" s="13" t="s">
        <v>87</v>
      </c>
      <c r="AW143" s="13" t="s">
        <v>41</v>
      </c>
      <c r="AX143" s="13" t="s">
        <v>85</v>
      </c>
      <c r="AY143" s="240" t="s">
        <v>154</v>
      </c>
    </row>
    <row r="144" spans="2:65" s="1" customFormat="1" ht="38.25" customHeight="1">
      <c r="B144" s="43"/>
      <c r="C144" s="205" t="s">
        <v>335</v>
      </c>
      <c r="D144" s="205" t="s">
        <v>156</v>
      </c>
      <c r="E144" s="206" t="s">
        <v>850</v>
      </c>
      <c r="F144" s="207" t="s">
        <v>851</v>
      </c>
      <c r="G144" s="208" t="s">
        <v>181</v>
      </c>
      <c r="H144" s="209">
        <v>13</v>
      </c>
      <c r="I144" s="210"/>
      <c r="J144" s="211">
        <f>ROUND(I144*H144,2)</f>
        <v>0</v>
      </c>
      <c r="K144" s="207" t="s">
        <v>160</v>
      </c>
      <c r="L144" s="63"/>
      <c r="M144" s="212" t="s">
        <v>34</v>
      </c>
      <c r="N144" s="213" t="s">
        <v>49</v>
      </c>
      <c r="O144" s="44"/>
      <c r="P144" s="214">
        <f>O144*H144</f>
        <v>0</v>
      </c>
      <c r="Q144" s="214">
        <v>0</v>
      </c>
      <c r="R144" s="214">
        <f>Q144*H144</f>
        <v>0</v>
      </c>
      <c r="S144" s="214">
        <v>0</v>
      </c>
      <c r="T144" s="215">
        <f>S144*H144</f>
        <v>0</v>
      </c>
      <c r="AR144" s="25" t="s">
        <v>537</v>
      </c>
      <c r="AT144" s="25" t="s">
        <v>156</v>
      </c>
      <c r="AU144" s="25" t="s">
        <v>87</v>
      </c>
      <c r="AY144" s="25" t="s">
        <v>154</v>
      </c>
      <c r="BE144" s="216">
        <f>IF(N144="základní",J144,0)</f>
        <v>0</v>
      </c>
      <c r="BF144" s="216">
        <f>IF(N144="snížená",J144,0)</f>
        <v>0</v>
      </c>
      <c r="BG144" s="216">
        <f>IF(N144="zákl. přenesená",J144,0)</f>
        <v>0</v>
      </c>
      <c r="BH144" s="216">
        <f>IF(N144="sníž. přenesená",J144,0)</f>
        <v>0</v>
      </c>
      <c r="BI144" s="216">
        <f>IF(N144="nulová",J144,0)</f>
        <v>0</v>
      </c>
      <c r="BJ144" s="25" t="s">
        <v>85</v>
      </c>
      <c r="BK144" s="216">
        <f>ROUND(I144*H144,2)</f>
        <v>0</v>
      </c>
      <c r="BL144" s="25" t="s">
        <v>537</v>
      </c>
      <c r="BM144" s="25" t="s">
        <v>852</v>
      </c>
    </row>
    <row r="145" spans="2:51" s="13" customFormat="1" ht="12">
      <c r="B145" s="230"/>
      <c r="C145" s="231"/>
      <c r="D145" s="217" t="s">
        <v>165</v>
      </c>
      <c r="E145" s="232" t="s">
        <v>34</v>
      </c>
      <c r="F145" s="233" t="s">
        <v>255</v>
      </c>
      <c r="G145" s="231"/>
      <c r="H145" s="234">
        <v>13</v>
      </c>
      <c r="I145" s="235"/>
      <c r="J145" s="231"/>
      <c r="K145" s="231"/>
      <c r="L145" s="236"/>
      <c r="M145" s="237"/>
      <c r="N145" s="238"/>
      <c r="O145" s="238"/>
      <c r="P145" s="238"/>
      <c r="Q145" s="238"/>
      <c r="R145" s="238"/>
      <c r="S145" s="238"/>
      <c r="T145" s="239"/>
      <c r="AT145" s="240" t="s">
        <v>165</v>
      </c>
      <c r="AU145" s="240" t="s">
        <v>87</v>
      </c>
      <c r="AV145" s="13" t="s">
        <v>87</v>
      </c>
      <c r="AW145" s="13" t="s">
        <v>41</v>
      </c>
      <c r="AX145" s="13" t="s">
        <v>85</v>
      </c>
      <c r="AY145" s="240" t="s">
        <v>154</v>
      </c>
    </row>
    <row r="146" spans="2:65" s="1" customFormat="1" ht="16.5" customHeight="1">
      <c r="B146" s="43"/>
      <c r="C146" s="241" t="s">
        <v>339</v>
      </c>
      <c r="D146" s="241" t="s">
        <v>169</v>
      </c>
      <c r="E146" s="242" t="s">
        <v>853</v>
      </c>
      <c r="F146" s="243" t="s">
        <v>854</v>
      </c>
      <c r="G146" s="244" t="s">
        <v>181</v>
      </c>
      <c r="H146" s="245">
        <v>13</v>
      </c>
      <c r="I146" s="246"/>
      <c r="J146" s="247">
        <f>ROUND(I146*H146,2)</f>
        <v>0</v>
      </c>
      <c r="K146" s="243" t="s">
        <v>160</v>
      </c>
      <c r="L146" s="248"/>
      <c r="M146" s="249" t="s">
        <v>34</v>
      </c>
      <c r="N146" s="250" t="s">
        <v>49</v>
      </c>
      <c r="O146" s="44"/>
      <c r="P146" s="214">
        <f>O146*H146</f>
        <v>0</v>
      </c>
      <c r="Q146" s="214">
        <v>6E-05</v>
      </c>
      <c r="R146" s="214">
        <f>Q146*H146</f>
        <v>0.00078</v>
      </c>
      <c r="S146" s="214">
        <v>0</v>
      </c>
      <c r="T146" s="215">
        <f>S146*H146</f>
        <v>0</v>
      </c>
      <c r="AR146" s="25" t="s">
        <v>798</v>
      </c>
      <c r="AT146" s="25" t="s">
        <v>169</v>
      </c>
      <c r="AU146" s="25" t="s">
        <v>87</v>
      </c>
      <c r="AY146" s="25" t="s">
        <v>154</v>
      </c>
      <c r="BE146" s="216">
        <f>IF(N146="základní",J146,0)</f>
        <v>0</v>
      </c>
      <c r="BF146" s="216">
        <f>IF(N146="snížená",J146,0)</f>
        <v>0</v>
      </c>
      <c r="BG146" s="216">
        <f>IF(N146="zákl. přenesená",J146,0)</f>
        <v>0</v>
      </c>
      <c r="BH146" s="216">
        <f>IF(N146="sníž. přenesená",J146,0)</f>
        <v>0</v>
      </c>
      <c r="BI146" s="216">
        <f>IF(N146="nulová",J146,0)</f>
        <v>0</v>
      </c>
      <c r="BJ146" s="25" t="s">
        <v>85</v>
      </c>
      <c r="BK146" s="216">
        <f>ROUND(I146*H146,2)</f>
        <v>0</v>
      </c>
      <c r="BL146" s="25" t="s">
        <v>537</v>
      </c>
      <c r="BM146" s="25" t="s">
        <v>855</v>
      </c>
    </row>
    <row r="147" spans="2:51" s="13" customFormat="1" ht="12">
      <c r="B147" s="230"/>
      <c r="C147" s="231"/>
      <c r="D147" s="217" t="s">
        <v>165</v>
      </c>
      <c r="E147" s="232" t="s">
        <v>34</v>
      </c>
      <c r="F147" s="233" t="s">
        <v>255</v>
      </c>
      <c r="G147" s="231"/>
      <c r="H147" s="234">
        <v>13</v>
      </c>
      <c r="I147" s="235"/>
      <c r="J147" s="231"/>
      <c r="K147" s="231"/>
      <c r="L147" s="236"/>
      <c r="M147" s="237"/>
      <c r="N147" s="238"/>
      <c r="O147" s="238"/>
      <c r="P147" s="238"/>
      <c r="Q147" s="238"/>
      <c r="R147" s="238"/>
      <c r="S147" s="238"/>
      <c r="T147" s="239"/>
      <c r="AT147" s="240" t="s">
        <v>165</v>
      </c>
      <c r="AU147" s="240" t="s">
        <v>87</v>
      </c>
      <c r="AV147" s="13" t="s">
        <v>87</v>
      </c>
      <c r="AW147" s="13" t="s">
        <v>41</v>
      </c>
      <c r="AX147" s="13" t="s">
        <v>85</v>
      </c>
      <c r="AY147" s="240" t="s">
        <v>154</v>
      </c>
    </row>
    <row r="148" spans="2:65" s="1" customFormat="1" ht="38.25" customHeight="1">
      <c r="B148" s="43"/>
      <c r="C148" s="205" t="s">
        <v>345</v>
      </c>
      <c r="D148" s="205" t="s">
        <v>156</v>
      </c>
      <c r="E148" s="206" t="s">
        <v>856</v>
      </c>
      <c r="F148" s="207" t="s">
        <v>857</v>
      </c>
      <c r="G148" s="208" t="s">
        <v>181</v>
      </c>
      <c r="H148" s="209">
        <v>21</v>
      </c>
      <c r="I148" s="210"/>
      <c r="J148" s="211">
        <f>ROUND(I148*H148,2)</f>
        <v>0</v>
      </c>
      <c r="K148" s="207" t="s">
        <v>160</v>
      </c>
      <c r="L148" s="63"/>
      <c r="M148" s="212" t="s">
        <v>34</v>
      </c>
      <c r="N148" s="213" t="s">
        <v>49</v>
      </c>
      <c r="O148" s="44"/>
      <c r="P148" s="214">
        <f>O148*H148</f>
        <v>0</v>
      </c>
      <c r="Q148" s="214">
        <v>0</v>
      </c>
      <c r="R148" s="214">
        <f>Q148*H148</f>
        <v>0</v>
      </c>
      <c r="S148" s="214">
        <v>0</v>
      </c>
      <c r="T148" s="215">
        <f>S148*H148</f>
        <v>0</v>
      </c>
      <c r="AR148" s="25" t="s">
        <v>537</v>
      </c>
      <c r="AT148" s="25" t="s">
        <v>156</v>
      </c>
      <c r="AU148" s="25" t="s">
        <v>87</v>
      </c>
      <c r="AY148" s="25" t="s">
        <v>154</v>
      </c>
      <c r="BE148" s="216">
        <f>IF(N148="základní",J148,0)</f>
        <v>0</v>
      </c>
      <c r="BF148" s="216">
        <f>IF(N148="snížená",J148,0)</f>
        <v>0</v>
      </c>
      <c r="BG148" s="216">
        <f>IF(N148="zákl. přenesená",J148,0)</f>
        <v>0</v>
      </c>
      <c r="BH148" s="216">
        <f>IF(N148="sníž. přenesená",J148,0)</f>
        <v>0</v>
      </c>
      <c r="BI148" s="216">
        <f>IF(N148="nulová",J148,0)</f>
        <v>0</v>
      </c>
      <c r="BJ148" s="25" t="s">
        <v>85</v>
      </c>
      <c r="BK148" s="216">
        <f>ROUND(I148*H148,2)</f>
        <v>0</v>
      </c>
      <c r="BL148" s="25" t="s">
        <v>537</v>
      </c>
      <c r="BM148" s="25" t="s">
        <v>858</v>
      </c>
    </row>
    <row r="149" spans="2:51" s="13" customFormat="1" ht="12">
      <c r="B149" s="230"/>
      <c r="C149" s="231"/>
      <c r="D149" s="217" t="s">
        <v>165</v>
      </c>
      <c r="E149" s="232" t="s">
        <v>34</v>
      </c>
      <c r="F149" s="233" t="s">
        <v>9</v>
      </c>
      <c r="G149" s="231"/>
      <c r="H149" s="234">
        <v>21</v>
      </c>
      <c r="I149" s="235"/>
      <c r="J149" s="231"/>
      <c r="K149" s="231"/>
      <c r="L149" s="236"/>
      <c r="M149" s="237"/>
      <c r="N149" s="238"/>
      <c r="O149" s="238"/>
      <c r="P149" s="238"/>
      <c r="Q149" s="238"/>
      <c r="R149" s="238"/>
      <c r="S149" s="238"/>
      <c r="T149" s="239"/>
      <c r="AT149" s="240" t="s">
        <v>165</v>
      </c>
      <c r="AU149" s="240" t="s">
        <v>87</v>
      </c>
      <c r="AV149" s="13" t="s">
        <v>87</v>
      </c>
      <c r="AW149" s="13" t="s">
        <v>41</v>
      </c>
      <c r="AX149" s="13" t="s">
        <v>85</v>
      </c>
      <c r="AY149" s="240" t="s">
        <v>154</v>
      </c>
    </row>
    <row r="150" spans="2:65" s="1" customFormat="1" ht="16.5" customHeight="1">
      <c r="B150" s="43"/>
      <c r="C150" s="241" t="s">
        <v>350</v>
      </c>
      <c r="D150" s="241" t="s">
        <v>169</v>
      </c>
      <c r="E150" s="242" t="s">
        <v>859</v>
      </c>
      <c r="F150" s="243" t="s">
        <v>860</v>
      </c>
      <c r="G150" s="244" t="s">
        <v>181</v>
      </c>
      <c r="H150" s="245">
        <v>21</v>
      </c>
      <c r="I150" s="246"/>
      <c r="J150" s="247">
        <f>ROUND(I150*H150,2)</f>
        <v>0</v>
      </c>
      <c r="K150" s="243" t="s">
        <v>34</v>
      </c>
      <c r="L150" s="248"/>
      <c r="M150" s="249" t="s">
        <v>34</v>
      </c>
      <c r="N150" s="250" t="s">
        <v>49</v>
      </c>
      <c r="O150" s="44"/>
      <c r="P150" s="214">
        <f>O150*H150</f>
        <v>0</v>
      </c>
      <c r="Q150" s="214">
        <v>6E-05</v>
      </c>
      <c r="R150" s="214">
        <f>Q150*H150</f>
        <v>0.00126</v>
      </c>
      <c r="S150" s="214">
        <v>0</v>
      </c>
      <c r="T150" s="215">
        <f>S150*H150</f>
        <v>0</v>
      </c>
      <c r="AR150" s="25" t="s">
        <v>798</v>
      </c>
      <c r="AT150" s="25" t="s">
        <v>169</v>
      </c>
      <c r="AU150" s="25" t="s">
        <v>87</v>
      </c>
      <c r="AY150" s="25" t="s">
        <v>154</v>
      </c>
      <c r="BE150" s="216">
        <f>IF(N150="základní",J150,0)</f>
        <v>0</v>
      </c>
      <c r="BF150" s="216">
        <f>IF(N150="snížená",J150,0)</f>
        <v>0</v>
      </c>
      <c r="BG150" s="216">
        <f>IF(N150="zákl. přenesená",J150,0)</f>
        <v>0</v>
      </c>
      <c r="BH150" s="216">
        <f>IF(N150="sníž. přenesená",J150,0)</f>
        <v>0</v>
      </c>
      <c r="BI150" s="216">
        <f>IF(N150="nulová",J150,0)</f>
        <v>0</v>
      </c>
      <c r="BJ150" s="25" t="s">
        <v>85</v>
      </c>
      <c r="BK150" s="216">
        <f>ROUND(I150*H150,2)</f>
        <v>0</v>
      </c>
      <c r="BL150" s="25" t="s">
        <v>537</v>
      </c>
      <c r="BM150" s="25" t="s">
        <v>861</v>
      </c>
    </row>
    <row r="151" spans="2:51" s="13" customFormat="1" ht="12">
      <c r="B151" s="230"/>
      <c r="C151" s="231"/>
      <c r="D151" s="217" t="s">
        <v>165</v>
      </c>
      <c r="E151" s="232" t="s">
        <v>34</v>
      </c>
      <c r="F151" s="233" t="s">
        <v>9</v>
      </c>
      <c r="G151" s="231"/>
      <c r="H151" s="234">
        <v>21</v>
      </c>
      <c r="I151" s="235"/>
      <c r="J151" s="231"/>
      <c r="K151" s="231"/>
      <c r="L151" s="236"/>
      <c r="M151" s="237"/>
      <c r="N151" s="238"/>
      <c r="O151" s="238"/>
      <c r="P151" s="238"/>
      <c r="Q151" s="238"/>
      <c r="R151" s="238"/>
      <c r="S151" s="238"/>
      <c r="T151" s="239"/>
      <c r="AT151" s="240" t="s">
        <v>165</v>
      </c>
      <c r="AU151" s="240" t="s">
        <v>87</v>
      </c>
      <c r="AV151" s="13" t="s">
        <v>87</v>
      </c>
      <c r="AW151" s="13" t="s">
        <v>41</v>
      </c>
      <c r="AX151" s="13" t="s">
        <v>85</v>
      </c>
      <c r="AY151" s="240" t="s">
        <v>154</v>
      </c>
    </row>
    <row r="152" spans="2:65" s="1" customFormat="1" ht="16.5" customHeight="1">
      <c r="B152" s="43"/>
      <c r="C152" s="205" t="s">
        <v>357</v>
      </c>
      <c r="D152" s="205" t="s">
        <v>156</v>
      </c>
      <c r="E152" s="206" t="s">
        <v>862</v>
      </c>
      <c r="F152" s="207" t="s">
        <v>863</v>
      </c>
      <c r="G152" s="208" t="s">
        <v>181</v>
      </c>
      <c r="H152" s="209">
        <v>1</v>
      </c>
      <c r="I152" s="210"/>
      <c r="J152" s="211">
        <f>ROUND(I152*H152,2)</f>
        <v>0</v>
      </c>
      <c r="K152" s="207" t="s">
        <v>160</v>
      </c>
      <c r="L152" s="63"/>
      <c r="M152" s="212" t="s">
        <v>34</v>
      </c>
      <c r="N152" s="213" t="s">
        <v>49</v>
      </c>
      <c r="O152" s="44"/>
      <c r="P152" s="214">
        <f>O152*H152</f>
        <v>0</v>
      </c>
      <c r="Q152" s="214">
        <v>0</v>
      </c>
      <c r="R152" s="214">
        <f>Q152*H152</f>
        <v>0</v>
      </c>
      <c r="S152" s="214">
        <v>0</v>
      </c>
      <c r="T152" s="215">
        <f>S152*H152</f>
        <v>0</v>
      </c>
      <c r="AR152" s="25" t="s">
        <v>537</v>
      </c>
      <c r="AT152" s="25" t="s">
        <v>156</v>
      </c>
      <c r="AU152" s="25" t="s">
        <v>87</v>
      </c>
      <c r="AY152" s="25" t="s">
        <v>154</v>
      </c>
      <c r="BE152" s="216">
        <f>IF(N152="základní",J152,0)</f>
        <v>0</v>
      </c>
      <c r="BF152" s="216">
        <f>IF(N152="snížená",J152,0)</f>
        <v>0</v>
      </c>
      <c r="BG152" s="216">
        <f>IF(N152="zákl. přenesená",J152,0)</f>
        <v>0</v>
      </c>
      <c r="BH152" s="216">
        <f>IF(N152="sníž. přenesená",J152,0)</f>
        <v>0</v>
      </c>
      <c r="BI152" s="216">
        <f>IF(N152="nulová",J152,0)</f>
        <v>0</v>
      </c>
      <c r="BJ152" s="25" t="s">
        <v>85</v>
      </c>
      <c r="BK152" s="216">
        <f>ROUND(I152*H152,2)</f>
        <v>0</v>
      </c>
      <c r="BL152" s="25" t="s">
        <v>537</v>
      </c>
      <c r="BM152" s="25" t="s">
        <v>864</v>
      </c>
    </row>
    <row r="153" spans="2:51" s="13" customFormat="1" ht="12">
      <c r="B153" s="230"/>
      <c r="C153" s="231"/>
      <c r="D153" s="217" t="s">
        <v>165</v>
      </c>
      <c r="E153" s="232" t="s">
        <v>34</v>
      </c>
      <c r="F153" s="233" t="s">
        <v>85</v>
      </c>
      <c r="G153" s="231"/>
      <c r="H153" s="234">
        <v>1</v>
      </c>
      <c r="I153" s="235"/>
      <c r="J153" s="231"/>
      <c r="K153" s="231"/>
      <c r="L153" s="236"/>
      <c r="M153" s="237"/>
      <c r="N153" s="238"/>
      <c r="O153" s="238"/>
      <c r="P153" s="238"/>
      <c r="Q153" s="238"/>
      <c r="R153" s="238"/>
      <c r="S153" s="238"/>
      <c r="T153" s="239"/>
      <c r="AT153" s="240" t="s">
        <v>165</v>
      </c>
      <c r="AU153" s="240" t="s">
        <v>87</v>
      </c>
      <c r="AV153" s="13" t="s">
        <v>87</v>
      </c>
      <c r="AW153" s="13" t="s">
        <v>41</v>
      </c>
      <c r="AX153" s="13" t="s">
        <v>85</v>
      </c>
      <c r="AY153" s="240" t="s">
        <v>154</v>
      </c>
    </row>
    <row r="154" spans="2:65" s="1" customFormat="1" ht="16.5" customHeight="1">
      <c r="B154" s="43"/>
      <c r="C154" s="241" t="s">
        <v>364</v>
      </c>
      <c r="D154" s="241" t="s">
        <v>169</v>
      </c>
      <c r="E154" s="242" t="s">
        <v>865</v>
      </c>
      <c r="F154" s="243" t="s">
        <v>866</v>
      </c>
      <c r="G154" s="244" t="s">
        <v>181</v>
      </c>
      <c r="H154" s="245">
        <v>1</v>
      </c>
      <c r="I154" s="246"/>
      <c r="J154" s="247">
        <f>ROUND(I154*H154,2)</f>
        <v>0</v>
      </c>
      <c r="K154" s="243" t="s">
        <v>160</v>
      </c>
      <c r="L154" s="248"/>
      <c r="M154" s="249" t="s">
        <v>34</v>
      </c>
      <c r="N154" s="250" t="s">
        <v>49</v>
      </c>
      <c r="O154" s="44"/>
      <c r="P154" s="214">
        <f>O154*H154</f>
        <v>0</v>
      </c>
      <c r="Q154" s="214">
        <v>0.0004</v>
      </c>
      <c r="R154" s="214">
        <f>Q154*H154</f>
        <v>0.0004</v>
      </c>
      <c r="S154" s="214">
        <v>0</v>
      </c>
      <c r="T154" s="215">
        <f>S154*H154</f>
        <v>0</v>
      </c>
      <c r="AR154" s="25" t="s">
        <v>798</v>
      </c>
      <c r="AT154" s="25" t="s">
        <v>169</v>
      </c>
      <c r="AU154" s="25" t="s">
        <v>87</v>
      </c>
      <c r="AY154" s="25" t="s">
        <v>154</v>
      </c>
      <c r="BE154" s="216">
        <f>IF(N154="základní",J154,0)</f>
        <v>0</v>
      </c>
      <c r="BF154" s="216">
        <f>IF(N154="snížená",J154,0)</f>
        <v>0</v>
      </c>
      <c r="BG154" s="216">
        <f>IF(N154="zákl. přenesená",J154,0)</f>
        <v>0</v>
      </c>
      <c r="BH154" s="216">
        <f>IF(N154="sníž. přenesená",J154,0)</f>
        <v>0</v>
      </c>
      <c r="BI154" s="216">
        <f>IF(N154="nulová",J154,0)</f>
        <v>0</v>
      </c>
      <c r="BJ154" s="25" t="s">
        <v>85</v>
      </c>
      <c r="BK154" s="216">
        <f>ROUND(I154*H154,2)</f>
        <v>0</v>
      </c>
      <c r="BL154" s="25" t="s">
        <v>537</v>
      </c>
      <c r="BM154" s="25" t="s">
        <v>867</v>
      </c>
    </row>
    <row r="155" spans="2:51" s="13" customFormat="1" ht="12">
      <c r="B155" s="230"/>
      <c r="C155" s="231"/>
      <c r="D155" s="217" t="s">
        <v>165</v>
      </c>
      <c r="E155" s="232" t="s">
        <v>34</v>
      </c>
      <c r="F155" s="233" t="s">
        <v>85</v>
      </c>
      <c r="G155" s="231"/>
      <c r="H155" s="234">
        <v>1</v>
      </c>
      <c r="I155" s="235"/>
      <c r="J155" s="231"/>
      <c r="K155" s="231"/>
      <c r="L155" s="236"/>
      <c r="M155" s="237"/>
      <c r="N155" s="238"/>
      <c r="O155" s="238"/>
      <c r="P155" s="238"/>
      <c r="Q155" s="238"/>
      <c r="R155" s="238"/>
      <c r="S155" s="238"/>
      <c r="T155" s="239"/>
      <c r="AT155" s="240" t="s">
        <v>165</v>
      </c>
      <c r="AU155" s="240" t="s">
        <v>87</v>
      </c>
      <c r="AV155" s="13" t="s">
        <v>87</v>
      </c>
      <c r="AW155" s="13" t="s">
        <v>41</v>
      </c>
      <c r="AX155" s="13" t="s">
        <v>85</v>
      </c>
      <c r="AY155" s="240" t="s">
        <v>154</v>
      </c>
    </row>
    <row r="156" spans="2:65" s="1" customFormat="1" ht="25.5" customHeight="1">
      <c r="B156" s="43"/>
      <c r="C156" s="205" t="s">
        <v>176</v>
      </c>
      <c r="D156" s="205" t="s">
        <v>156</v>
      </c>
      <c r="E156" s="206" t="s">
        <v>868</v>
      </c>
      <c r="F156" s="207" t="s">
        <v>869</v>
      </c>
      <c r="G156" s="208" t="s">
        <v>181</v>
      </c>
      <c r="H156" s="209">
        <v>4</v>
      </c>
      <c r="I156" s="210"/>
      <c r="J156" s="211">
        <f>ROUND(I156*H156,2)</f>
        <v>0</v>
      </c>
      <c r="K156" s="207" t="s">
        <v>160</v>
      </c>
      <c r="L156" s="63"/>
      <c r="M156" s="212" t="s">
        <v>34</v>
      </c>
      <c r="N156" s="213" t="s">
        <v>49</v>
      </c>
      <c r="O156" s="44"/>
      <c r="P156" s="214">
        <f>O156*H156</f>
        <v>0</v>
      </c>
      <c r="Q156" s="214">
        <v>0</v>
      </c>
      <c r="R156" s="214">
        <f>Q156*H156</f>
        <v>0</v>
      </c>
      <c r="S156" s="214">
        <v>0</v>
      </c>
      <c r="T156" s="215">
        <f>S156*H156</f>
        <v>0</v>
      </c>
      <c r="AR156" s="25" t="s">
        <v>537</v>
      </c>
      <c r="AT156" s="25" t="s">
        <v>156</v>
      </c>
      <c r="AU156" s="25" t="s">
        <v>87</v>
      </c>
      <c r="AY156" s="25" t="s">
        <v>154</v>
      </c>
      <c r="BE156" s="216">
        <f>IF(N156="základní",J156,0)</f>
        <v>0</v>
      </c>
      <c r="BF156" s="216">
        <f>IF(N156="snížená",J156,0)</f>
        <v>0</v>
      </c>
      <c r="BG156" s="216">
        <f>IF(N156="zákl. přenesená",J156,0)</f>
        <v>0</v>
      </c>
      <c r="BH156" s="216">
        <f>IF(N156="sníž. přenesená",J156,0)</f>
        <v>0</v>
      </c>
      <c r="BI156" s="216">
        <f>IF(N156="nulová",J156,0)</f>
        <v>0</v>
      </c>
      <c r="BJ156" s="25" t="s">
        <v>85</v>
      </c>
      <c r="BK156" s="216">
        <f>ROUND(I156*H156,2)</f>
        <v>0</v>
      </c>
      <c r="BL156" s="25" t="s">
        <v>537</v>
      </c>
      <c r="BM156" s="25" t="s">
        <v>870</v>
      </c>
    </row>
    <row r="157" spans="2:51" s="13" customFormat="1" ht="12">
      <c r="B157" s="230"/>
      <c r="C157" s="231"/>
      <c r="D157" s="217" t="s">
        <v>165</v>
      </c>
      <c r="E157" s="232" t="s">
        <v>34</v>
      </c>
      <c r="F157" s="233" t="s">
        <v>161</v>
      </c>
      <c r="G157" s="231"/>
      <c r="H157" s="234">
        <v>4</v>
      </c>
      <c r="I157" s="235"/>
      <c r="J157" s="231"/>
      <c r="K157" s="231"/>
      <c r="L157" s="236"/>
      <c r="M157" s="237"/>
      <c r="N157" s="238"/>
      <c r="O157" s="238"/>
      <c r="P157" s="238"/>
      <c r="Q157" s="238"/>
      <c r="R157" s="238"/>
      <c r="S157" s="238"/>
      <c r="T157" s="239"/>
      <c r="AT157" s="240" t="s">
        <v>165</v>
      </c>
      <c r="AU157" s="240" t="s">
        <v>87</v>
      </c>
      <c r="AV157" s="13" t="s">
        <v>87</v>
      </c>
      <c r="AW157" s="13" t="s">
        <v>41</v>
      </c>
      <c r="AX157" s="13" t="s">
        <v>85</v>
      </c>
      <c r="AY157" s="240" t="s">
        <v>154</v>
      </c>
    </row>
    <row r="158" spans="2:65" s="1" customFormat="1" ht="16.5" customHeight="1">
      <c r="B158" s="43"/>
      <c r="C158" s="241" t="s">
        <v>342</v>
      </c>
      <c r="D158" s="241" t="s">
        <v>169</v>
      </c>
      <c r="E158" s="242" t="s">
        <v>871</v>
      </c>
      <c r="F158" s="243" t="s">
        <v>872</v>
      </c>
      <c r="G158" s="244" t="s">
        <v>181</v>
      </c>
      <c r="H158" s="245">
        <v>3</v>
      </c>
      <c r="I158" s="246"/>
      <c r="J158" s="247">
        <f>ROUND(I158*H158,2)</f>
        <v>0</v>
      </c>
      <c r="K158" s="243" t="s">
        <v>34</v>
      </c>
      <c r="L158" s="248"/>
      <c r="M158" s="249" t="s">
        <v>34</v>
      </c>
      <c r="N158" s="250" t="s">
        <v>49</v>
      </c>
      <c r="O158" s="44"/>
      <c r="P158" s="214">
        <f>O158*H158</f>
        <v>0</v>
      </c>
      <c r="Q158" s="214">
        <v>0.003</v>
      </c>
      <c r="R158" s="214">
        <f>Q158*H158</f>
        <v>0.009000000000000001</v>
      </c>
      <c r="S158" s="214">
        <v>0</v>
      </c>
      <c r="T158" s="215">
        <f>S158*H158</f>
        <v>0</v>
      </c>
      <c r="AR158" s="25" t="s">
        <v>798</v>
      </c>
      <c r="AT158" s="25" t="s">
        <v>169</v>
      </c>
      <c r="AU158" s="25" t="s">
        <v>87</v>
      </c>
      <c r="AY158" s="25" t="s">
        <v>154</v>
      </c>
      <c r="BE158" s="216">
        <f>IF(N158="základní",J158,0)</f>
        <v>0</v>
      </c>
      <c r="BF158" s="216">
        <f>IF(N158="snížená",J158,0)</f>
        <v>0</v>
      </c>
      <c r="BG158" s="216">
        <f>IF(N158="zákl. přenesená",J158,0)</f>
        <v>0</v>
      </c>
      <c r="BH158" s="216">
        <f>IF(N158="sníž. přenesená",J158,0)</f>
        <v>0</v>
      </c>
      <c r="BI158" s="216">
        <f>IF(N158="nulová",J158,0)</f>
        <v>0</v>
      </c>
      <c r="BJ158" s="25" t="s">
        <v>85</v>
      </c>
      <c r="BK158" s="216">
        <f>ROUND(I158*H158,2)</f>
        <v>0</v>
      </c>
      <c r="BL158" s="25" t="s">
        <v>537</v>
      </c>
      <c r="BM158" s="25" t="s">
        <v>873</v>
      </c>
    </row>
    <row r="159" spans="2:51" s="13" customFormat="1" ht="12">
      <c r="B159" s="230"/>
      <c r="C159" s="231"/>
      <c r="D159" s="217" t="s">
        <v>165</v>
      </c>
      <c r="E159" s="232" t="s">
        <v>34</v>
      </c>
      <c r="F159" s="233" t="s">
        <v>178</v>
      </c>
      <c r="G159" s="231"/>
      <c r="H159" s="234">
        <v>3</v>
      </c>
      <c r="I159" s="235"/>
      <c r="J159" s="231"/>
      <c r="K159" s="231"/>
      <c r="L159" s="236"/>
      <c r="M159" s="237"/>
      <c r="N159" s="238"/>
      <c r="O159" s="238"/>
      <c r="P159" s="238"/>
      <c r="Q159" s="238"/>
      <c r="R159" s="238"/>
      <c r="S159" s="238"/>
      <c r="T159" s="239"/>
      <c r="AT159" s="240" t="s">
        <v>165</v>
      </c>
      <c r="AU159" s="240" t="s">
        <v>87</v>
      </c>
      <c r="AV159" s="13" t="s">
        <v>87</v>
      </c>
      <c r="AW159" s="13" t="s">
        <v>41</v>
      </c>
      <c r="AX159" s="13" t="s">
        <v>85</v>
      </c>
      <c r="AY159" s="240" t="s">
        <v>154</v>
      </c>
    </row>
    <row r="160" spans="2:65" s="1" customFormat="1" ht="16.5" customHeight="1">
      <c r="B160" s="43"/>
      <c r="C160" s="241" t="s">
        <v>378</v>
      </c>
      <c r="D160" s="241" t="s">
        <v>169</v>
      </c>
      <c r="E160" s="242" t="s">
        <v>874</v>
      </c>
      <c r="F160" s="243" t="s">
        <v>875</v>
      </c>
      <c r="G160" s="244" t="s">
        <v>181</v>
      </c>
      <c r="H160" s="245">
        <v>1</v>
      </c>
      <c r="I160" s="246"/>
      <c r="J160" s="247">
        <f>ROUND(I160*H160,2)</f>
        <v>0</v>
      </c>
      <c r="K160" s="243" t="s">
        <v>34</v>
      </c>
      <c r="L160" s="248"/>
      <c r="M160" s="249" t="s">
        <v>34</v>
      </c>
      <c r="N160" s="250" t="s">
        <v>49</v>
      </c>
      <c r="O160" s="44"/>
      <c r="P160" s="214">
        <f>O160*H160</f>
        <v>0</v>
      </c>
      <c r="Q160" s="214">
        <v>0.0015</v>
      </c>
      <c r="R160" s="214">
        <f>Q160*H160</f>
        <v>0.0015</v>
      </c>
      <c r="S160" s="214">
        <v>0</v>
      </c>
      <c r="T160" s="215">
        <f>S160*H160</f>
        <v>0</v>
      </c>
      <c r="AR160" s="25" t="s">
        <v>798</v>
      </c>
      <c r="AT160" s="25" t="s">
        <v>169</v>
      </c>
      <c r="AU160" s="25" t="s">
        <v>87</v>
      </c>
      <c r="AY160" s="25" t="s">
        <v>154</v>
      </c>
      <c r="BE160" s="216">
        <f>IF(N160="základní",J160,0)</f>
        <v>0</v>
      </c>
      <c r="BF160" s="216">
        <f>IF(N160="snížená",J160,0)</f>
        <v>0</v>
      </c>
      <c r="BG160" s="216">
        <f>IF(N160="zákl. přenesená",J160,0)</f>
        <v>0</v>
      </c>
      <c r="BH160" s="216">
        <f>IF(N160="sníž. přenesená",J160,0)</f>
        <v>0</v>
      </c>
      <c r="BI160" s="216">
        <f>IF(N160="nulová",J160,0)</f>
        <v>0</v>
      </c>
      <c r="BJ160" s="25" t="s">
        <v>85</v>
      </c>
      <c r="BK160" s="216">
        <f>ROUND(I160*H160,2)</f>
        <v>0</v>
      </c>
      <c r="BL160" s="25" t="s">
        <v>537</v>
      </c>
      <c r="BM160" s="25" t="s">
        <v>876</v>
      </c>
    </row>
    <row r="161" spans="2:51" s="13" customFormat="1" ht="12">
      <c r="B161" s="230"/>
      <c r="C161" s="231"/>
      <c r="D161" s="217" t="s">
        <v>165</v>
      </c>
      <c r="E161" s="232" t="s">
        <v>34</v>
      </c>
      <c r="F161" s="233" t="s">
        <v>85</v>
      </c>
      <c r="G161" s="231"/>
      <c r="H161" s="234">
        <v>1</v>
      </c>
      <c r="I161" s="235"/>
      <c r="J161" s="231"/>
      <c r="K161" s="231"/>
      <c r="L161" s="236"/>
      <c r="M161" s="237"/>
      <c r="N161" s="238"/>
      <c r="O161" s="238"/>
      <c r="P161" s="238"/>
      <c r="Q161" s="238"/>
      <c r="R161" s="238"/>
      <c r="S161" s="238"/>
      <c r="T161" s="239"/>
      <c r="AT161" s="240" t="s">
        <v>165</v>
      </c>
      <c r="AU161" s="240" t="s">
        <v>87</v>
      </c>
      <c r="AV161" s="13" t="s">
        <v>87</v>
      </c>
      <c r="AW161" s="13" t="s">
        <v>41</v>
      </c>
      <c r="AX161" s="13" t="s">
        <v>85</v>
      </c>
      <c r="AY161" s="240" t="s">
        <v>154</v>
      </c>
    </row>
    <row r="162" spans="2:65" s="1" customFormat="1" ht="25.5" customHeight="1">
      <c r="B162" s="43"/>
      <c r="C162" s="205" t="s">
        <v>384</v>
      </c>
      <c r="D162" s="205" t="s">
        <v>156</v>
      </c>
      <c r="E162" s="206" t="s">
        <v>877</v>
      </c>
      <c r="F162" s="207" t="s">
        <v>878</v>
      </c>
      <c r="G162" s="208" t="s">
        <v>181</v>
      </c>
      <c r="H162" s="209">
        <v>18</v>
      </c>
      <c r="I162" s="210"/>
      <c r="J162" s="211">
        <f>ROUND(I162*H162,2)</f>
        <v>0</v>
      </c>
      <c r="K162" s="207" t="s">
        <v>160</v>
      </c>
      <c r="L162" s="63"/>
      <c r="M162" s="212" t="s">
        <v>34</v>
      </c>
      <c r="N162" s="213" t="s">
        <v>49</v>
      </c>
      <c r="O162" s="44"/>
      <c r="P162" s="214">
        <f>O162*H162</f>
        <v>0</v>
      </c>
      <c r="Q162" s="214">
        <v>0</v>
      </c>
      <c r="R162" s="214">
        <f>Q162*H162</f>
        <v>0</v>
      </c>
      <c r="S162" s="214">
        <v>0</v>
      </c>
      <c r="T162" s="215">
        <f>S162*H162</f>
        <v>0</v>
      </c>
      <c r="AR162" s="25" t="s">
        <v>537</v>
      </c>
      <c r="AT162" s="25" t="s">
        <v>156</v>
      </c>
      <c r="AU162" s="25" t="s">
        <v>87</v>
      </c>
      <c r="AY162" s="25" t="s">
        <v>154</v>
      </c>
      <c r="BE162" s="216">
        <f>IF(N162="základní",J162,0)</f>
        <v>0</v>
      </c>
      <c r="BF162" s="216">
        <f>IF(N162="snížená",J162,0)</f>
        <v>0</v>
      </c>
      <c r="BG162" s="216">
        <f>IF(N162="zákl. přenesená",J162,0)</f>
        <v>0</v>
      </c>
      <c r="BH162" s="216">
        <f>IF(N162="sníž. přenesená",J162,0)</f>
        <v>0</v>
      </c>
      <c r="BI162" s="216">
        <f>IF(N162="nulová",J162,0)</f>
        <v>0</v>
      </c>
      <c r="BJ162" s="25" t="s">
        <v>85</v>
      </c>
      <c r="BK162" s="216">
        <f>ROUND(I162*H162,2)</f>
        <v>0</v>
      </c>
      <c r="BL162" s="25" t="s">
        <v>537</v>
      </c>
      <c r="BM162" s="25" t="s">
        <v>879</v>
      </c>
    </row>
    <row r="163" spans="2:51" s="13" customFormat="1" ht="12">
      <c r="B163" s="230"/>
      <c r="C163" s="231"/>
      <c r="D163" s="217" t="s">
        <v>165</v>
      </c>
      <c r="E163" s="232" t="s">
        <v>34</v>
      </c>
      <c r="F163" s="233" t="s">
        <v>292</v>
      </c>
      <c r="G163" s="231"/>
      <c r="H163" s="234">
        <v>18</v>
      </c>
      <c r="I163" s="235"/>
      <c r="J163" s="231"/>
      <c r="K163" s="231"/>
      <c r="L163" s="236"/>
      <c r="M163" s="237"/>
      <c r="N163" s="238"/>
      <c r="O163" s="238"/>
      <c r="P163" s="238"/>
      <c r="Q163" s="238"/>
      <c r="R163" s="238"/>
      <c r="S163" s="238"/>
      <c r="T163" s="239"/>
      <c r="AT163" s="240" t="s">
        <v>165</v>
      </c>
      <c r="AU163" s="240" t="s">
        <v>87</v>
      </c>
      <c r="AV163" s="13" t="s">
        <v>87</v>
      </c>
      <c r="AW163" s="13" t="s">
        <v>41</v>
      </c>
      <c r="AX163" s="13" t="s">
        <v>85</v>
      </c>
      <c r="AY163" s="240" t="s">
        <v>154</v>
      </c>
    </row>
    <row r="164" spans="2:65" s="1" customFormat="1" ht="16.5" customHeight="1">
      <c r="B164" s="43"/>
      <c r="C164" s="241" t="s">
        <v>388</v>
      </c>
      <c r="D164" s="241" t="s">
        <v>169</v>
      </c>
      <c r="E164" s="242" t="s">
        <v>880</v>
      </c>
      <c r="F164" s="243" t="s">
        <v>881</v>
      </c>
      <c r="G164" s="244" t="s">
        <v>181</v>
      </c>
      <c r="H164" s="245">
        <v>18</v>
      </c>
      <c r="I164" s="246"/>
      <c r="J164" s="247">
        <f>ROUND(I164*H164,2)</f>
        <v>0</v>
      </c>
      <c r="K164" s="243" t="s">
        <v>34</v>
      </c>
      <c r="L164" s="248"/>
      <c r="M164" s="249" t="s">
        <v>34</v>
      </c>
      <c r="N164" s="250" t="s">
        <v>49</v>
      </c>
      <c r="O164" s="44"/>
      <c r="P164" s="214">
        <f>O164*H164</f>
        <v>0</v>
      </c>
      <c r="Q164" s="214">
        <v>0.006</v>
      </c>
      <c r="R164" s="214">
        <f>Q164*H164</f>
        <v>0.108</v>
      </c>
      <c r="S164" s="214">
        <v>0</v>
      </c>
      <c r="T164" s="215">
        <f>S164*H164</f>
        <v>0</v>
      </c>
      <c r="AR164" s="25" t="s">
        <v>798</v>
      </c>
      <c r="AT164" s="25" t="s">
        <v>169</v>
      </c>
      <c r="AU164" s="25" t="s">
        <v>87</v>
      </c>
      <c r="AY164" s="25" t="s">
        <v>154</v>
      </c>
      <c r="BE164" s="216">
        <f>IF(N164="základní",J164,0)</f>
        <v>0</v>
      </c>
      <c r="BF164" s="216">
        <f>IF(N164="snížená",J164,0)</f>
        <v>0</v>
      </c>
      <c r="BG164" s="216">
        <f>IF(N164="zákl. přenesená",J164,0)</f>
        <v>0</v>
      </c>
      <c r="BH164" s="216">
        <f>IF(N164="sníž. přenesená",J164,0)</f>
        <v>0</v>
      </c>
      <c r="BI164" s="216">
        <f>IF(N164="nulová",J164,0)</f>
        <v>0</v>
      </c>
      <c r="BJ164" s="25" t="s">
        <v>85</v>
      </c>
      <c r="BK164" s="216">
        <f>ROUND(I164*H164,2)</f>
        <v>0</v>
      </c>
      <c r="BL164" s="25" t="s">
        <v>537</v>
      </c>
      <c r="BM164" s="25" t="s">
        <v>882</v>
      </c>
    </row>
    <row r="165" spans="2:51" s="13" customFormat="1" ht="12">
      <c r="B165" s="230"/>
      <c r="C165" s="231"/>
      <c r="D165" s="217" t="s">
        <v>165</v>
      </c>
      <c r="E165" s="232" t="s">
        <v>34</v>
      </c>
      <c r="F165" s="233" t="s">
        <v>292</v>
      </c>
      <c r="G165" s="231"/>
      <c r="H165" s="234">
        <v>18</v>
      </c>
      <c r="I165" s="235"/>
      <c r="J165" s="231"/>
      <c r="K165" s="231"/>
      <c r="L165" s="236"/>
      <c r="M165" s="237"/>
      <c r="N165" s="238"/>
      <c r="O165" s="238"/>
      <c r="P165" s="238"/>
      <c r="Q165" s="238"/>
      <c r="R165" s="238"/>
      <c r="S165" s="238"/>
      <c r="T165" s="239"/>
      <c r="AT165" s="240" t="s">
        <v>165</v>
      </c>
      <c r="AU165" s="240" t="s">
        <v>87</v>
      </c>
      <c r="AV165" s="13" t="s">
        <v>87</v>
      </c>
      <c r="AW165" s="13" t="s">
        <v>41</v>
      </c>
      <c r="AX165" s="13" t="s">
        <v>85</v>
      </c>
      <c r="AY165" s="240" t="s">
        <v>154</v>
      </c>
    </row>
    <row r="166" spans="2:65" s="1" customFormat="1" ht="38.25" customHeight="1">
      <c r="B166" s="43"/>
      <c r="C166" s="205" t="s">
        <v>393</v>
      </c>
      <c r="D166" s="205" t="s">
        <v>156</v>
      </c>
      <c r="E166" s="206" t="s">
        <v>883</v>
      </c>
      <c r="F166" s="207" t="s">
        <v>884</v>
      </c>
      <c r="G166" s="208" t="s">
        <v>181</v>
      </c>
      <c r="H166" s="209">
        <v>1</v>
      </c>
      <c r="I166" s="210"/>
      <c r="J166" s="211">
        <f>ROUND(I166*H166,2)</f>
        <v>0</v>
      </c>
      <c r="K166" s="207" t="s">
        <v>160</v>
      </c>
      <c r="L166" s="63"/>
      <c r="M166" s="212" t="s">
        <v>34</v>
      </c>
      <c r="N166" s="213" t="s">
        <v>49</v>
      </c>
      <c r="O166" s="44"/>
      <c r="P166" s="214">
        <f>O166*H166</f>
        <v>0</v>
      </c>
      <c r="Q166" s="214">
        <v>0</v>
      </c>
      <c r="R166" s="214">
        <f>Q166*H166</f>
        <v>0</v>
      </c>
      <c r="S166" s="214">
        <v>0</v>
      </c>
      <c r="T166" s="215">
        <f>S166*H166</f>
        <v>0</v>
      </c>
      <c r="AR166" s="25" t="s">
        <v>537</v>
      </c>
      <c r="AT166" s="25" t="s">
        <v>156</v>
      </c>
      <c r="AU166" s="25" t="s">
        <v>87</v>
      </c>
      <c r="AY166" s="25" t="s">
        <v>154</v>
      </c>
      <c r="BE166" s="216">
        <f>IF(N166="základní",J166,0)</f>
        <v>0</v>
      </c>
      <c r="BF166" s="216">
        <f>IF(N166="snížená",J166,0)</f>
        <v>0</v>
      </c>
      <c r="BG166" s="216">
        <f>IF(N166="zákl. přenesená",J166,0)</f>
        <v>0</v>
      </c>
      <c r="BH166" s="216">
        <f>IF(N166="sníž. přenesená",J166,0)</f>
        <v>0</v>
      </c>
      <c r="BI166" s="216">
        <f>IF(N166="nulová",J166,0)</f>
        <v>0</v>
      </c>
      <c r="BJ166" s="25" t="s">
        <v>85</v>
      </c>
      <c r="BK166" s="216">
        <f>ROUND(I166*H166,2)</f>
        <v>0</v>
      </c>
      <c r="BL166" s="25" t="s">
        <v>537</v>
      </c>
      <c r="BM166" s="25" t="s">
        <v>885</v>
      </c>
    </row>
    <row r="167" spans="2:47" s="1" customFormat="1" ht="36">
      <c r="B167" s="43"/>
      <c r="C167" s="65"/>
      <c r="D167" s="217" t="s">
        <v>163</v>
      </c>
      <c r="E167" s="65"/>
      <c r="F167" s="218" t="s">
        <v>886</v>
      </c>
      <c r="G167" s="65"/>
      <c r="H167" s="65"/>
      <c r="I167" s="174"/>
      <c r="J167" s="65"/>
      <c r="K167" s="65"/>
      <c r="L167" s="63"/>
      <c r="M167" s="219"/>
      <c r="N167" s="44"/>
      <c r="O167" s="44"/>
      <c r="P167" s="44"/>
      <c r="Q167" s="44"/>
      <c r="R167" s="44"/>
      <c r="S167" s="44"/>
      <c r="T167" s="80"/>
      <c r="AT167" s="25" t="s">
        <v>163</v>
      </c>
      <c r="AU167" s="25" t="s">
        <v>87</v>
      </c>
    </row>
    <row r="168" spans="2:51" s="13" customFormat="1" ht="12">
      <c r="B168" s="230"/>
      <c r="C168" s="231"/>
      <c r="D168" s="217" t="s">
        <v>165</v>
      </c>
      <c r="E168" s="232" t="s">
        <v>34</v>
      </c>
      <c r="F168" s="233" t="s">
        <v>85</v>
      </c>
      <c r="G168" s="231"/>
      <c r="H168" s="234">
        <v>1</v>
      </c>
      <c r="I168" s="235"/>
      <c r="J168" s="231"/>
      <c r="K168" s="231"/>
      <c r="L168" s="236"/>
      <c r="M168" s="237"/>
      <c r="N168" s="238"/>
      <c r="O168" s="238"/>
      <c r="P168" s="238"/>
      <c r="Q168" s="238"/>
      <c r="R168" s="238"/>
      <c r="S168" s="238"/>
      <c r="T168" s="239"/>
      <c r="AT168" s="240" t="s">
        <v>165</v>
      </c>
      <c r="AU168" s="240" t="s">
        <v>87</v>
      </c>
      <c r="AV168" s="13" t="s">
        <v>87</v>
      </c>
      <c r="AW168" s="13" t="s">
        <v>41</v>
      </c>
      <c r="AX168" s="13" t="s">
        <v>85</v>
      </c>
      <c r="AY168" s="240" t="s">
        <v>154</v>
      </c>
    </row>
    <row r="169" spans="2:65" s="1" customFormat="1" ht="38.25" customHeight="1">
      <c r="B169" s="43"/>
      <c r="C169" s="205" t="s">
        <v>397</v>
      </c>
      <c r="D169" s="205" t="s">
        <v>156</v>
      </c>
      <c r="E169" s="206" t="s">
        <v>887</v>
      </c>
      <c r="F169" s="207" t="s">
        <v>888</v>
      </c>
      <c r="G169" s="208" t="s">
        <v>889</v>
      </c>
      <c r="H169" s="209">
        <v>24</v>
      </c>
      <c r="I169" s="210"/>
      <c r="J169" s="211">
        <f>ROUND(I169*H169,2)</f>
        <v>0</v>
      </c>
      <c r="K169" s="207" t="s">
        <v>34</v>
      </c>
      <c r="L169" s="63"/>
      <c r="M169" s="212" t="s">
        <v>34</v>
      </c>
      <c r="N169" s="213" t="s">
        <v>49</v>
      </c>
      <c r="O169" s="44"/>
      <c r="P169" s="214">
        <f>O169*H169</f>
        <v>0</v>
      </c>
      <c r="Q169" s="214">
        <v>0</v>
      </c>
      <c r="R169" s="214">
        <f>Q169*H169</f>
        <v>0</v>
      </c>
      <c r="S169" s="214">
        <v>0</v>
      </c>
      <c r="T169" s="215">
        <f>S169*H169</f>
        <v>0</v>
      </c>
      <c r="AR169" s="25" t="s">
        <v>537</v>
      </c>
      <c r="AT169" s="25" t="s">
        <v>156</v>
      </c>
      <c r="AU169" s="25" t="s">
        <v>87</v>
      </c>
      <c r="AY169" s="25" t="s">
        <v>154</v>
      </c>
      <c r="BE169" s="216">
        <f>IF(N169="základní",J169,0)</f>
        <v>0</v>
      </c>
      <c r="BF169" s="216">
        <f>IF(N169="snížená",J169,0)</f>
        <v>0</v>
      </c>
      <c r="BG169" s="216">
        <f>IF(N169="zákl. přenesená",J169,0)</f>
        <v>0</v>
      </c>
      <c r="BH169" s="216">
        <f>IF(N169="sníž. přenesená",J169,0)</f>
        <v>0</v>
      </c>
      <c r="BI169" s="216">
        <f>IF(N169="nulová",J169,0)</f>
        <v>0</v>
      </c>
      <c r="BJ169" s="25" t="s">
        <v>85</v>
      </c>
      <c r="BK169" s="216">
        <f>ROUND(I169*H169,2)</f>
        <v>0</v>
      </c>
      <c r="BL169" s="25" t="s">
        <v>537</v>
      </c>
      <c r="BM169" s="25" t="s">
        <v>890</v>
      </c>
    </row>
    <row r="170" spans="2:51" s="13" customFormat="1" ht="12">
      <c r="B170" s="230"/>
      <c r="C170" s="231"/>
      <c r="D170" s="217" t="s">
        <v>165</v>
      </c>
      <c r="E170" s="232" t="s">
        <v>34</v>
      </c>
      <c r="F170" s="233" t="s">
        <v>327</v>
      </c>
      <c r="G170" s="231"/>
      <c r="H170" s="234">
        <v>24</v>
      </c>
      <c r="I170" s="235"/>
      <c r="J170" s="231"/>
      <c r="K170" s="231"/>
      <c r="L170" s="236"/>
      <c r="M170" s="237"/>
      <c r="N170" s="238"/>
      <c r="O170" s="238"/>
      <c r="P170" s="238"/>
      <c r="Q170" s="238"/>
      <c r="R170" s="238"/>
      <c r="S170" s="238"/>
      <c r="T170" s="239"/>
      <c r="AT170" s="240" t="s">
        <v>165</v>
      </c>
      <c r="AU170" s="240" t="s">
        <v>87</v>
      </c>
      <c r="AV170" s="13" t="s">
        <v>87</v>
      </c>
      <c r="AW170" s="13" t="s">
        <v>41</v>
      </c>
      <c r="AX170" s="13" t="s">
        <v>85</v>
      </c>
      <c r="AY170" s="240" t="s">
        <v>154</v>
      </c>
    </row>
    <row r="171" spans="2:65" s="1" customFormat="1" ht="38.25" customHeight="1">
      <c r="B171" s="43"/>
      <c r="C171" s="205" t="s">
        <v>401</v>
      </c>
      <c r="D171" s="205" t="s">
        <v>156</v>
      </c>
      <c r="E171" s="206" t="s">
        <v>891</v>
      </c>
      <c r="F171" s="207" t="s">
        <v>892</v>
      </c>
      <c r="G171" s="208" t="s">
        <v>889</v>
      </c>
      <c r="H171" s="209">
        <v>10</v>
      </c>
      <c r="I171" s="210"/>
      <c r="J171" s="211">
        <f>ROUND(I171*H171,2)</f>
        <v>0</v>
      </c>
      <c r="K171" s="207" t="s">
        <v>34</v>
      </c>
      <c r="L171" s="63"/>
      <c r="M171" s="212" t="s">
        <v>34</v>
      </c>
      <c r="N171" s="213" t="s">
        <v>49</v>
      </c>
      <c r="O171" s="44"/>
      <c r="P171" s="214">
        <f>O171*H171</f>
        <v>0</v>
      </c>
      <c r="Q171" s="214">
        <v>0</v>
      </c>
      <c r="R171" s="214">
        <f>Q171*H171</f>
        <v>0</v>
      </c>
      <c r="S171" s="214">
        <v>0</v>
      </c>
      <c r="T171" s="215">
        <f>S171*H171</f>
        <v>0</v>
      </c>
      <c r="AR171" s="25" t="s">
        <v>537</v>
      </c>
      <c r="AT171" s="25" t="s">
        <v>156</v>
      </c>
      <c r="AU171" s="25" t="s">
        <v>87</v>
      </c>
      <c r="AY171" s="25" t="s">
        <v>154</v>
      </c>
      <c r="BE171" s="216">
        <f>IF(N171="základní",J171,0)</f>
        <v>0</v>
      </c>
      <c r="BF171" s="216">
        <f>IF(N171="snížená",J171,0)</f>
        <v>0</v>
      </c>
      <c r="BG171" s="216">
        <f>IF(N171="zákl. přenesená",J171,0)</f>
        <v>0</v>
      </c>
      <c r="BH171" s="216">
        <f>IF(N171="sníž. přenesená",J171,0)</f>
        <v>0</v>
      </c>
      <c r="BI171" s="216">
        <f>IF(N171="nulová",J171,0)</f>
        <v>0</v>
      </c>
      <c r="BJ171" s="25" t="s">
        <v>85</v>
      </c>
      <c r="BK171" s="216">
        <f>ROUND(I171*H171,2)</f>
        <v>0</v>
      </c>
      <c r="BL171" s="25" t="s">
        <v>537</v>
      </c>
      <c r="BM171" s="25" t="s">
        <v>893</v>
      </c>
    </row>
    <row r="172" spans="2:51" s="13" customFormat="1" ht="12">
      <c r="B172" s="230"/>
      <c r="C172" s="231"/>
      <c r="D172" s="217" t="s">
        <v>165</v>
      </c>
      <c r="E172" s="232" t="s">
        <v>34</v>
      </c>
      <c r="F172" s="233" t="s">
        <v>234</v>
      </c>
      <c r="G172" s="231"/>
      <c r="H172" s="234">
        <v>10</v>
      </c>
      <c r="I172" s="235"/>
      <c r="J172" s="231"/>
      <c r="K172" s="231"/>
      <c r="L172" s="236"/>
      <c r="M172" s="237"/>
      <c r="N172" s="238"/>
      <c r="O172" s="238"/>
      <c r="P172" s="238"/>
      <c r="Q172" s="238"/>
      <c r="R172" s="238"/>
      <c r="S172" s="238"/>
      <c r="T172" s="239"/>
      <c r="AT172" s="240" t="s">
        <v>165</v>
      </c>
      <c r="AU172" s="240" t="s">
        <v>87</v>
      </c>
      <c r="AV172" s="13" t="s">
        <v>87</v>
      </c>
      <c r="AW172" s="13" t="s">
        <v>41</v>
      </c>
      <c r="AX172" s="13" t="s">
        <v>85</v>
      </c>
      <c r="AY172" s="240" t="s">
        <v>154</v>
      </c>
    </row>
    <row r="173" spans="2:65" s="1" customFormat="1" ht="38.25" customHeight="1">
      <c r="B173" s="43"/>
      <c r="C173" s="205" t="s">
        <v>408</v>
      </c>
      <c r="D173" s="205" t="s">
        <v>156</v>
      </c>
      <c r="E173" s="206" t="s">
        <v>894</v>
      </c>
      <c r="F173" s="207" t="s">
        <v>895</v>
      </c>
      <c r="G173" s="208" t="s">
        <v>889</v>
      </c>
      <c r="H173" s="209">
        <v>10</v>
      </c>
      <c r="I173" s="210"/>
      <c r="J173" s="211">
        <f>ROUND(I173*H173,2)</f>
        <v>0</v>
      </c>
      <c r="K173" s="207" t="s">
        <v>34</v>
      </c>
      <c r="L173" s="63"/>
      <c r="M173" s="212" t="s">
        <v>34</v>
      </c>
      <c r="N173" s="213" t="s">
        <v>49</v>
      </c>
      <c r="O173" s="44"/>
      <c r="P173" s="214">
        <f>O173*H173</f>
        <v>0</v>
      </c>
      <c r="Q173" s="214">
        <v>0</v>
      </c>
      <c r="R173" s="214">
        <f>Q173*H173</f>
        <v>0</v>
      </c>
      <c r="S173" s="214">
        <v>0</v>
      </c>
      <c r="T173" s="215">
        <f>S173*H173</f>
        <v>0</v>
      </c>
      <c r="AR173" s="25" t="s">
        <v>537</v>
      </c>
      <c r="AT173" s="25" t="s">
        <v>156</v>
      </c>
      <c r="AU173" s="25" t="s">
        <v>87</v>
      </c>
      <c r="AY173" s="25" t="s">
        <v>154</v>
      </c>
      <c r="BE173" s="216">
        <f>IF(N173="základní",J173,0)</f>
        <v>0</v>
      </c>
      <c r="BF173" s="216">
        <f>IF(N173="snížená",J173,0)</f>
        <v>0</v>
      </c>
      <c r="BG173" s="216">
        <f>IF(N173="zákl. přenesená",J173,0)</f>
        <v>0</v>
      </c>
      <c r="BH173" s="216">
        <f>IF(N173="sníž. přenesená",J173,0)</f>
        <v>0</v>
      </c>
      <c r="BI173" s="216">
        <f>IF(N173="nulová",J173,0)</f>
        <v>0</v>
      </c>
      <c r="BJ173" s="25" t="s">
        <v>85</v>
      </c>
      <c r="BK173" s="216">
        <f>ROUND(I173*H173,2)</f>
        <v>0</v>
      </c>
      <c r="BL173" s="25" t="s">
        <v>537</v>
      </c>
      <c r="BM173" s="25" t="s">
        <v>896</v>
      </c>
    </row>
    <row r="174" spans="2:51" s="13" customFormat="1" ht="12">
      <c r="B174" s="230"/>
      <c r="C174" s="231"/>
      <c r="D174" s="217" t="s">
        <v>165</v>
      </c>
      <c r="E174" s="232" t="s">
        <v>34</v>
      </c>
      <c r="F174" s="233" t="s">
        <v>234</v>
      </c>
      <c r="G174" s="231"/>
      <c r="H174" s="234">
        <v>10</v>
      </c>
      <c r="I174" s="235"/>
      <c r="J174" s="231"/>
      <c r="K174" s="231"/>
      <c r="L174" s="236"/>
      <c r="M174" s="237"/>
      <c r="N174" s="238"/>
      <c r="O174" s="238"/>
      <c r="P174" s="238"/>
      <c r="Q174" s="238"/>
      <c r="R174" s="238"/>
      <c r="S174" s="238"/>
      <c r="T174" s="239"/>
      <c r="AT174" s="240" t="s">
        <v>165</v>
      </c>
      <c r="AU174" s="240" t="s">
        <v>87</v>
      </c>
      <c r="AV174" s="13" t="s">
        <v>87</v>
      </c>
      <c r="AW174" s="13" t="s">
        <v>41</v>
      </c>
      <c r="AX174" s="13" t="s">
        <v>85</v>
      </c>
      <c r="AY174" s="240" t="s">
        <v>154</v>
      </c>
    </row>
    <row r="175" spans="2:65" s="1" customFormat="1" ht="16.5" customHeight="1">
      <c r="B175" s="43"/>
      <c r="C175" s="205" t="s">
        <v>414</v>
      </c>
      <c r="D175" s="205" t="s">
        <v>156</v>
      </c>
      <c r="E175" s="206" t="s">
        <v>897</v>
      </c>
      <c r="F175" s="207" t="s">
        <v>898</v>
      </c>
      <c r="G175" s="208" t="s">
        <v>181</v>
      </c>
      <c r="H175" s="209">
        <v>1</v>
      </c>
      <c r="I175" s="210"/>
      <c r="J175" s="211">
        <f>ROUND(I175*H175,2)</f>
        <v>0</v>
      </c>
      <c r="K175" s="207" t="s">
        <v>34</v>
      </c>
      <c r="L175" s="63"/>
      <c r="M175" s="212" t="s">
        <v>34</v>
      </c>
      <c r="N175" s="213" t="s">
        <v>49</v>
      </c>
      <c r="O175" s="44"/>
      <c r="P175" s="214">
        <f>O175*H175</f>
        <v>0</v>
      </c>
      <c r="Q175" s="214">
        <v>0</v>
      </c>
      <c r="R175" s="214">
        <f>Q175*H175</f>
        <v>0</v>
      </c>
      <c r="S175" s="214">
        <v>0</v>
      </c>
      <c r="T175" s="215">
        <f>S175*H175</f>
        <v>0</v>
      </c>
      <c r="AR175" s="25" t="s">
        <v>537</v>
      </c>
      <c r="AT175" s="25" t="s">
        <v>156</v>
      </c>
      <c r="AU175" s="25" t="s">
        <v>87</v>
      </c>
      <c r="AY175" s="25" t="s">
        <v>154</v>
      </c>
      <c r="BE175" s="216">
        <f>IF(N175="základní",J175,0)</f>
        <v>0</v>
      </c>
      <c r="BF175" s="216">
        <f>IF(N175="snížená",J175,0)</f>
        <v>0</v>
      </c>
      <c r="BG175" s="216">
        <f>IF(N175="zákl. přenesená",J175,0)</f>
        <v>0</v>
      </c>
      <c r="BH175" s="216">
        <f>IF(N175="sníž. přenesená",J175,0)</f>
        <v>0</v>
      </c>
      <c r="BI175" s="216">
        <f>IF(N175="nulová",J175,0)</f>
        <v>0</v>
      </c>
      <c r="BJ175" s="25" t="s">
        <v>85</v>
      </c>
      <c r="BK175" s="216">
        <f>ROUND(I175*H175,2)</f>
        <v>0</v>
      </c>
      <c r="BL175" s="25" t="s">
        <v>537</v>
      </c>
      <c r="BM175" s="25" t="s">
        <v>899</v>
      </c>
    </row>
    <row r="176" spans="2:51" s="13" customFormat="1" ht="12">
      <c r="B176" s="230"/>
      <c r="C176" s="231"/>
      <c r="D176" s="217" t="s">
        <v>165</v>
      </c>
      <c r="E176" s="232" t="s">
        <v>34</v>
      </c>
      <c r="F176" s="233" t="s">
        <v>85</v>
      </c>
      <c r="G176" s="231"/>
      <c r="H176" s="234">
        <v>1</v>
      </c>
      <c r="I176" s="235"/>
      <c r="J176" s="231"/>
      <c r="K176" s="231"/>
      <c r="L176" s="236"/>
      <c r="M176" s="237"/>
      <c r="N176" s="238"/>
      <c r="O176" s="238"/>
      <c r="P176" s="238"/>
      <c r="Q176" s="238"/>
      <c r="R176" s="238"/>
      <c r="S176" s="238"/>
      <c r="T176" s="239"/>
      <c r="AT176" s="240" t="s">
        <v>165</v>
      </c>
      <c r="AU176" s="240" t="s">
        <v>87</v>
      </c>
      <c r="AV176" s="13" t="s">
        <v>87</v>
      </c>
      <c r="AW176" s="13" t="s">
        <v>41</v>
      </c>
      <c r="AX176" s="13" t="s">
        <v>78</v>
      </c>
      <c r="AY176" s="240" t="s">
        <v>154</v>
      </c>
    </row>
    <row r="177" spans="2:51" s="13" customFormat="1" ht="12">
      <c r="B177" s="230"/>
      <c r="C177" s="231"/>
      <c r="D177" s="217" t="s">
        <v>165</v>
      </c>
      <c r="E177" s="232" t="s">
        <v>34</v>
      </c>
      <c r="F177" s="233" t="s">
        <v>34</v>
      </c>
      <c r="G177" s="231"/>
      <c r="H177" s="234">
        <v>0</v>
      </c>
      <c r="I177" s="235"/>
      <c r="J177" s="231"/>
      <c r="K177" s="231"/>
      <c r="L177" s="236"/>
      <c r="M177" s="237"/>
      <c r="N177" s="238"/>
      <c r="O177" s="238"/>
      <c r="P177" s="238"/>
      <c r="Q177" s="238"/>
      <c r="R177" s="238"/>
      <c r="S177" s="238"/>
      <c r="T177" s="239"/>
      <c r="AT177" s="240" t="s">
        <v>165</v>
      </c>
      <c r="AU177" s="240" t="s">
        <v>87</v>
      </c>
      <c r="AV177" s="13" t="s">
        <v>87</v>
      </c>
      <c r="AW177" s="13" t="s">
        <v>6</v>
      </c>
      <c r="AX177" s="13" t="s">
        <v>78</v>
      </c>
      <c r="AY177" s="240" t="s">
        <v>154</v>
      </c>
    </row>
    <row r="178" spans="2:51" s="14" customFormat="1" ht="12">
      <c r="B178" s="251"/>
      <c r="C178" s="252"/>
      <c r="D178" s="217" t="s">
        <v>165</v>
      </c>
      <c r="E178" s="253" t="s">
        <v>34</v>
      </c>
      <c r="F178" s="254" t="s">
        <v>185</v>
      </c>
      <c r="G178" s="252"/>
      <c r="H178" s="255">
        <v>1</v>
      </c>
      <c r="I178" s="256"/>
      <c r="J178" s="252"/>
      <c r="K178" s="252"/>
      <c r="L178" s="257"/>
      <c r="M178" s="258"/>
      <c r="N178" s="259"/>
      <c r="O178" s="259"/>
      <c r="P178" s="259"/>
      <c r="Q178" s="259"/>
      <c r="R178" s="259"/>
      <c r="S178" s="259"/>
      <c r="T178" s="260"/>
      <c r="AT178" s="261" t="s">
        <v>165</v>
      </c>
      <c r="AU178" s="261" t="s">
        <v>87</v>
      </c>
      <c r="AV178" s="14" t="s">
        <v>161</v>
      </c>
      <c r="AW178" s="14" t="s">
        <v>41</v>
      </c>
      <c r="AX178" s="14" t="s">
        <v>85</v>
      </c>
      <c r="AY178" s="261" t="s">
        <v>154</v>
      </c>
    </row>
    <row r="179" spans="2:65" s="1" customFormat="1" ht="16.5" customHeight="1">
      <c r="B179" s="43"/>
      <c r="C179" s="241" t="s">
        <v>420</v>
      </c>
      <c r="D179" s="241" t="s">
        <v>169</v>
      </c>
      <c r="E179" s="242" t="s">
        <v>900</v>
      </c>
      <c r="F179" s="243" t="s">
        <v>901</v>
      </c>
      <c r="G179" s="244" t="s">
        <v>181</v>
      </c>
      <c r="H179" s="245">
        <v>1</v>
      </c>
      <c r="I179" s="246"/>
      <c r="J179" s="247">
        <f>ROUND(I179*H179,2)</f>
        <v>0</v>
      </c>
      <c r="K179" s="243" t="s">
        <v>34</v>
      </c>
      <c r="L179" s="248"/>
      <c r="M179" s="249" t="s">
        <v>34</v>
      </c>
      <c r="N179" s="250" t="s">
        <v>49</v>
      </c>
      <c r="O179" s="44"/>
      <c r="P179" s="214">
        <f>O179*H179</f>
        <v>0</v>
      </c>
      <c r="Q179" s="214">
        <v>0.0001</v>
      </c>
      <c r="R179" s="214">
        <f>Q179*H179</f>
        <v>0.0001</v>
      </c>
      <c r="S179" s="214">
        <v>0</v>
      </c>
      <c r="T179" s="215">
        <f>S179*H179</f>
        <v>0</v>
      </c>
      <c r="AR179" s="25" t="s">
        <v>798</v>
      </c>
      <c r="AT179" s="25" t="s">
        <v>169</v>
      </c>
      <c r="AU179" s="25" t="s">
        <v>87</v>
      </c>
      <c r="AY179" s="25" t="s">
        <v>154</v>
      </c>
      <c r="BE179" s="216">
        <f>IF(N179="základní",J179,0)</f>
        <v>0</v>
      </c>
      <c r="BF179" s="216">
        <f>IF(N179="snížená",J179,0)</f>
        <v>0</v>
      </c>
      <c r="BG179" s="216">
        <f>IF(N179="zákl. přenesená",J179,0)</f>
        <v>0</v>
      </c>
      <c r="BH179" s="216">
        <f>IF(N179="sníž. přenesená",J179,0)</f>
        <v>0</v>
      </c>
      <c r="BI179" s="216">
        <f>IF(N179="nulová",J179,0)</f>
        <v>0</v>
      </c>
      <c r="BJ179" s="25" t="s">
        <v>85</v>
      </c>
      <c r="BK179" s="216">
        <f>ROUND(I179*H179,2)</f>
        <v>0</v>
      </c>
      <c r="BL179" s="25" t="s">
        <v>537</v>
      </c>
      <c r="BM179" s="25" t="s">
        <v>902</v>
      </c>
    </row>
    <row r="180" spans="2:51" s="13" customFormat="1" ht="12">
      <c r="B180" s="230"/>
      <c r="C180" s="231"/>
      <c r="D180" s="217" t="s">
        <v>165</v>
      </c>
      <c r="E180" s="232" t="s">
        <v>34</v>
      </c>
      <c r="F180" s="233" t="s">
        <v>85</v>
      </c>
      <c r="G180" s="231"/>
      <c r="H180" s="234">
        <v>1</v>
      </c>
      <c r="I180" s="235"/>
      <c r="J180" s="231"/>
      <c r="K180" s="231"/>
      <c r="L180" s="236"/>
      <c r="M180" s="237"/>
      <c r="N180" s="238"/>
      <c r="O180" s="238"/>
      <c r="P180" s="238"/>
      <c r="Q180" s="238"/>
      <c r="R180" s="238"/>
      <c r="S180" s="238"/>
      <c r="T180" s="239"/>
      <c r="AT180" s="240" t="s">
        <v>165</v>
      </c>
      <c r="AU180" s="240" t="s">
        <v>87</v>
      </c>
      <c r="AV180" s="13" t="s">
        <v>87</v>
      </c>
      <c r="AW180" s="13" t="s">
        <v>41</v>
      </c>
      <c r="AX180" s="13" t="s">
        <v>85</v>
      </c>
      <c r="AY180" s="240" t="s">
        <v>154</v>
      </c>
    </row>
    <row r="181" spans="2:63" s="11" customFormat="1" ht="29.25" customHeight="1">
      <c r="B181" s="189"/>
      <c r="C181" s="190"/>
      <c r="D181" s="191" t="s">
        <v>77</v>
      </c>
      <c r="E181" s="203" t="s">
        <v>903</v>
      </c>
      <c r="F181" s="203" t="s">
        <v>904</v>
      </c>
      <c r="G181" s="190"/>
      <c r="H181" s="190"/>
      <c r="I181" s="193"/>
      <c r="J181" s="204">
        <f>BK181</f>
        <v>0</v>
      </c>
      <c r="K181" s="190"/>
      <c r="L181" s="195"/>
      <c r="M181" s="196"/>
      <c r="N181" s="197"/>
      <c r="O181" s="197"/>
      <c r="P181" s="198">
        <f>SUM(P182:P203)</f>
        <v>0</v>
      </c>
      <c r="Q181" s="197"/>
      <c r="R181" s="198">
        <f>SUM(R182:R203)</f>
        <v>0.006750000000000001</v>
      </c>
      <c r="S181" s="197"/>
      <c r="T181" s="199">
        <f>SUM(T182:T203)</f>
        <v>0</v>
      </c>
      <c r="AR181" s="200" t="s">
        <v>178</v>
      </c>
      <c r="AT181" s="201" t="s">
        <v>77</v>
      </c>
      <c r="AU181" s="201" t="s">
        <v>85</v>
      </c>
      <c r="AY181" s="200" t="s">
        <v>154</v>
      </c>
      <c r="BK181" s="202">
        <f>SUM(BK182:BK203)</f>
        <v>0</v>
      </c>
    </row>
    <row r="182" spans="2:65" s="1" customFormat="1" ht="25.5" customHeight="1">
      <c r="B182" s="43"/>
      <c r="C182" s="241" t="s">
        <v>425</v>
      </c>
      <c r="D182" s="241" t="s">
        <v>169</v>
      </c>
      <c r="E182" s="242" t="s">
        <v>905</v>
      </c>
      <c r="F182" s="243" t="s">
        <v>906</v>
      </c>
      <c r="G182" s="244" t="s">
        <v>181</v>
      </c>
      <c r="H182" s="245">
        <v>1</v>
      </c>
      <c r="I182" s="246"/>
      <c r="J182" s="247">
        <f>ROUND(I182*H182,2)</f>
        <v>0</v>
      </c>
      <c r="K182" s="243" t="s">
        <v>160</v>
      </c>
      <c r="L182" s="248"/>
      <c r="M182" s="249" t="s">
        <v>34</v>
      </c>
      <c r="N182" s="250" t="s">
        <v>49</v>
      </c>
      <c r="O182" s="44"/>
      <c r="P182" s="214">
        <f>O182*H182</f>
        <v>0</v>
      </c>
      <c r="Q182" s="214">
        <v>0.00196</v>
      </c>
      <c r="R182" s="214">
        <f>Q182*H182</f>
        <v>0.00196</v>
      </c>
      <c r="S182" s="214">
        <v>0</v>
      </c>
      <c r="T182" s="215">
        <f>S182*H182</f>
        <v>0</v>
      </c>
      <c r="AR182" s="25" t="s">
        <v>798</v>
      </c>
      <c r="AT182" s="25" t="s">
        <v>169</v>
      </c>
      <c r="AU182" s="25" t="s">
        <v>87</v>
      </c>
      <c r="AY182" s="25" t="s">
        <v>154</v>
      </c>
      <c r="BE182" s="216">
        <f>IF(N182="základní",J182,0)</f>
        <v>0</v>
      </c>
      <c r="BF182" s="216">
        <f>IF(N182="snížená",J182,0)</f>
        <v>0</v>
      </c>
      <c r="BG182" s="216">
        <f>IF(N182="zákl. přenesená",J182,0)</f>
        <v>0</v>
      </c>
      <c r="BH182" s="216">
        <f>IF(N182="sníž. přenesená",J182,0)</f>
        <v>0</v>
      </c>
      <c r="BI182" s="216">
        <f>IF(N182="nulová",J182,0)</f>
        <v>0</v>
      </c>
      <c r="BJ182" s="25" t="s">
        <v>85</v>
      </c>
      <c r="BK182" s="216">
        <f>ROUND(I182*H182,2)</f>
        <v>0</v>
      </c>
      <c r="BL182" s="25" t="s">
        <v>537</v>
      </c>
      <c r="BM182" s="25" t="s">
        <v>907</v>
      </c>
    </row>
    <row r="183" spans="2:51" s="13" customFormat="1" ht="12">
      <c r="B183" s="230"/>
      <c r="C183" s="231"/>
      <c r="D183" s="217" t="s">
        <v>165</v>
      </c>
      <c r="E183" s="232" t="s">
        <v>34</v>
      </c>
      <c r="F183" s="233" t="s">
        <v>85</v>
      </c>
      <c r="G183" s="231"/>
      <c r="H183" s="234">
        <v>1</v>
      </c>
      <c r="I183" s="235"/>
      <c r="J183" s="231"/>
      <c r="K183" s="231"/>
      <c r="L183" s="236"/>
      <c r="M183" s="237"/>
      <c r="N183" s="238"/>
      <c r="O183" s="238"/>
      <c r="P183" s="238"/>
      <c r="Q183" s="238"/>
      <c r="R183" s="238"/>
      <c r="S183" s="238"/>
      <c r="T183" s="239"/>
      <c r="AT183" s="240" t="s">
        <v>165</v>
      </c>
      <c r="AU183" s="240" t="s">
        <v>87</v>
      </c>
      <c r="AV183" s="13" t="s">
        <v>87</v>
      </c>
      <c r="AW183" s="13" t="s">
        <v>41</v>
      </c>
      <c r="AX183" s="13" t="s">
        <v>85</v>
      </c>
      <c r="AY183" s="240" t="s">
        <v>154</v>
      </c>
    </row>
    <row r="184" spans="2:65" s="1" customFormat="1" ht="25.5" customHeight="1">
      <c r="B184" s="43"/>
      <c r="C184" s="205" t="s">
        <v>432</v>
      </c>
      <c r="D184" s="205" t="s">
        <v>156</v>
      </c>
      <c r="E184" s="206" t="s">
        <v>908</v>
      </c>
      <c r="F184" s="207" t="s">
        <v>909</v>
      </c>
      <c r="G184" s="208" t="s">
        <v>287</v>
      </c>
      <c r="H184" s="209">
        <v>0.4</v>
      </c>
      <c r="I184" s="210"/>
      <c r="J184" s="211">
        <f>ROUND(I184*H184,2)</f>
        <v>0</v>
      </c>
      <c r="K184" s="207" t="s">
        <v>34</v>
      </c>
      <c r="L184" s="63"/>
      <c r="M184" s="212" t="s">
        <v>34</v>
      </c>
      <c r="N184" s="213" t="s">
        <v>49</v>
      </c>
      <c r="O184" s="44"/>
      <c r="P184" s="214">
        <f>O184*H184</f>
        <v>0</v>
      </c>
      <c r="Q184" s="214">
        <v>0</v>
      </c>
      <c r="R184" s="214">
        <f>Q184*H184</f>
        <v>0</v>
      </c>
      <c r="S184" s="214">
        <v>0</v>
      </c>
      <c r="T184" s="215">
        <f>S184*H184</f>
        <v>0</v>
      </c>
      <c r="AR184" s="25" t="s">
        <v>537</v>
      </c>
      <c r="AT184" s="25" t="s">
        <v>156</v>
      </c>
      <c r="AU184" s="25" t="s">
        <v>87</v>
      </c>
      <c r="AY184" s="25" t="s">
        <v>154</v>
      </c>
      <c r="BE184" s="216">
        <f>IF(N184="základní",J184,0)</f>
        <v>0</v>
      </c>
      <c r="BF184" s="216">
        <f>IF(N184="snížená",J184,0)</f>
        <v>0</v>
      </c>
      <c r="BG184" s="216">
        <f>IF(N184="zákl. přenesená",J184,0)</f>
        <v>0</v>
      </c>
      <c r="BH184" s="216">
        <f>IF(N184="sníž. přenesená",J184,0)</f>
        <v>0</v>
      </c>
      <c r="BI184" s="216">
        <f>IF(N184="nulová",J184,0)</f>
        <v>0</v>
      </c>
      <c r="BJ184" s="25" t="s">
        <v>85</v>
      </c>
      <c r="BK184" s="216">
        <f>ROUND(I184*H184,2)</f>
        <v>0</v>
      </c>
      <c r="BL184" s="25" t="s">
        <v>537</v>
      </c>
      <c r="BM184" s="25" t="s">
        <v>910</v>
      </c>
    </row>
    <row r="185" spans="2:51" s="13" customFormat="1" ht="12">
      <c r="B185" s="230"/>
      <c r="C185" s="231"/>
      <c r="D185" s="217" t="s">
        <v>165</v>
      </c>
      <c r="E185" s="232" t="s">
        <v>34</v>
      </c>
      <c r="F185" s="233" t="s">
        <v>911</v>
      </c>
      <c r="G185" s="231"/>
      <c r="H185" s="234">
        <v>0.4</v>
      </c>
      <c r="I185" s="235"/>
      <c r="J185" s="231"/>
      <c r="K185" s="231"/>
      <c r="L185" s="236"/>
      <c r="M185" s="237"/>
      <c r="N185" s="238"/>
      <c r="O185" s="238"/>
      <c r="P185" s="238"/>
      <c r="Q185" s="238"/>
      <c r="R185" s="238"/>
      <c r="S185" s="238"/>
      <c r="T185" s="239"/>
      <c r="AT185" s="240" t="s">
        <v>165</v>
      </c>
      <c r="AU185" s="240" t="s">
        <v>87</v>
      </c>
      <c r="AV185" s="13" t="s">
        <v>87</v>
      </c>
      <c r="AW185" s="13" t="s">
        <v>41</v>
      </c>
      <c r="AX185" s="13" t="s">
        <v>85</v>
      </c>
      <c r="AY185" s="240" t="s">
        <v>154</v>
      </c>
    </row>
    <row r="186" spans="2:65" s="1" customFormat="1" ht="16.5" customHeight="1">
      <c r="B186" s="43"/>
      <c r="C186" s="241" t="s">
        <v>437</v>
      </c>
      <c r="D186" s="241" t="s">
        <v>169</v>
      </c>
      <c r="E186" s="242" t="s">
        <v>912</v>
      </c>
      <c r="F186" s="243" t="s">
        <v>913</v>
      </c>
      <c r="G186" s="244" t="s">
        <v>287</v>
      </c>
      <c r="H186" s="245">
        <v>0.4</v>
      </c>
      <c r="I186" s="246"/>
      <c r="J186" s="247">
        <f>ROUND(I186*H186,2)</f>
        <v>0</v>
      </c>
      <c r="K186" s="243" t="s">
        <v>34</v>
      </c>
      <c r="L186" s="248"/>
      <c r="M186" s="249" t="s">
        <v>34</v>
      </c>
      <c r="N186" s="250" t="s">
        <v>49</v>
      </c>
      <c r="O186" s="44"/>
      <c r="P186" s="214">
        <f>O186*H186</f>
        <v>0</v>
      </c>
      <c r="Q186" s="214">
        <v>0.0009</v>
      </c>
      <c r="R186" s="214">
        <f>Q186*H186</f>
        <v>0.00036</v>
      </c>
      <c r="S186" s="214">
        <v>0</v>
      </c>
      <c r="T186" s="215">
        <f>S186*H186</f>
        <v>0</v>
      </c>
      <c r="AR186" s="25" t="s">
        <v>914</v>
      </c>
      <c r="AT186" s="25" t="s">
        <v>169</v>
      </c>
      <c r="AU186" s="25" t="s">
        <v>87</v>
      </c>
      <c r="AY186" s="25" t="s">
        <v>154</v>
      </c>
      <c r="BE186" s="216">
        <f>IF(N186="základní",J186,0)</f>
        <v>0</v>
      </c>
      <c r="BF186" s="216">
        <f>IF(N186="snížená",J186,0)</f>
        <v>0</v>
      </c>
      <c r="BG186" s="216">
        <f>IF(N186="zákl. přenesená",J186,0)</f>
        <v>0</v>
      </c>
      <c r="BH186" s="216">
        <f>IF(N186="sníž. přenesená",J186,0)</f>
        <v>0</v>
      </c>
      <c r="BI186" s="216">
        <f>IF(N186="nulová",J186,0)</f>
        <v>0</v>
      </c>
      <c r="BJ186" s="25" t="s">
        <v>85</v>
      </c>
      <c r="BK186" s="216">
        <f>ROUND(I186*H186,2)</f>
        <v>0</v>
      </c>
      <c r="BL186" s="25" t="s">
        <v>914</v>
      </c>
      <c r="BM186" s="25" t="s">
        <v>915</v>
      </c>
    </row>
    <row r="187" spans="2:51" s="13" customFormat="1" ht="12">
      <c r="B187" s="230"/>
      <c r="C187" s="231"/>
      <c r="D187" s="217" t="s">
        <v>165</v>
      </c>
      <c r="E187" s="232" t="s">
        <v>34</v>
      </c>
      <c r="F187" s="233" t="s">
        <v>916</v>
      </c>
      <c r="G187" s="231"/>
      <c r="H187" s="234">
        <v>0.4</v>
      </c>
      <c r="I187" s="235"/>
      <c r="J187" s="231"/>
      <c r="K187" s="231"/>
      <c r="L187" s="236"/>
      <c r="M187" s="237"/>
      <c r="N187" s="238"/>
      <c r="O187" s="238"/>
      <c r="P187" s="238"/>
      <c r="Q187" s="238"/>
      <c r="R187" s="238"/>
      <c r="S187" s="238"/>
      <c r="T187" s="239"/>
      <c r="AT187" s="240" t="s">
        <v>165</v>
      </c>
      <c r="AU187" s="240" t="s">
        <v>87</v>
      </c>
      <c r="AV187" s="13" t="s">
        <v>87</v>
      </c>
      <c r="AW187" s="13" t="s">
        <v>41</v>
      </c>
      <c r="AX187" s="13" t="s">
        <v>85</v>
      </c>
      <c r="AY187" s="240" t="s">
        <v>154</v>
      </c>
    </row>
    <row r="188" spans="2:65" s="1" customFormat="1" ht="16.5" customHeight="1">
      <c r="B188" s="43"/>
      <c r="C188" s="205" t="s">
        <v>442</v>
      </c>
      <c r="D188" s="205" t="s">
        <v>156</v>
      </c>
      <c r="E188" s="206" t="s">
        <v>917</v>
      </c>
      <c r="F188" s="207" t="s">
        <v>918</v>
      </c>
      <c r="G188" s="208" t="s">
        <v>181</v>
      </c>
      <c r="H188" s="209">
        <v>7</v>
      </c>
      <c r="I188" s="210"/>
      <c r="J188" s="211">
        <f>ROUND(I188*H188,2)</f>
        <v>0</v>
      </c>
      <c r="K188" s="207" t="s">
        <v>160</v>
      </c>
      <c r="L188" s="63"/>
      <c r="M188" s="212" t="s">
        <v>34</v>
      </c>
      <c r="N188" s="213" t="s">
        <v>49</v>
      </c>
      <c r="O188" s="44"/>
      <c r="P188" s="214">
        <f>O188*H188</f>
        <v>0</v>
      </c>
      <c r="Q188" s="214">
        <v>0</v>
      </c>
      <c r="R188" s="214">
        <f>Q188*H188</f>
        <v>0</v>
      </c>
      <c r="S188" s="214">
        <v>0</v>
      </c>
      <c r="T188" s="215">
        <f>S188*H188</f>
        <v>0</v>
      </c>
      <c r="AR188" s="25" t="s">
        <v>537</v>
      </c>
      <c r="AT188" s="25" t="s">
        <v>156</v>
      </c>
      <c r="AU188" s="25" t="s">
        <v>87</v>
      </c>
      <c r="AY188" s="25" t="s">
        <v>154</v>
      </c>
      <c r="BE188" s="216">
        <f>IF(N188="základní",J188,0)</f>
        <v>0</v>
      </c>
      <c r="BF188" s="216">
        <f>IF(N188="snížená",J188,0)</f>
        <v>0</v>
      </c>
      <c r="BG188" s="216">
        <f>IF(N188="zákl. přenesená",J188,0)</f>
        <v>0</v>
      </c>
      <c r="BH188" s="216">
        <f>IF(N188="sníž. přenesená",J188,0)</f>
        <v>0</v>
      </c>
      <c r="BI188" s="216">
        <f>IF(N188="nulová",J188,0)</f>
        <v>0</v>
      </c>
      <c r="BJ188" s="25" t="s">
        <v>85</v>
      </c>
      <c r="BK188" s="216">
        <f>ROUND(I188*H188,2)</f>
        <v>0</v>
      </c>
      <c r="BL188" s="25" t="s">
        <v>537</v>
      </c>
      <c r="BM188" s="25" t="s">
        <v>919</v>
      </c>
    </row>
    <row r="189" spans="2:51" s="13" customFormat="1" ht="12">
      <c r="B189" s="230"/>
      <c r="C189" s="231"/>
      <c r="D189" s="217" t="s">
        <v>165</v>
      </c>
      <c r="E189" s="232" t="s">
        <v>34</v>
      </c>
      <c r="F189" s="233" t="s">
        <v>207</v>
      </c>
      <c r="G189" s="231"/>
      <c r="H189" s="234">
        <v>7</v>
      </c>
      <c r="I189" s="235"/>
      <c r="J189" s="231"/>
      <c r="K189" s="231"/>
      <c r="L189" s="236"/>
      <c r="M189" s="237"/>
      <c r="N189" s="238"/>
      <c r="O189" s="238"/>
      <c r="P189" s="238"/>
      <c r="Q189" s="238"/>
      <c r="R189" s="238"/>
      <c r="S189" s="238"/>
      <c r="T189" s="239"/>
      <c r="AT189" s="240" t="s">
        <v>165</v>
      </c>
      <c r="AU189" s="240" t="s">
        <v>87</v>
      </c>
      <c r="AV189" s="13" t="s">
        <v>87</v>
      </c>
      <c r="AW189" s="13" t="s">
        <v>41</v>
      </c>
      <c r="AX189" s="13" t="s">
        <v>85</v>
      </c>
      <c r="AY189" s="240" t="s">
        <v>154</v>
      </c>
    </row>
    <row r="190" spans="2:65" s="1" customFormat="1" ht="16.5" customHeight="1">
      <c r="B190" s="43"/>
      <c r="C190" s="241" t="s">
        <v>446</v>
      </c>
      <c r="D190" s="241" t="s">
        <v>169</v>
      </c>
      <c r="E190" s="242" t="s">
        <v>920</v>
      </c>
      <c r="F190" s="243" t="s">
        <v>921</v>
      </c>
      <c r="G190" s="244" t="s">
        <v>181</v>
      </c>
      <c r="H190" s="245">
        <v>1</v>
      </c>
      <c r="I190" s="246"/>
      <c r="J190" s="247">
        <f>ROUND(I190*H190,2)</f>
        <v>0</v>
      </c>
      <c r="K190" s="243" t="s">
        <v>160</v>
      </c>
      <c r="L190" s="248"/>
      <c r="M190" s="249" t="s">
        <v>34</v>
      </c>
      <c r="N190" s="250" t="s">
        <v>49</v>
      </c>
      <c r="O190" s="44"/>
      <c r="P190" s="214">
        <f>O190*H190</f>
        <v>0</v>
      </c>
      <c r="Q190" s="214">
        <v>0.0004</v>
      </c>
      <c r="R190" s="214">
        <f>Q190*H190</f>
        <v>0.0004</v>
      </c>
      <c r="S190" s="214">
        <v>0</v>
      </c>
      <c r="T190" s="215">
        <f>S190*H190</f>
        <v>0</v>
      </c>
      <c r="AR190" s="25" t="s">
        <v>798</v>
      </c>
      <c r="AT190" s="25" t="s">
        <v>169</v>
      </c>
      <c r="AU190" s="25" t="s">
        <v>87</v>
      </c>
      <c r="AY190" s="25" t="s">
        <v>154</v>
      </c>
      <c r="BE190" s="216">
        <f>IF(N190="základní",J190,0)</f>
        <v>0</v>
      </c>
      <c r="BF190" s="216">
        <f>IF(N190="snížená",J190,0)</f>
        <v>0</v>
      </c>
      <c r="BG190" s="216">
        <f>IF(N190="zákl. přenesená",J190,0)</f>
        <v>0</v>
      </c>
      <c r="BH190" s="216">
        <f>IF(N190="sníž. přenesená",J190,0)</f>
        <v>0</v>
      </c>
      <c r="BI190" s="216">
        <f>IF(N190="nulová",J190,0)</f>
        <v>0</v>
      </c>
      <c r="BJ190" s="25" t="s">
        <v>85</v>
      </c>
      <c r="BK190" s="216">
        <f>ROUND(I190*H190,2)</f>
        <v>0</v>
      </c>
      <c r="BL190" s="25" t="s">
        <v>537</v>
      </c>
      <c r="BM190" s="25" t="s">
        <v>922</v>
      </c>
    </row>
    <row r="191" spans="2:51" s="13" customFormat="1" ht="12">
      <c r="B191" s="230"/>
      <c r="C191" s="231"/>
      <c r="D191" s="217" t="s">
        <v>165</v>
      </c>
      <c r="E191" s="232" t="s">
        <v>34</v>
      </c>
      <c r="F191" s="233" t="s">
        <v>85</v>
      </c>
      <c r="G191" s="231"/>
      <c r="H191" s="234">
        <v>1</v>
      </c>
      <c r="I191" s="235"/>
      <c r="J191" s="231"/>
      <c r="K191" s="231"/>
      <c r="L191" s="236"/>
      <c r="M191" s="237"/>
      <c r="N191" s="238"/>
      <c r="O191" s="238"/>
      <c r="P191" s="238"/>
      <c r="Q191" s="238"/>
      <c r="R191" s="238"/>
      <c r="S191" s="238"/>
      <c r="T191" s="239"/>
      <c r="AT191" s="240" t="s">
        <v>165</v>
      </c>
      <c r="AU191" s="240" t="s">
        <v>87</v>
      </c>
      <c r="AV191" s="13" t="s">
        <v>87</v>
      </c>
      <c r="AW191" s="13" t="s">
        <v>41</v>
      </c>
      <c r="AX191" s="13" t="s">
        <v>85</v>
      </c>
      <c r="AY191" s="240" t="s">
        <v>154</v>
      </c>
    </row>
    <row r="192" spans="2:65" s="1" customFormat="1" ht="16.5" customHeight="1">
      <c r="B192" s="43"/>
      <c r="C192" s="241" t="s">
        <v>450</v>
      </c>
      <c r="D192" s="241" t="s">
        <v>169</v>
      </c>
      <c r="E192" s="242" t="s">
        <v>923</v>
      </c>
      <c r="F192" s="243" t="s">
        <v>924</v>
      </c>
      <c r="G192" s="244" t="s">
        <v>181</v>
      </c>
      <c r="H192" s="245">
        <v>6</v>
      </c>
      <c r="I192" s="246"/>
      <c r="J192" s="247">
        <f>ROUND(I192*H192,2)</f>
        <v>0</v>
      </c>
      <c r="K192" s="243" t="s">
        <v>160</v>
      </c>
      <c r="L192" s="248"/>
      <c r="M192" s="249" t="s">
        <v>34</v>
      </c>
      <c r="N192" s="250" t="s">
        <v>49</v>
      </c>
      <c r="O192" s="44"/>
      <c r="P192" s="214">
        <f>O192*H192</f>
        <v>0</v>
      </c>
      <c r="Q192" s="214">
        <v>0.0004</v>
      </c>
      <c r="R192" s="214">
        <f>Q192*H192</f>
        <v>0.0024000000000000002</v>
      </c>
      <c r="S192" s="214">
        <v>0</v>
      </c>
      <c r="T192" s="215">
        <f>S192*H192</f>
        <v>0</v>
      </c>
      <c r="AR192" s="25" t="s">
        <v>798</v>
      </c>
      <c r="AT192" s="25" t="s">
        <v>169</v>
      </c>
      <c r="AU192" s="25" t="s">
        <v>87</v>
      </c>
      <c r="AY192" s="25" t="s">
        <v>154</v>
      </c>
      <c r="BE192" s="216">
        <f>IF(N192="základní",J192,0)</f>
        <v>0</v>
      </c>
      <c r="BF192" s="216">
        <f>IF(N192="snížená",J192,0)</f>
        <v>0</v>
      </c>
      <c r="BG192" s="216">
        <f>IF(N192="zákl. přenesená",J192,0)</f>
        <v>0</v>
      </c>
      <c r="BH192" s="216">
        <f>IF(N192="sníž. přenesená",J192,0)</f>
        <v>0</v>
      </c>
      <c r="BI192" s="216">
        <f>IF(N192="nulová",J192,0)</f>
        <v>0</v>
      </c>
      <c r="BJ192" s="25" t="s">
        <v>85</v>
      </c>
      <c r="BK192" s="216">
        <f>ROUND(I192*H192,2)</f>
        <v>0</v>
      </c>
      <c r="BL192" s="25" t="s">
        <v>537</v>
      </c>
      <c r="BM192" s="25" t="s">
        <v>925</v>
      </c>
    </row>
    <row r="193" spans="2:51" s="13" customFormat="1" ht="12">
      <c r="B193" s="230"/>
      <c r="C193" s="231"/>
      <c r="D193" s="217" t="s">
        <v>165</v>
      </c>
      <c r="E193" s="232" t="s">
        <v>34</v>
      </c>
      <c r="F193" s="233" t="s">
        <v>199</v>
      </c>
      <c r="G193" s="231"/>
      <c r="H193" s="234">
        <v>6</v>
      </c>
      <c r="I193" s="235"/>
      <c r="J193" s="231"/>
      <c r="K193" s="231"/>
      <c r="L193" s="236"/>
      <c r="M193" s="237"/>
      <c r="N193" s="238"/>
      <c r="O193" s="238"/>
      <c r="P193" s="238"/>
      <c r="Q193" s="238"/>
      <c r="R193" s="238"/>
      <c r="S193" s="238"/>
      <c r="T193" s="239"/>
      <c r="AT193" s="240" t="s">
        <v>165</v>
      </c>
      <c r="AU193" s="240" t="s">
        <v>87</v>
      </c>
      <c r="AV193" s="13" t="s">
        <v>87</v>
      </c>
      <c r="AW193" s="13" t="s">
        <v>41</v>
      </c>
      <c r="AX193" s="13" t="s">
        <v>85</v>
      </c>
      <c r="AY193" s="240" t="s">
        <v>154</v>
      </c>
    </row>
    <row r="194" spans="2:65" s="1" customFormat="1" ht="16.5" customHeight="1">
      <c r="B194" s="43"/>
      <c r="C194" s="205" t="s">
        <v>457</v>
      </c>
      <c r="D194" s="205" t="s">
        <v>156</v>
      </c>
      <c r="E194" s="206" t="s">
        <v>926</v>
      </c>
      <c r="F194" s="207" t="s">
        <v>927</v>
      </c>
      <c r="G194" s="208" t="s">
        <v>181</v>
      </c>
      <c r="H194" s="209">
        <v>2</v>
      </c>
      <c r="I194" s="210"/>
      <c r="J194" s="211">
        <f>ROUND(I194*H194,2)</f>
        <v>0</v>
      </c>
      <c r="K194" s="207" t="s">
        <v>160</v>
      </c>
      <c r="L194" s="63"/>
      <c r="M194" s="212" t="s">
        <v>34</v>
      </c>
      <c r="N194" s="213" t="s">
        <v>49</v>
      </c>
      <c r="O194" s="44"/>
      <c r="P194" s="214">
        <f>O194*H194</f>
        <v>0</v>
      </c>
      <c r="Q194" s="214">
        <v>0</v>
      </c>
      <c r="R194" s="214">
        <f>Q194*H194</f>
        <v>0</v>
      </c>
      <c r="S194" s="214">
        <v>0</v>
      </c>
      <c r="T194" s="215">
        <f>S194*H194</f>
        <v>0</v>
      </c>
      <c r="AR194" s="25" t="s">
        <v>537</v>
      </c>
      <c r="AT194" s="25" t="s">
        <v>156</v>
      </c>
      <c r="AU194" s="25" t="s">
        <v>87</v>
      </c>
      <c r="AY194" s="25" t="s">
        <v>154</v>
      </c>
      <c r="BE194" s="216">
        <f>IF(N194="základní",J194,0)</f>
        <v>0</v>
      </c>
      <c r="BF194" s="216">
        <f>IF(N194="snížená",J194,0)</f>
        <v>0</v>
      </c>
      <c r="BG194" s="216">
        <f>IF(N194="zákl. přenesená",J194,0)</f>
        <v>0</v>
      </c>
      <c r="BH194" s="216">
        <f>IF(N194="sníž. přenesená",J194,0)</f>
        <v>0</v>
      </c>
      <c r="BI194" s="216">
        <f>IF(N194="nulová",J194,0)</f>
        <v>0</v>
      </c>
      <c r="BJ194" s="25" t="s">
        <v>85</v>
      </c>
      <c r="BK194" s="216">
        <f>ROUND(I194*H194,2)</f>
        <v>0</v>
      </c>
      <c r="BL194" s="25" t="s">
        <v>537</v>
      </c>
      <c r="BM194" s="25" t="s">
        <v>928</v>
      </c>
    </row>
    <row r="195" spans="2:51" s="13" customFormat="1" ht="12">
      <c r="B195" s="230"/>
      <c r="C195" s="231"/>
      <c r="D195" s="217" t="s">
        <v>165</v>
      </c>
      <c r="E195" s="232" t="s">
        <v>34</v>
      </c>
      <c r="F195" s="233" t="s">
        <v>87</v>
      </c>
      <c r="G195" s="231"/>
      <c r="H195" s="234">
        <v>2</v>
      </c>
      <c r="I195" s="235"/>
      <c r="J195" s="231"/>
      <c r="K195" s="231"/>
      <c r="L195" s="236"/>
      <c r="M195" s="237"/>
      <c r="N195" s="238"/>
      <c r="O195" s="238"/>
      <c r="P195" s="238"/>
      <c r="Q195" s="238"/>
      <c r="R195" s="238"/>
      <c r="S195" s="238"/>
      <c r="T195" s="239"/>
      <c r="AT195" s="240" t="s">
        <v>165</v>
      </c>
      <c r="AU195" s="240" t="s">
        <v>87</v>
      </c>
      <c r="AV195" s="13" t="s">
        <v>87</v>
      </c>
      <c r="AW195" s="13" t="s">
        <v>41</v>
      </c>
      <c r="AX195" s="13" t="s">
        <v>85</v>
      </c>
      <c r="AY195" s="240" t="s">
        <v>154</v>
      </c>
    </row>
    <row r="196" spans="2:65" s="1" customFormat="1" ht="16.5" customHeight="1">
      <c r="B196" s="43"/>
      <c r="C196" s="241" t="s">
        <v>466</v>
      </c>
      <c r="D196" s="241" t="s">
        <v>169</v>
      </c>
      <c r="E196" s="242" t="s">
        <v>929</v>
      </c>
      <c r="F196" s="243" t="s">
        <v>930</v>
      </c>
      <c r="G196" s="244" t="s">
        <v>181</v>
      </c>
      <c r="H196" s="245">
        <v>1</v>
      </c>
      <c r="I196" s="246"/>
      <c r="J196" s="247">
        <f>ROUND(I196*H196,2)</f>
        <v>0</v>
      </c>
      <c r="K196" s="243" t="s">
        <v>34</v>
      </c>
      <c r="L196" s="248"/>
      <c r="M196" s="249" t="s">
        <v>34</v>
      </c>
      <c r="N196" s="250" t="s">
        <v>49</v>
      </c>
      <c r="O196" s="44"/>
      <c r="P196" s="214">
        <f>O196*H196</f>
        <v>0</v>
      </c>
      <c r="Q196" s="214">
        <v>0.0008</v>
      </c>
      <c r="R196" s="214">
        <f>Q196*H196</f>
        <v>0.0008</v>
      </c>
      <c r="S196" s="214">
        <v>0</v>
      </c>
      <c r="T196" s="215">
        <f>S196*H196</f>
        <v>0</v>
      </c>
      <c r="AR196" s="25" t="s">
        <v>798</v>
      </c>
      <c r="AT196" s="25" t="s">
        <v>169</v>
      </c>
      <c r="AU196" s="25" t="s">
        <v>87</v>
      </c>
      <c r="AY196" s="25" t="s">
        <v>154</v>
      </c>
      <c r="BE196" s="216">
        <f>IF(N196="základní",J196,0)</f>
        <v>0</v>
      </c>
      <c r="BF196" s="216">
        <f>IF(N196="snížená",J196,0)</f>
        <v>0</v>
      </c>
      <c r="BG196" s="216">
        <f>IF(N196="zákl. přenesená",J196,0)</f>
        <v>0</v>
      </c>
      <c r="BH196" s="216">
        <f>IF(N196="sníž. přenesená",J196,0)</f>
        <v>0</v>
      </c>
      <c r="BI196" s="216">
        <f>IF(N196="nulová",J196,0)</f>
        <v>0</v>
      </c>
      <c r="BJ196" s="25" t="s">
        <v>85</v>
      </c>
      <c r="BK196" s="216">
        <f>ROUND(I196*H196,2)</f>
        <v>0</v>
      </c>
      <c r="BL196" s="25" t="s">
        <v>537</v>
      </c>
      <c r="BM196" s="25" t="s">
        <v>931</v>
      </c>
    </row>
    <row r="197" spans="2:51" s="13" customFormat="1" ht="12">
      <c r="B197" s="230"/>
      <c r="C197" s="231"/>
      <c r="D197" s="217" t="s">
        <v>165</v>
      </c>
      <c r="E197" s="232" t="s">
        <v>34</v>
      </c>
      <c r="F197" s="233" t="s">
        <v>85</v>
      </c>
      <c r="G197" s="231"/>
      <c r="H197" s="234">
        <v>1</v>
      </c>
      <c r="I197" s="235"/>
      <c r="J197" s="231"/>
      <c r="K197" s="231"/>
      <c r="L197" s="236"/>
      <c r="M197" s="237"/>
      <c r="N197" s="238"/>
      <c r="O197" s="238"/>
      <c r="P197" s="238"/>
      <c r="Q197" s="238"/>
      <c r="R197" s="238"/>
      <c r="S197" s="238"/>
      <c r="T197" s="239"/>
      <c r="AT197" s="240" t="s">
        <v>165</v>
      </c>
      <c r="AU197" s="240" t="s">
        <v>87</v>
      </c>
      <c r="AV197" s="13" t="s">
        <v>87</v>
      </c>
      <c r="AW197" s="13" t="s">
        <v>41</v>
      </c>
      <c r="AX197" s="13" t="s">
        <v>85</v>
      </c>
      <c r="AY197" s="240" t="s">
        <v>154</v>
      </c>
    </row>
    <row r="198" spans="2:65" s="1" customFormat="1" ht="16.5" customHeight="1">
      <c r="B198" s="43"/>
      <c r="C198" s="241" t="s">
        <v>470</v>
      </c>
      <c r="D198" s="241" t="s">
        <v>169</v>
      </c>
      <c r="E198" s="242" t="s">
        <v>932</v>
      </c>
      <c r="F198" s="243" t="s">
        <v>933</v>
      </c>
      <c r="G198" s="244" t="s">
        <v>181</v>
      </c>
      <c r="H198" s="245">
        <v>1</v>
      </c>
      <c r="I198" s="246"/>
      <c r="J198" s="247">
        <f>ROUND(I198*H198,2)</f>
        <v>0</v>
      </c>
      <c r="K198" s="243" t="s">
        <v>34</v>
      </c>
      <c r="L198" s="248"/>
      <c r="M198" s="249" t="s">
        <v>34</v>
      </c>
      <c r="N198" s="250" t="s">
        <v>49</v>
      </c>
      <c r="O198" s="44"/>
      <c r="P198" s="214">
        <f>O198*H198</f>
        <v>0</v>
      </c>
      <c r="Q198" s="214">
        <v>0.00036</v>
      </c>
      <c r="R198" s="214">
        <f>Q198*H198</f>
        <v>0.00036</v>
      </c>
      <c r="S198" s="214">
        <v>0</v>
      </c>
      <c r="T198" s="215">
        <f>S198*H198</f>
        <v>0</v>
      </c>
      <c r="AR198" s="25" t="s">
        <v>798</v>
      </c>
      <c r="AT198" s="25" t="s">
        <v>169</v>
      </c>
      <c r="AU198" s="25" t="s">
        <v>87</v>
      </c>
      <c r="AY198" s="25" t="s">
        <v>154</v>
      </c>
      <c r="BE198" s="216">
        <f>IF(N198="základní",J198,0)</f>
        <v>0</v>
      </c>
      <c r="BF198" s="216">
        <f>IF(N198="snížená",J198,0)</f>
        <v>0</v>
      </c>
      <c r="BG198" s="216">
        <f>IF(N198="zákl. přenesená",J198,0)</f>
        <v>0</v>
      </c>
      <c r="BH198" s="216">
        <f>IF(N198="sníž. přenesená",J198,0)</f>
        <v>0</v>
      </c>
      <c r="BI198" s="216">
        <f>IF(N198="nulová",J198,0)</f>
        <v>0</v>
      </c>
      <c r="BJ198" s="25" t="s">
        <v>85</v>
      </c>
      <c r="BK198" s="216">
        <f>ROUND(I198*H198,2)</f>
        <v>0</v>
      </c>
      <c r="BL198" s="25" t="s">
        <v>537</v>
      </c>
      <c r="BM198" s="25" t="s">
        <v>934</v>
      </c>
    </row>
    <row r="199" spans="2:51" s="13" customFormat="1" ht="12">
      <c r="B199" s="230"/>
      <c r="C199" s="231"/>
      <c r="D199" s="217" t="s">
        <v>165</v>
      </c>
      <c r="E199" s="232" t="s">
        <v>34</v>
      </c>
      <c r="F199" s="233" t="s">
        <v>85</v>
      </c>
      <c r="G199" s="231"/>
      <c r="H199" s="234">
        <v>1</v>
      </c>
      <c r="I199" s="235"/>
      <c r="J199" s="231"/>
      <c r="K199" s="231"/>
      <c r="L199" s="236"/>
      <c r="M199" s="237"/>
      <c r="N199" s="238"/>
      <c r="O199" s="238"/>
      <c r="P199" s="238"/>
      <c r="Q199" s="238"/>
      <c r="R199" s="238"/>
      <c r="S199" s="238"/>
      <c r="T199" s="239"/>
      <c r="AT199" s="240" t="s">
        <v>165</v>
      </c>
      <c r="AU199" s="240" t="s">
        <v>87</v>
      </c>
      <c r="AV199" s="13" t="s">
        <v>87</v>
      </c>
      <c r="AW199" s="13" t="s">
        <v>41</v>
      </c>
      <c r="AX199" s="13" t="s">
        <v>85</v>
      </c>
      <c r="AY199" s="240" t="s">
        <v>154</v>
      </c>
    </row>
    <row r="200" spans="2:65" s="1" customFormat="1" ht="25.5" customHeight="1">
      <c r="B200" s="43"/>
      <c r="C200" s="205" t="s">
        <v>477</v>
      </c>
      <c r="D200" s="205" t="s">
        <v>156</v>
      </c>
      <c r="E200" s="206" t="s">
        <v>935</v>
      </c>
      <c r="F200" s="207" t="s">
        <v>936</v>
      </c>
      <c r="G200" s="208" t="s">
        <v>181</v>
      </c>
      <c r="H200" s="209">
        <v>1</v>
      </c>
      <c r="I200" s="210"/>
      <c r="J200" s="211">
        <f>ROUND(I200*H200,2)</f>
        <v>0</v>
      </c>
      <c r="K200" s="207" t="s">
        <v>160</v>
      </c>
      <c r="L200" s="63"/>
      <c r="M200" s="212" t="s">
        <v>34</v>
      </c>
      <c r="N200" s="213" t="s">
        <v>49</v>
      </c>
      <c r="O200" s="44"/>
      <c r="P200" s="214">
        <f>O200*H200</f>
        <v>0</v>
      </c>
      <c r="Q200" s="214">
        <v>0</v>
      </c>
      <c r="R200" s="214">
        <f>Q200*H200</f>
        <v>0</v>
      </c>
      <c r="S200" s="214">
        <v>0</v>
      </c>
      <c r="T200" s="215">
        <f>S200*H200</f>
        <v>0</v>
      </c>
      <c r="AR200" s="25" t="s">
        <v>537</v>
      </c>
      <c r="AT200" s="25" t="s">
        <v>156</v>
      </c>
      <c r="AU200" s="25" t="s">
        <v>87</v>
      </c>
      <c r="AY200" s="25" t="s">
        <v>154</v>
      </c>
      <c r="BE200" s="216">
        <f>IF(N200="základní",J200,0)</f>
        <v>0</v>
      </c>
      <c r="BF200" s="216">
        <f>IF(N200="snížená",J200,0)</f>
        <v>0</v>
      </c>
      <c r="BG200" s="216">
        <f>IF(N200="zákl. přenesená",J200,0)</f>
        <v>0</v>
      </c>
      <c r="BH200" s="216">
        <f>IF(N200="sníž. přenesená",J200,0)</f>
        <v>0</v>
      </c>
      <c r="BI200" s="216">
        <f>IF(N200="nulová",J200,0)</f>
        <v>0</v>
      </c>
      <c r="BJ200" s="25" t="s">
        <v>85</v>
      </c>
      <c r="BK200" s="216">
        <f>ROUND(I200*H200,2)</f>
        <v>0</v>
      </c>
      <c r="BL200" s="25" t="s">
        <v>537</v>
      </c>
      <c r="BM200" s="25" t="s">
        <v>937</v>
      </c>
    </row>
    <row r="201" spans="2:51" s="13" customFormat="1" ht="12">
      <c r="B201" s="230"/>
      <c r="C201" s="231"/>
      <c r="D201" s="217" t="s">
        <v>165</v>
      </c>
      <c r="E201" s="232" t="s">
        <v>34</v>
      </c>
      <c r="F201" s="233" t="s">
        <v>85</v>
      </c>
      <c r="G201" s="231"/>
      <c r="H201" s="234">
        <v>1</v>
      </c>
      <c r="I201" s="235"/>
      <c r="J201" s="231"/>
      <c r="K201" s="231"/>
      <c r="L201" s="236"/>
      <c r="M201" s="237"/>
      <c r="N201" s="238"/>
      <c r="O201" s="238"/>
      <c r="P201" s="238"/>
      <c r="Q201" s="238"/>
      <c r="R201" s="238"/>
      <c r="S201" s="238"/>
      <c r="T201" s="239"/>
      <c r="AT201" s="240" t="s">
        <v>165</v>
      </c>
      <c r="AU201" s="240" t="s">
        <v>87</v>
      </c>
      <c r="AV201" s="13" t="s">
        <v>87</v>
      </c>
      <c r="AW201" s="13" t="s">
        <v>41</v>
      </c>
      <c r="AX201" s="13" t="s">
        <v>85</v>
      </c>
      <c r="AY201" s="240" t="s">
        <v>154</v>
      </c>
    </row>
    <row r="202" spans="2:65" s="1" customFormat="1" ht="16.5" customHeight="1">
      <c r="B202" s="43"/>
      <c r="C202" s="241" t="s">
        <v>482</v>
      </c>
      <c r="D202" s="241" t="s">
        <v>169</v>
      </c>
      <c r="E202" s="242" t="s">
        <v>938</v>
      </c>
      <c r="F202" s="243" t="s">
        <v>939</v>
      </c>
      <c r="G202" s="244" t="s">
        <v>181</v>
      </c>
      <c r="H202" s="245">
        <v>1</v>
      </c>
      <c r="I202" s="246"/>
      <c r="J202" s="247">
        <f>ROUND(I202*H202,2)</f>
        <v>0</v>
      </c>
      <c r="K202" s="243" t="s">
        <v>160</v>
      </c>
      <c r="L202" s="248"/>
      <c r="M202" s="249" t="s">
        <v>34</v>
      </c>
      <c r="N202" s="250" t="s">
        <v>49</v>
      </c>
      <c r="O202" s="44"/>
      <c r="P202" s="214">
        <f>O202*H202</f>
        <v>0</v>
      </c>
      <c r="Q202" s="214">
        <v>0.00047</v>
      </c>
      <c r="R202" s="214">
        <f>Q202*H202</f>
        <v>0.00047</v>
      </c>
      <c r="S202" s="214">
        <v>0</v>
      </c>
      <c r="T202" s="215">
        <f>S202*H202</f>
        <v>0</v>
      </c>
      <c r="AR202" s="25" t="s">
        <v>798</v>
      </c>
      <c r="AT202" s="25" t="s">
        <v>169</v>
      </c>
      <c r="AU202" s="25" t="s">
        <v>87</v>
      </c>
      <c r="AY202" s="25" t="s">
        <v>154</v>
      </c>
      <c r="BE202" s="216">
        <f>IF(N202="základní",J202,0)</f>
        <v>0</v>
      </c>
      <c r="BF202" s="216">
        <f>IF(N202="snížená",J202,0)</f>
        <v>0</v>
      </c>
      <c r="BG202" s="216">
        <f>IF(N202="zákl. přenesená",J202,0)</f>
        <v>0</v>
      </c>
      <c r="BH202" s="216">
        <f>IF(N202="sníž. přenesená",J202,0)</f>
        <v>0</v>
      </c>
      <c r="BI202" s="216">
        <f>IF(N202="nulová",J202,0)</f>
        <v>0</v>
      </c>
      <c r="BJ202" s="25" t="s">
        <v>85</v>
      </c>
      <c r="BK202" s="216">
        <f>ROUND(I202*H202,2)</f>
        <v>0</v>
      </c>
      <c r="BL202" s="25" t="s">
        <v>537</v>
      </c>
      <c r="BM202" s="25" t="s">
        <v>940</v>
      </c>
    </row>
    <row r="203" spans="2:51" s="13" customFormat="1" ht="12">
      <c r="B203" s="230"/>
      <c r="C203" s="231"/>
      <c r="D203" s="217" t="s">
        <v>165</v>
      </c>
      <c r="E203" s="232" t="s">
        <v>34</v>
      </c>
      <c r="F203" s="233" t="s">
        <v>85</v>
      </c>
      <c r="G203" s="231"/>
      <c r="H203" s="234">
        <v>1</v>
      </c>
      <c r="I203" s="235"/>
      <c r="J203" s="231"/>
      <c r="K203" s="231"/>
      <c r="L203" s="236"/>
      <c r="M203" s="281"/>
      <c r="N203" s="282"/>
      <c r="O203" s="282"/>
      <c r="P203" s="282"/>
      <c r="Q203" s="282"/>
      <c r="R203" s="282"/>
      <c r="S203" s="282"/>
      <c r="T203" s="283"/>
      <c r="AT203" s="240" t="s">
        <v>165</v>
      </c>
      <c r="AU203" s="240" t="s">
        <v>87</v>
      </c>
      <c r="AV203" s="13" t="s">
        <v>87</v>
      </c>
      <c r="AW203" s="13" t="s">
        <v>41</v>
      </c>
      <c r="AX203" s="13" t="s">
        <v>85</v>
      </c>
      <c r="AY203" s="240" t="s">
        <v>154</v>
      </c>
    </row>
    <row r="204" spans="2:12" s="1" customFormat="1" ht="6.75" customHeight="1">
      <c r="B204" s="58"/>
      <c r="C204" s="59"/>
      <c r="D204" s="59"/>
      <c r="E204" s="59"/>
      <c r="F204" s="59"/>
      <c r="G204" s="59"/>
      <c r="H204" s="59"/>
      <c r="I204" s="150"/>
      <c r="J204" s="59"/>
      <c r="K204" s="59"/>
      <c r="L204" s="63"/>
    </row>
  </sheetData>
  <sheetProtection sheet="1" objects="1" scenarios="1" formatColumns="0" formatRows="0" autoFilter="0"/>
  <autoFilter ref="C85:K203"/>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0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2" t="s">
        <v>103</v>
      </c>
      <c r="H1" s="412"/>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75" customHeight="1">
      <c r="L2" s="370"/>
      <c r="M2" s="370"/>
      <c r="N2" s="370"/>
      <c r="O2" s="370"/>
      <c r="P2" s="370"/>
      <c r="Q2" s="370"/>
      <c r="R2" s="370"/>
      <c r="S2" s="370"/>
      <c r="T2" s="370"/>
      <c r="U2" s="370"/>
      <c r="V2" s="370"/>
      <c r="AT2" s="25" t="s">
        <v>101</v>
      </c>
    </row>
    <row r="3" spans="2:46" ht="6.75" customHeight="1">
      <c r="B3" s="26"/>
      <c r="C3" s="27"/>
      <c r="D3" s="27"/>
      <c r="E3" s="27"/>
      <c r="F3" s="27"/>
      <c r="G3" s="27"/>
      <c r="H3" s="27"/>
      <c r="I3" s="127"/>
      <c r="J3" s="27"/>
      <c r="K3" s="28"/>
      <c r="AT3" s="25" t="s">
        <v>85</v>
      </c>
    </row>
    <row r="4" spans="2:46" ht="36.75" customHeight="1">
      <c r="B4" s="29"/>
      <c r="C4" s="30"/>
      <c r="D4" s="31" t="s">
        <v>107</v>
      </c>
      <c r="E4" s="30"/>
      <c r="F4" s="30"/>
      <c r="G4" s="30"/>
      <c r="H4" s="30"/>
      <c r="I4" s="128"/>
      <c r="J4" s="30"/>
      <c r="K4" s="32"/>
      <c r="M4" s="33" t="s">
        <v>12</v>
      </c>
      <c r="AT4" s="25" t="s">
        <v>6</v>
      </c>
    </row>
    <row r="5" spans="2:11" ht="6.75" customHeight="1">
      <c r="B5" s="29"/>
      <c r="C5" s="30"/>
      <c r="D5" s="30"/>
      <c r="E5" s="30"/>
      <c r="F5" s="30"/>
      <c r="G5" s="30"/>
      <c r="H5" s="30"/>
      <c r="I5" s="128"/>
      <c r="J5" s="30"/>
      <c r="K5" s="32"/>
    </row>
    <row r="6" spans="2:11" ht="12.75">
      <c r="B6" s="29"/>
      <c r="C6" s="30"/>
      <c r="D6" s="38" t="s">
        <v>18</v>
      </c>
      <c r="E6" s="30"/>
      <c r="F6" s="30"/>
      <c r="G6" s="30"/>
      <c r="H6" s="30"/>
      <c r="I6" s="128"/>
      <c r="J6" s="30"/>
      <c r="K6" s="32"/>
    </row>
    <row r="7" spans="2:11" ht="16.5" customHeight="1">
      <c r="B7" s="29"/>
      <c r="C7" s="30"/>
      <c r="D7" s="30"/>
      <c r="E7" s="404" t="str">
        <f>'Rekapitulace stavby'!K6</f>
        <v>Křížkovského 511/8, Vybudován čtyř kanceláří v 2.np</v>
      </c>
      <c r="F7" s="405"/>
      <c r="G7" s="405"/>
      <c r="H7" s="405"/>
      <c r="I7" s="128"/>
      <c r="J7" s="30"/>
      <c r="K7" s="32"/>
    </row>
    <row r="8" spans="2:11" ht="12.75">
      <c r="B8" s="29"/>
      <c r="C8" s="30"/>
      <c r="D8" s="38" t="s">
        <v>108</v>
      </c>
      <c r="E8" s="30"/>
      <c r="F8" s="30"/>
      <c r="G8" s="30"/>
      <c r="H8" s="30"/>
      <c r="I8" s="128"/>
      <c r="J8" s="30"/>
      <c r="K8" s="32"/>
    </row>
    <row r="9" spans="2:11" s="1" customFormat="1" ht="16.5" customHeight="1">
      <c r="B9" s="43"/>
      <c r="C9" s="44"/>
      <c r="D9" s="44"/>
      <c r="E9" s="404" t="s">
        <v>941</v>
      </c>
      <c r="F9" s="406"/>
      <c r="G9" s="406"/>
      <c r="H9" s="406"/>
      <c r="I9" s="129"/>
      <c r="J9" s="44"/>
      <c r="K9" s="47"/>
    </row>
    <row r="10" spans="2:11" s="1" customFormat="1" ht="12.75">
      <c r="B10" s="43"/>
      <c r="C10" s="44"/>
      <c r="D10" s="38" t="s">
        <v>110</v>
      </c>
      <c r="E10" s="44"/>
      <c r="F10" s="44"/>
      <c r="G10" s="44"/>
      <c r="H10" s="44"/>
      <c r="I10" s="129"/>
      <c r="J10" s="44"/>
      <c r="K10" s="47"/>
    </row>
    <row r="11" spans="2:11" s="1" customFormat="1" ht="36.75" customHeight="1">
      <c r="B11" s="43"/>
      <c r="C11" s="44"/>
      <c r="D11" s="44"/>
      <c r="E11" s="407" t="s">
        <v>941</v>
      </c>
      <c r="F11" s="406"/>
      <c r="G11" s="406"/>
      <c r="H11" s="406"/>
      <c r="I11" s="129"/>
      <c r="J11" s="44"/>
      <c r="K11" s="47"/>
    </row>
    <row r="12" spans="2:11" s="1" customFormat="1" ht="12">
      <c r="B12" s="43"/>
      <c r="C12" s="44"/>
      <c r="D12" s="44"/>
      <c r="E12" s="44"/>
      <c r="F12" s="44"/>
      <c r="G12" s="44"/>
      <c r="H12" s="44"/>
      <c r="I12" s="129"/>
      <c r="J12" s="44"/>
      <c r="K12" s="47"/>
    </row>
    <row r="13" spans="2:11" s="1" customFormat="1" ht="14.25" customHeight="1">
      <c r="B13" s="43"/>
      <c r="C13" s="44"/>
      <c r="D13" s="38" t="s">
        <v>20</v>
      </c>
      <c r="E13" s="44"/>
      <c r="F13" s="36" t="s">
        <v>34</v>
      </c>
      <c r="G13" s="44"/>
      <c r="H13" s="44"/>
      <c r="I13" s="130" t="s">
        <v>22</v>
      </c>
      <c r="J13" s="36" t="s">
        <v>34</v>
      </c>
      <c r="K13" s="47"/>
    </row>
    <row r="14" spans="2:11" s="1" customFormat="1" ht="14.25" customHeight="1">
      <c r="B14" s="43"/>
      <c r="C14" s="44"/>
      <c r="D14" s="38" t="s">
        <v>24</v>
      </c>
      <c r="E14" s="44"/>
      <c r="F14" s="36" t="s">
        <v>25</v>
      </c>
      <c r="G14" s="44"/>
      <c r="H14" s="44"/>
      <c r="I14" s="130" t="s">
        <v>26</v>
      </c>
      <c r="J14" s="131" t="str">
        <f>'Rekapitulace stavby'!AN8</f>
        <v>29. 8. 2018</v>
      </c>
      <c r="K14" s="47"/>
    </row>
    <row r="15" spans="2:11" s="1" customFormat="1" ht="10.5" customHeight="1">
      <c r="B15" s="43"/>
      <c r="C15" s="44"/>
      <c r="D15" s="44"/>
      <c r="E15" s="44"/>
      <c r="F15" s="44"/>
      <c r="G15" s="44"/>
      <c r="H15" s="44"/>
      <c r="I15" s="129"/>
      <c r="J15" s="44"/>
      <c r="K15" s="47"/>
    </row>
    <row r="16" spans="2:11" s="1" customFormat="1" ht="14.2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75" customHeight="1">
      <c r="B18" s="43"/>
      <c r="C18" s="44"/>
      <c r="D18" s="44"/>
      <c r="E18" s="44"/>
      <c r="F18" s="44"/>
      <c r="G18" s="44"/>
      <c r="H18" s="44"/>
      <c r="I18" s="129"/>
      <c r="J18" s="44"/>
      <c r="K18" s="47"/>
    </row>
    <row r="19" spans="2:11" s="1" customFormat="1" ht="14.25" customHeight="1">
      <c r="B19" s="43"/>
      <c r="C19" s="44"/>
      <c r="D19" s="38" t="s">
        <v>37</v>
      </c>
      <c r="E19" s="44"/>
      <c r="F19" s="44"/>
      <c r="G19" s="44"/>
      <c r="H19" s="44"/>
      <c r="I19" s="130" t="s">
        <v>33</v>
      </c>
      <c r="J19" s="36">
        <f>IF('Rekapitulace stavby'!AN13="Vyplň údaj","",IF('Rekapitulace stavby'!AN13="","",'Rekapitulace stavby'!AN13))</f>
      </c>
      <c r="K19" s="47"/>
    </row>
    <row r="20" spans="2:11" s="1" customFormat="1" ht="18" customHeight="1">
      <c r="B20" s="43"/>
      <c r="C20" s="44"/>
      <c r="D20" s="44"/>
      <c r="E20" s="36">
        <f>IF('Rekapitulace stavby'!E14="Vyplň údaj","",IF('Rekapitulace stavby'!E14="","",'Rekapitulace stavby'!E14))</f>
      </c>
      <c r="F20" s="44"/>
      <c r="G20" s="44"/>
      <c r="H20" s="44"/>
      <c r="I20" s="130" t="s">
        <v>36</v>
      </c>
      <c r="J20" s="36">
        <f>IF('Rekapitulace stavby'!AN14="Vyplň údaj","",IF('Rekapitulace stavby'!AN14="","",'Rekapitulace stavby'!AN14))</f>
      </c>
      <c r="K20" s="47"/>
    </row>
    <row r="21" spans="2:11" s="1" customFormat="1" ht="6.75" customHeight="1">
      <c r="B21" s="43"/>
      <c r="C21" s="44"/>
      <c r="D21" s="44"/>
      <c r="E21" s="44"/>
      <c r="F21" s="44"/>
      <c r="G21" s="44"/>
      <c r="H21" s="44"/>
      <c r="I21" s="129"/>
      <c r="J21" s="44"/>
      <c r="K21" s="47"/>
    </row>
    <row r="22" spans="2:11" s="1" customFormat="1" ht="14.2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75" customHeight="1">
      <c r="B24" s="43"/>
      <c r="C24" s="44"/>
      <c r="D24" s="44"/>
      <c r="E24" s="44"/>
      <c r="F24" s="44"/>
      <c r="G24" s="44"/>
      <c r="H24" s="44"/>
      <c r="I24" s="129"/>
      <c r="J24" s="44"/>
      <c r="K24" s="47"/>
    </row>
    <row r="25" spans="2:11" s="1" customFormat="1" ht="14.25" customHeight="1">
      <c r="B25" s="43"/>
      <c r="C25" s="44"/>
      <c r="D25" s="38" t="s">
        <v>42</v>
      </c>
      <c r="E25" s="44"/>
      <c r="F25" s="44"/>
      <c r="G25" s="44"/>
      <c r="H25" s="44"/>
      <c r="I25" s="129"/>
      <c r="J25" s="44"/>
      <c r="K25" s="47"/>
    </row>
    <row r="26" spans="2:11" s="7" customFormat="1" ht="71.25" customHeight="1">
      <c r="B26" s="132"/>
      <c r="C26" s="133"/>
      <c r="D26" s="133"/>
      <c r="E26" s="383" t="s">
        <v>43</v>
      </c>
      <c r="F26" s="383"/>
      <c r="G26" s="383"/>
      <c r="H26" s="383"/>
      <c r="I26" s="134"/>
      <c r="J26" s="133"/>
      <c r="K26" s="135"/>
    </row>
    <row r="27" spans="2:11" s="1" customFormat="1" ht="6.75" customHeight="1">
      <c r="B27" s="43"/>
      <c r="C27" s="44"/>
      <c r="D27" s="44"/>
      <c r="E27" s="44"/>
      <c r="F27" s="44"/>
      <c r="G27" s="44"/>
      <c r="H27" s="44"/>
      <c r="I27" s="129"/>
      <c r="J27" s="44"/>
      <c r="K27" s="47"/>
    </row>
    <row r="28" spans="2:11" s="1" customFormat="1" ht="6.75" customHeight="1">
      <c r="B28" s="43"/>
      <c r="C28" s="44"/>
      <c r="D28" s="87"/>
      <c r="E28" s="87"/>
      <c r="F28" s="87"/>
      <c r="G28" s="87"/>
      <c r="H28" s="87"/>
      <c r="I28" s="136"/>
      <c r="J28" s="87"/>
      <c r="K28" s="137"/>
    </row>
    <row r="29" spans="2:11" s="1" customFormat="1" ht="24.75" customHeight="1">
      <c r="B29" s="43"/>
      <c r="C29" s="44"/>
      <c r="D29" s="138" t="s">
        <v>44</v>
      </c>
      <c r="E29" s="44"/>
      <c r="F29" s="44"/>
      <c r="G29" s="44"/>
      <c r="H29" s="44"/>
      <c r="I29" s="129"/>
      <c r="J29" s="139">
        <f>ROUND(J85,2)</f>
        <v>0</v>
      </c>
      <c r="K29" s="47"/>
    </row>
    <row r="30" spans="2:11" s="1" customFormat="1" ht="6.75" customHeight="1">
      <c r="B30" s="43"/>
      <c r="C30" s="44"/>
      <c r="D30" s="87"/>
      <c r="E30" s="87"/>
      <c r="F30" s="87"/>
      <c r="G30" s="87"/>
      <c r="H30" s="87"/>
      <c r="I30" s="136"/>
      <c r="J30" s="87"/>
      <c r="K30" s="137"/>
    </row>
    <row r="31" spans="2:11" s="1" customFormat="1" ht="14.25" customHeight="1">
      <c r="B31" s="43"/>
      <c r="C31" s="44"/>
      <c r="D31" s="44"/>
      <c r="E31" s="44"/>
      <c r="F31" s="48" t="s">
        <v>46</v>
      </c>
      <c r="G31" s="44"/>
      <c r="H31" s="44"/>
      <c r="I31" s="140" t="s">
        <v>45</v>
      </c>
      <c r="J31" s="48" t="s">
        <v>47</v>
      </c>
      <c r="K31" s="47"/>
    </row>
    <row r="32" spans="2:11" s="1" customFormat="1" ht="14.25" customHeight="1">
      <c r="B32" s="43"/>
      <c r="C32" s="44"/>
      <c r="D32" s="51" t="s">
        <v>48</v>
      </c>
      <c r="E32" s="51" t="s">
        <v>49</v>
      </c>
      <c r="F32" s="141">
        <f>ROUND(SUM(BE85:BE100),2)</f>
        <v>0</v>
      </c>
      <c r="G32" s="44"/>
      <c r="H32" s="44"/>
      <c r="I32" s="142">
        <v>0.21</v>
      </c>
      <c r="J32" s="141">
        <f>ROUND(ROUND((SUM(BE85:BE100)),2)*I32,2)</f>
        <v>0</v>
      </c>
      <c r="K32" s="47"/>
    </row>
    <row r="33" spans="2:11" s="1" customFormat="1" ht="14.25" customHeight="1">
      <c r="B33" s="43"/>
      <c r="C33" s="44"/>
      <c r="D33" s="44"/>
      <c r="E33" s="51" t="s">
        <v>50</v>
      </c>
      <c r="F33" s="141">
        <f>ROUND(SUM(BF85:BF100),2)</f>
        <v>0</v>
      </c>
      <c r="G33" s="44"/>
      <c r="H33" s="44"/>
      <c r="I33" s="142">
        <v>0.15</v>
      </c>
      <c r="J33" s="141">
        <f>ROUND(ROUND((SUM(BF85:BF100)),2)*I33,2)</f>
        <v>0</v>
      </c>
      <c r="K33" s="47"/>
    </row>
    <row r="34" spans="2:11" s="1" customFormat="1" ht="14.25" customHeight="1" hidden="1">
      <c r="B34" s="43"/>
      <c r="C34" s="44"/>
      <c r="D34" s="44"/>
      <c r="E34" s="51" t="s">
        <v>51</v>
      </c>
      <c r="F34" s="141">
        <f>ROUND(SUM(BG85:BG100),2)</f>
        <v>0</v>
      </c>
      <c r="G34" s="44"/>
      <c r="H34" s="44"/>
      <c r="I34" s="142">
        <v>0.21</v>
      </c>
      <c r="J34" s="141">
        <v>0</v>
      </c>
      <c r="K34" s="47"/>
    </row>
    <row r="35" spans="2:11" s="1" customFormat="1" ht="14.25" customHeight="1" hidden="1">
      <c r="B35" s="43"/>
      <c r="C35" s="44"/>
      <c r="D35" s="44"/>
      <c r="E35" s="51" t="s">
        <v>52</v>
      </c>
      <c r="F35" s="141">
        <f>ROUND(SUM(BH85:BH100),2)</f>
        <v>0</v>
      </c>
      <c r="G35" s="44"/>
      <c r="H35" s="44"/>
      <c r="I35" s="142">
        <v>0.15</v>
      </c>
      <c r="J35" s="141">
        <v>0</v>
      </c>
      <c r="K35" s="47"/>
    </row>
    <row r="36" spans="2:11" s="1" customFormat="1" ht="14.25" customHeight="1" hidden="1">
      <c r="B36" s="43"/>
      <c r="C36" s="44"/>
      <c r="D36" s="44"/>
      <c r="E36" s="51" t="s">
        <v>53</v>
      </c>
      <c r="F36" s="141">
        <f>ROUND(SUM(BI85:BI100),2)</f>
        <v>0</v>
      </c>
      <c r="G36" s="44"/>
      <c r="H36" s="44"/>
      <c r="I36" s="142">
        <v>0</v>
      </c>
      <c r="J36" s="141">
        <v>0</v>
      </c>
      <c r="K36" s="47"/>
    </row>
    <row r="37" spans="2:11" s="1" customFormat="1" ht="6.75" customHeight="1">
      <c r="B37" s="43"/>
      <c r="C37" s="44"/>
      <c r="D37" s="44"/>
      <c r="E37" s="44"/>
      <c r="F37" s="44"/>
      <c r="G37" s="44"/>
      <c r="H37" s="44"/>
      <c r="I37" s="129"/>
      <c r="J37" s="44"/>
      <c r="K37" s="47"/>
    </row>
    <row r="38" spans="2:11" s="1" customFormat="1" ht="24.75" customHeight="1">
      <c r="B38" s="43"/>
      <c r="C38" s="143"/>
      <c r="D38" s="144" t="s">
        <v>54</v>
      </c>
      <c r="E38" s="81"/>
      <c r="F38" s="81"/>
      <c r="G38" s="145" t="s">
        <v>55</v>
      </c>
      <c r="H38" s="146" t="s">
        <v>56</v>
      </c>
      <c r="I38" s="147"/>
      <c r="J38" s="148">
        <f>SUM(J29:J36)</f>
        <v>0</v>
      </c>
      <c r="K38" s="149"/>
    </row>
    <row r="39" spans="2:11" s="1" customFormat="1" ht="14.25" customHeight="1">
      <c r="B39" s="58"/>
      <c r="C39" s="59"/>
      <c r="D39" s="59"/>
      <c r="E39" s="59"/>
      <c r="F39" s="59"/>
      <c r="G39" s="59"/>
      <c r="H39" s="59"/>
      <c r="I39" s="150"/>
      <c r="J39" s="59"/>
      <c r="K39" s="60"/>
    </row>
    <row r="43" spans="2:11" s="1" customFormat="1" ht="6.75" customHeight="1">
      <c r="B43" s="151"/>
      <c r="C43" s="152"/>
      <c r="D43" s="152"/>
      <c r="E43" s="152"/>
      <c r="F43" s="152"/>
      <c r="G43" s="152"/>
      <c r="H43" s="152"/>
      <c r="I43" s="153"/>
      <c r="J43" s="152"/>
      <c r="K43" s="154"/>
    </row>
    <row r="44" spans="2:11" s="1" customFormat="1" ht="36.75" customHeight="1">
      <c r="B44" s="43"/>
      <c r="C44" s="31" t="s">
        <v>112</v>
      </c>
      <c r="D44" s="44"/>
      <c r="E44" s="44"/>
      <c r="F44" s="44"/>
      <c r="G44" s="44"/>
      <c r="H44" s="44"/>
      <c r="I44" s="129"/>
      <c r="J44" s="44"/>
      <c r="K44" s="47"/>
    </row>
    <row r="45" spans="2:11" s="1" customFormat="1" ht="6.75" customHeight="1">
      <c r="B45" s="43"/>
      <c r="C45" s="44"/>
      <c r="D45" s="44"/>
      <c r="E45" s="44"/>
      <c r="F45" s="44"/>
      <c r="G45" s="44"/>
      <c r="H45" s="44"/>
      <c r="I45" s="129"/>
      <c r="J45" s="44"/>
      <c r="K45" s="47"/>
    </row>
    <row r="46" spans="2:11" s="1" customFormat="1" ht="14.25" customHeight="1">
      <c r="B46" s="43"/>
      <c r="C46" s="38" t="s">
        <v>18</v>
      </c>
      <c r="D46" s="44"/>
      <c r="E46" s="44"/>
      <c r="F46" s="44"/>
      <c r="G46" s="44"/>
      <c r="H46" s="44"/>
      <c r="I46" s="129"/>
      <c r="J46" s="44"/>
      <c r="K46" s="47"/>
    </row>
    <row r="47" spans="2:11" s="1" customFormat="1" ht="16.5" customHeight="1">
      <c r="B47" s="43"/>
      <c r="C47" s="44"/>
      <c r="D47" s="44"/>
      <c r="E47" s="404" t="str">
        <f>E7</f>
        <v>Křížkovského 511/8, Vybudován čtyř kanceláří v 2.np</v>
      </c>
      <c r="F47" s="405"/>
      <c r="G47" s="405"/>
      <c r="H47" s="405"/>
      <c r="I47" s="129"/>
      <c r="J47" s="44"/>
      <c r="K47" s="47"/>
    </row>
    <row r="48" spans="2:11" ht="12.75">
      <c r="B48" s="29"/>
      <c r="C48" s="38" t="s">
        <v>108</v>
      </c>
      <c r="D48" s="30"/>
      <c r="E48" s="30"/>
      <c r="F48" s="30"/>
      <c r="G48" s="30"/>
      <c r="H48" s="30"/>
      <c r="I48" s="128"/>
      <c r="J48" s="30"/>
      <c r="K48" s="32"/>
    </row>
    <row r="49" spans="2:11" s="1" customFormat="1" ht="16.5" customHeight="1">
      <c r="B49" s="43"/>
      <c r="C49" s="44"/>
      <c r="D49" s="44"/>
      <c r="E49" s="404" t="s">
        <v>941</v>
      </c>
      <c r="F49" s="406"/>
      <c r="G49" s="406"/>
      <c r="H49" s="406"/>
      <c r="I49" s="129"/>
      <c r="J49" s="44"/>
      <c r="K49" s="47"/>
    </row>
    <row r="50" spans="2:11" s="1" customFormat="1" ht="14.25" customHeight="1">
      <c r="B50" s="43"/>
      <c r="C50" s="38" t="s">
        <v>110</v>
      </c>
      <c r="D50" s="44"/>
      <c r="E50" s="44"/>
      <c r="F50" s="44"/>
      <c r="G50" s="44"/>
      <c r="H50" s="44"/>
      <c r="I50" s="129"/>
      <c r="J50" s="44"/>
      <c r="K50" s="47"/>
    </row>
    <row r="51" spans="2:11" s="1" customFormat="1" ht="17.25" customHeight="1">
      <c r="B51" s="43"/>
      <c r="C51" s="44"/>
      <c r="D51" s="44"/>
      <c r="E51" s="407" t="str">
        <f>E11</f>
        <v>VON - Vedlejší a ostatní náklady </v>
      </c>
      <c r="F51" s="406"/>
      <c r="G51" s="406"/>
      <c r="H51" s="406"/>
      <c r="I51" s="129"/>
      <c r="J51" s="44"/>
      <c r="K51" s="47"/>
    </row>
    <row r="52" spans="2:11" s="1" customFormat="1" ht="6.75" customHeight="1">
      <c r="B52" s="43"/>
      <c r="C52" s="44"/>
      <c r="D52" s="44"/>
      <c r="E52" s="44"/>
      <c r="F52" s="44"/>
      <c r="G52" s="44"/>
      <c r="H52" s="44"/>
      <c r="I52" s="129"/>
      <c r="J52" s="44"/>
      <c r="K52" s="47"/>
    </row>
    <row r="53" spans="2:11" s="1" customFormat="1" ht="18" customHeight="1">
      <c r="B53" s="43"/>
      <c r="C53" s="38" t="s">
        <v>24</v>
      </c>
      <c r="D53" s="44"/>
      <c r="E53" s="44"/>
      <c r="F53" s="36" t="str">
        <f>F14</f>
        <v>Olomouc</v>
      </c>
      <c r="G53" s="44"/>
      <c r="H53" s="44"/>
      <c r="I53" s="130" t="s">
        <v>26</v>
      </c>
      <c r="J53" s="131" t="str">
        <f>IF(J14="","",J14)</f>
        <v>29. 8. 2018</v>
      </c>
      <c r="K53" s="47"/>
    </row>
    <row r="54" spans="2:11" s="1" customFormat="1" ht="6.75" customHeight="1">
      <c r="B54" s="43"/>
      <c r="C54" s="44"/>
      <c r="D54" s="44"/>
      <c r="E54" s="44"/>
      <c r="F54" s="44"/>
      <c r="G54" s="44"/>
      <c r="H54" s="44"/>
      <c r="I54" s="129"/>
      <c r="J54" s="44"/>
      <c r="K54" s="47"/>
    </row>
    <row r="55" spans="2:11" s="1" customFormat="1" ht="12.75">
      <c r="B55" s="43"/>
      <c r="C55" s="38" t="s">
        <v>32</v>
      </c>
      <c r="D55" s="44"/>
      <c r="E55" s="44"/>
      <c r="F55" s="36" t="str">
        <f>E17</f>
        <v>ÚP Olomouc, Křížkovského 511/8, Olomouc</v>
      </c>
      <c r="G55" s="44"/>
      <c r="H55" s="44"/>
      <c r="I55" s="130" t="s">
        <v>39</v>
      </c>
      <c r="J55" s="383" t="str">
        <f>E23</f>
        <v>Atelier A, Olomouc</v>
      </c>
      <c r="K55" s="47"/>
    </row>
    <row r="56" spans="2:11" s="1" customFormat="1" ht="14.25" customHeight="1">
      <c r="B56" s="43"/>
      <c r="C56" s="38" t="s">
        <v>37</v>
      </c>
      <c r="D56" s="44"/>
      <c r="E56" s="44"/>
      <c r="F56" s="36">
        <f>IF(E20="","",E20)</f>
      </c>
      <c r="G56" s="44"/>
      <c r="H56" s="44"/>
      <c r="I56" s="129"/>
      <c r="J56" s="408"/>
      <c r="K56" s="47"/>
    </row>
    <row r="57" spans="2:11" s="1" customFormat="1" ht="9.75" customHeight="1">
      <c r="B57" s="43"/>
      <c r="C57" s="44"/>
      <c r="D57" s="44"/>
      <c r="E57" s="44"/>
      <c r="F57" s="44"/>
      <c r="G57" s="44"/>
      <c r="H57" s="44"/>
      <c r="I57" s="129"/>
      <c r="J57" s="44"/>
      <c r="K57" s="47"/>
    </row>
    <row r="58" spans="2:11" s="1" customFormat="1" ht="29.25" customHeight="1">
      <c r="B58" s="43"/>
      <c r="C58" s="155" t="s">
        <v>113</v>
      </c>
      <c r="D58" s="143"/>
      <c r="E58" s="143"/>
      <c r="F58" s="143"/>
      <c r="G58" s="143"/>
      <c r="H58" s="143"/>
      <c r="I58" s="156"/>
      <c r="J58" s="157" t="s">
        <v>114</v>
      </c>
      <c r="K58" s="158"/>
    </row>
    <row r="59" spans="2:11" s="1" customFormat="1" ht="9.75" customHeight="1">
      <c r="B59" s="43"/>
      <c r="C59" s="44"/>
      <c r="D59" s="44"/>
      <c r="E59" s="44"/>
      <c r="F59" s="44"/>
      <c r="G59" s="44"/>
      <c r="H59" s="44"/>
      <c r="I59" s="129"/>
      <c r="J59" s="44"/>
      <c r="K59" s="47"/>
    </row>
    <row r="60" spans="2:47" s="1" customFormat="1" ht="29.25" customHeight="1">
      <c r="B60" s="43"/>
      <c r="C60" s="159" t="s">
        <v>115</v>
      </c>
      <c r="D60" s="44"/>
      <c r="E60" s="44"/>
      <c r="F60" s="44"/>
      <c r="G60" s="44"/>
      <c r="H60" s="44"/>
      <c r="I60" s="129"/>
      <c r="J60" s="139">
        <f>J85</f>
        <v>0</v>
      </c>
      <c r="K60" s="47"/>
      <c r="AU60" s="25" t="s">
        <v>116</v>
      </c>
    </row>
    <row r="61" spans="2:11" s="8" customFormat="1" ht="24.75" customHeight="1">
      <c r="B61" s="160"/>
      <c r="C61" s="161"/>
      <c r="D61" s="162" t="s">
        <v>942</v>
      </c>
      <c r="E61" s="163"/>
      <c r="F61" s="163"/>
      <c r="G61" s="163"/>
      <c r="H61" s="163"/>
      <c r="I61" s="164"/>
      <c r="J61" s="165">
        <f>J86</f>
        <v>0</v>
      </c>
      <c r="K61" s="166"/>
    </row>
    <row r="62" spans="2:11" s="9" customFormat="1" ht="19.5" customHeight="1">
      <c r="B62" s="167"/>
      <c r="C62" s="168"/>
      <c r="D62" s="169" t="s">
        <v>943</v>
      </c>
      <c r="E62" s="170"/>
      <c r="F62" s="170"/>
      <c r="G62" s="170"/>
      <c r="H62" s="170"/>
      <c r="I62" s="171"/>
      <c r="J62" s="172">
        <f>J89</f>
        <v>0</v>
      </c>
      <c r="K62" s="173"/>
    </row>
    <row r="63" spans="2:11" s="8" customFormat="1" ht="24.75" customHeight="1">
      <c r="B63" s="160"/>
      <c r="C63" s="161"/>
      <c r="D63" s="162" t="s">
        <v>944</v>
      </c>
      <c r="E63" s="163"/>
      <c r="F63" s="163"/>
      <c r="G63" s="163"/>
      <c r="H63" s="163"/>
      <c r="I63" s="164"/>
      <c r="J63" s="165">
        <f>J94</f>
        <v>0</v>
      </c>
      <c r="K63" s="166"/>
    </row>
    <row r="64" spans="2:11" s="1" customFormat="1" ht="21.75" customHeight="1">
      <c r="B64" s="43"/>
      <c r="C64" s="44"/>
      <c r="D64" s="44"/>
      <c r="E64" s="44"/>
      <c r="F64" s="44"/>
      <c r="G64" s="44"/>
      <c r="H64" s="44"/>
      <c r="I64" s="129"/>
      <c r="J64" s="44"/>
      <c r="K64" s="47"/>
    </row>
    <row r="65" spans="2:11" s="1" customFormat="1" ht="6.75" customHeight="1">
      <c r="B65" s="58"/>
      <c r="C65" s="59"/>
      <c r="D65" s="59"/>
      <c r="E65" s="59"/>
      <c r="F65" s="59"/>
      <c r="G65" s="59"/>
      <c r="H65" s="59"/>
      <c r="I65" s="150"/>
      <c r="J65" s="59"/>
      <c r="K65" s="60"/>
    </row>
    <row r="69" spans="2:12" s="1" customFormat="1" ht="6.75" customHeight="1">
      <c r="B69" s="61"/>
      <c r="C69" s="62"/>
      <c r="D69" s="62"/>
      <c r="E69" s="62"/>
      <c r="F69" s="62"/>
      <c r="G69" s="62"/>
      <c r="H69" s="62"/>
      <c r="I69" s="153"/>
      <c r="J69" s="62"/>
      <c r="K69" s="62"/>
      <c r="L69" s="63"/>
    </row>
    <row r="70" spans="2:12" s="1" customFormat="1" ht="36.75" customHeight="1">
      <c r="B70" s="43"/>
      <c r="C70" s="64" t="s">
        <v>138</v>
      </c>
      <c r="D70" s="65"/>
      <c r="E70" s="65"/>
      <c r="F70" s="65"/>
      <c r="G70" s="65"/>
      <c r="H70" s="65"/>
      <c r="I70" s="174"/>
      <c r="J70" s="65"/>
      <c r="K70" s="65"/>
      <c r="L70" s="63"/>
    </row>
    <row r="71" spans="2:12" s="1" customFormat="1" ht="6.75" customHeight="1">
      <c r="B71" s="43"/>
      <c r="C71" s="65"/>
      <c r="D71" s="65"/>
      <c r="E71" s="65"/>
      <c r="F71" s="65"/>
      <c r="G71" s="65"/>
      <c r="H71" s="65"/>
      <c r="I71" s="174"/>
      <c r="J71" s="65"/>
      <c r="K71" s="65"/>
      <c r="L71" s="63"/>
    </row>
    <row r="72" spans="2:12" s="1" customFormat="1" ht="14.25" customHeight="1">
      <c r="B72" s="43"/>
      <c r="C72" s="67" t="s">
        <v>18</v>
      </c>
      <c r="D72" s="65"/>
      <c r="E72" s="65"/>
      <c r="F72" s="65"/>
      <c r="G72" s="65"/>
      <c r="H72" s="65"/>
      <c r="I72" s="174"/>
      <c r="J72" s="65"/>
      <c r="K72" s="65"/>
      <c r="L72" s="63"/>
    </row>
    <row r="73" spans="2:12" s="1" customFormat="1" ht="16.5" customHeight="1">
      <c r="B73" s="43"/>
      <c r="C73" s="65"/>
      <c r="D73" s="65"/>
      <c r="E73" s="409" t="str">
        <f>E7</f>
        <v>Křížkovského 511/8, Vybudován čtyř kanceláří v 2.np</v>
      </c>
      <c r="F73" s="410"/>
      <c r="G73" s="410"/>
      <c r="H73" s="410"/>
      <c r="I73" s="174"/>
      <c r="J73" s="65"/>
      <c r="K73" s="65"/>
      <c r="L73" s="63"/>
    </row>
    <row r="74" spans="2:12" ht="12.75">
      <c r="B74" s="29"/>
      <c r="C74" s="67" t="s">
        <v>108</v>
      </c>
      <c r="D74" s="175"/>
      <c r="E74" s="175"/>
      <c r="F74" s="175"/>
      <c r="G74" s="175"/>
      <c r="H74" s="175"/>
      <c r="J74" s="175"/>
      <c r="K74" s="175"/>
      <c r="L74" s="176"/>
    </row>
    <row r="75" spans="2:12" s="1" customFormat="1" ht="16.5" customHeight="1">
      <c r="B75" s="43"/>
      <c r="C75" s="65"/>
      <c r="D75" s="65"/>
      <c r="E75" s="409" t="s">
        <v>941</v>
      </c>
      <c r="F75" s="411"/>
      <c r="G75" s="411"/>
      <c r="H75" s="411"/>
      <c r="I75" s="174"/>
      <c r="J75" s="65"/>
      <c r="K75" s="65"/>
      <c r="L75" s="63"/>
    </row>
    <row r="76" spans="2:12" s="1" customFormat="1" ht="14.25" customHeight="1">
      <c r="B76" s="43"/>
      <c r="C76" s="67" t="s">
        <v>110</v>
      </c>
      <c r="D76" s="65"/>
      <c r="E76" s="65"/>
      <c r="F76" s="65"/>
      <c r="G76" s="65"/>
      <c r="H76" s="65"/>
      <c r="I76" s="174"/>
      <c r="J76" s="65"/>
      <c r="K76" s="65"/>
      <c r="L76" s="63"/>
    </row>
    <row r="77" spans="2:12" s="1" customFormat="1" ht="17.25" customHeight="1">
      <c r="B77" s="43"/>
      <c r="C77" s="65"/>
      <c r="D77" s="65"/>
      <c r="E77" s="391" t="str">
        <f>E11</f>
        <v>VON - Vedlejší a ostatní náklady </v>
      </c>
      <c r="F77" s="411"/>
      <c r="G77" s="411"/>
      <c r="H77" s="411"/>
      <c r="I77" s="174"/>
      <c r="J77" s="65"/>
      <c r="K77" s="65"/>
      <c r="L77" s="63"/>
    </row>
    <row r="78" spans="2:12" s="1" customFormat="1" ht="6.75" customHeight="1">
      <c r="B78" s="43"/>
      <c r="C78" s="65"/>
      <c r="D78" s="65"/>
      <c r="E78" s="65"/>
      <c r="F78" s="65"/>
      <c r="G78" s="65"/>
      <c r="H78" s="65"/>
      <c r="I78" s="174"/>
      <c r="J78" s="65"/>
      <c r="K78" s="65"/>
      <c r="L78" s="63"/>
    </row>
    <row r="79" spans="2:12" s="1" customFormat="1" ht="18" customHeight="1">
      <c r="B79" s="43"/>
      <c r="C79" s="67" t="s">
        <v>24</v>
      </c>
      <c r="D79" s="65"/>
      <c r="E79" s="65"/>
      <c r="F79" s="177" t="str">
        <f>F14</f>
        <v>Olomouc</v>
      </c>
      <c r="G79" s="65"/>
      <c r="H79" s="65"/>
      <c r="I79" s="178" t="s">
        <v>26</v>
      </c>
      <c r="J79" s="75" t="str">
        <f>IF(J14="","",J14)</f>
        <v>29. 8. 2018</v>
      </c>
      <c r="K79" s="65"/>
      <c r="L79" s="63"/>
    </row>
    <row r="80" spans="2:12" s="1" customFormat="1" ht="6.75" customHeight="1">
      <c r="B80" s="43"/>
      <c r="C80" s="65"/>
      <c r="D80" s="65"/>
      <c r="E80" s="65"/>
      <c r="F80" s="65"/>
      <c r="G80" s="65"/>
      <c r="H80" s="65"/>
      <c r="I80" s="174"/>
      <c r="J80" s="65"/>
      <c r="K80" s="65"/>
      <c r="L80" s="63"/>
    </row>
    <row r="81" spans="2:12" s="1" customFormat="1" ht="12.75">
      <c r="B81" s="43"/>
      <c r="C81" s="67" t="s">
        <v>32</v>
      </c>
      <c r="D81" s="65"/>
      <c r="E81" s="65"/>
      <c r="F81" s="177" t="str">
        <f>E17</f>
        <v>ÚP Olomouc, Křížkovského 511/8, Olomouc</v>
      </c>
      <c r="G81" s="65"/>
      <c r="H81" s="65"/>
      <c r="I81" s="178" t="s">
        <v>39</v>
      </c>
      <c r="J81" s="177" t="str">
        <f>E23</f>
        <v>Atelier A, Olomouc</v>
      </c>
      <c r="K81" s="65"/>
      <c r="L81" s="63"/>
    </row>
    <row r="82" spans="2:12" s="1" customFormat="1" ht="14.25" customHeight="1">
      <c r="B82" s="43"/>
      <c r="C82" s="67" t="s">
        <v>37</v>
      </c>
      <c r="D82" s="65"/>
      <c r="E82" s="65"/>
      <c r="F82" s="177">
        <f>IF(E20="","",E20)</f>
      </c>
      <c r="G82" s="65"/>
      <c r="H82" s="65"/>
      <c r="I82" s="174"/>
      <c r="J82" s="65"/>
      <c r="K82" s="65"/>
      <c r="L82" s="63"/>
    </row>
    <row r="83" spans="2:12" s="1" customFormat="1" ht="9.75" customHeight="1">
      <c r="B83" s="43"/>
      <c r="C83" s="65"/>
      <c r="D83" s="65"/>
      <c r="E83" s="65"/>
      <c r="F83" s="65"/>
      <c r="G83" s="65"/>
      <c r="H83" s="65"/>
      <c r="I83" s="174"/>
      <c r="J83" s="65"/>
      <c r="K83" s="65"/>
      <c r="L83" s="63"/>
    </row>
    <row r="84" spans="2:20" s="10" customFormat="1" ht="29.25" customHeight="1">
      <c r="B84" s="179"/>
      <c r="C84" s="180" t="s">
        <v>139</v>
      </c>
      <c r="D84" s="181" t="s">
        <v>63</v>
      </c>
      <c r="E84" s="181" t="s">
        <v>59</v>
      </c>
      <c r="F84" s="181" t="s">
        <v>140</v>
      </c>
      <c r="G84" s="181" t="s">
        <v>141</v>
      </c>
      <c r="H84" s="181" t="s">
        <v>142</v>
      </c>
      <c r="I84" s="182" t="s">
        <v>143</v>
      </c>
      <c r="J84" s="181" t="s">
        <v>114</v>
      </c>
      <c r="K84" s="183" t="s">
        <v>144</v>
      </c>
      <c r="L84" s="184"/>
      <c r="M84" s="83" t="s">
        <v>145</v>
      </c>
      <c r="N84" s="84" t="s">
        <v>48</v>
      </c>
      <c r="O84" s="84" t="s">
        <v>146</v>
      </c>
      <c r="P84" s="84" t="s">
        <v>147</v>
      </c>
      <c r="Q84" s="84" t="s">
        <v>148</v>
      </c>
      <c r="R84" s="84" t="s">
        <v>149</v>
      </c>
      <c r="S84" s="84" t="s">
        <v>150</v>
      </c>
      <c r="T84" s="85" t="s">
        <v>151</v>
      </c>
    </row>
    <row r="85" spans="2:63" s="1" customFormat="1" ht="29.25" customHeight="1">
      <c r="B85" s="43"/>
      <c r="C85" s="89" t="s">
        <v>115</v>
      </c>
      <c r="D85" s="65"/>
      <c r="E85" s="65"/>
      <c r="F85" s="65"/>
      <c r="G85" s="65"/>
      <c r="H85" s="65"/>
      <c r="I85" s="174"/>
      <c r="J85" s="185">
        <f>BK85</f>
        <v>0</v>
      </c>
      <c r="K85" s="65"/>
      <c r="L85" s="63"/>
      <c r="M85" s="86"/>
      <c r="N85" s="87"/>
      <c r="O85" s="87"/>
      <c r="P85" s="186">
        <f>P86+P94</f>
        <v>0</v>
      </c>
      <c r="Q85" s="87"/>
      <c r="R85" s="186">
        <f>R86+R94</f>
        <v>0</v>
      </c>
      <c r="S85" s="87"/>
      <c r="T85" s="187">
        <f>T86+T94</f>
        <v>0</v>
      </c>
      <c r="AT85" s="25" t="s">
        <v>77</v>
      </c>
      <c r="AU85" s="25" t="s">
        <v>116</v>
      </c>
      <c r="BK85" s="188">
        <f>BK86+BK94</f>
        <v>0</v>
      </c>
    </row>
    <row r="86" spans="2:63" s="11" customFormat="1" ht="36.75" customHeight="1">
      <c r="B86" s="189"/>
      <c r="C86" s="190"/>
      <c r="D86" s="191" t="s">
        <v>77</v>
      </c>
      <c r="E86" s="192" t="s">
        <v>945</v>
      </c>
      <c r="F86" s="192" t="s">
        <v>946</v>
      </c>
      <c r="G86" s="190"/>
      <c r="H86" s="190"/>
      <c r="I86" s="193"/>
      <c r="J86" s="194">
        <f>BK86</f>
        <v>0</v>
      </c>
      <c r="K86" s="190"/>
      <c r="L86" s="195"/>
      <c r="M86" s="196"/>
      <c r="N86" s="197"/>
      <c r="O86" s="197"/>
      <c r="P86" s="198">
        <f>P87+P88+P89</f>
        <v>0</v>
      </c>
      <c r="Q86" s="197"/>
      <c r="R86" s="198">
        <f>R87+R88+R89</f>
        <v>0</v>
      </c>
      <c r="S86" s="197"/>
      <c r="T86" s="199">
        <f>T87+T88+T89</f>
        <v>0</v>
      </c>
      <c r="AR86" s="200" t="s">
        <v>161</v>
      </c>
      <c r="AT86" s="201" t="s">
        <v>77</v>
      </c>
      <c r="AU86" s="201" t="s">
        <v>78</v>
      </c>
      <c r="AY86" s="200" t="s">
        <v>154</v>
      </c>
      <c r="BK86" s="202">
        <f>BK87+BK88+BK89</f>
        <v>0</v>
      </c>
    </row>
    <row r="87" spans="2:65" s="1" customFormat="1" ht="16.5" customHeight="1">
      <c r="B87" s="43"/>
      <c r="C87" s="205" t="s">
        <v>85</v>
      </c>
      <c r="D87" s="205" t="s">
        <v>156</v>
      </c>
      <c r="E87" s="206" t="s">
        <v>947</v>
      </c>
      <c r="F87" s="207" t="s">
        <v>948</v>
      </c>
      <c r="G87" s="208" t="s">
        <v>949</v>
      </c>
      <c r="H87" s="209">
        <v>1</v>
      </c>
      <c r="I87" s="210"/>
      <c r="J87" s="211">
        <f>ROUND(I87*H87,2)</f>
        <v>0</v>
      </c>
      <c r="K87" s="207" t="s">
        <v>34</v>
      </c>
      <c r="L87" s="63"/>
      <c r="M87" s="212" t="s">
        <v>34</v>
      </c>
      <c r="N87" s="213" t="s">
        <v>49</v>
      </c>
      <c r="O87" s="44"/>
      <c r="P87" s="214">
        <f>O87*H87</f>
        <v>0</v>
      </c>
      <c r="Q87" s="214">
        <v>0</v>
      </c>
      <c r="R87" s="214">
        <f>Q87*H87</f>
        <v>0</v>
      </c>
      <c r="S87" s="214">
        <v>0</v>
      </c>
      <c r="T87" s="215">
        <f>S87*H87</f>
        <v>0</v>
      </c>
      <c r="AR87" s="25" t="s">
        <v>950</v>
      </c>
      <c r="AT87" s="25" t="s">
        <v>156</v>
      </c>
      <c r="AU87" s="25" t="s">
        <v>85</v>
      </c>
      <c r="AY87" s="25" t="s">
        <v>154</v>
      </c>
      <c r="BE87" s="216">
        <f>IF(N87="základní",J87,0)</f>
        <v>0</v>
      </c>
      <c r="BF87" s="216">
        <f>IF(N87="snížená",J87,0)</f>
        <v>0</v>
      </c>
      <c r="BG87" s="216">
        <f>IF(N87="zákl. přenesená",J87,0)</f>
        <v>0</v>
      </c>
      <c r="BH87" s="216">
        <f>IF(N87="sníž. přenesená",J87,0)</f>
        <v>0</v>
      </c>
      <c r="BI87" s="216">
        <f>IF(N87="nulová",J87,0)</f>
        <v>0</v>
      </c>
      <c r="BJ87" s="25" t="s">
        <v>85</v>
      </c>
      <c r="BK87" s="216">
        <f>ROUND(I87*H87,2)</f>
        <v>0</v>
      </c>
      <c r="BL87" s="25" t="s">
        <v>950</v>
      </c>
      <c r="BM87" s="25" t="s">
        <v>951</v>
      </c>
    </row>
    <row r="88" spans="2:47" s="1" customFormat="1" ht="48">
      <c r="B88" s="43"/>
      <c r="C88" s="65"/>
      <c r="D88" s="217" t="s">
        <v>710</v>
      </c>
      <c r="E88" s="65"/>
      <c r="F88" s="218" t="s">
        <v>952</v>
      </c>
      <c r="G88" s="65"/>
      <c r="H88" s="65"/>
      <c r="I88" s="174"/>
      <c r="J88" s="65"/>
      <c r="K88" s="65"/>
      <c r="L88" s="63"/>
      <c r="M88" s="219"/>
      <c r="N88" s="44"/>
      <c r="O88" s="44"/>
      <c r="P88" s="44"/>
      <c r="Q88" s="44"/>
      <c r="R88" s="44"/>
      <c r="S88" s="44"/>
      <c r="T88" s="80"/>
      <c r="AT88" s="25" t="s">
        <v>710</v>
      </c>
      <c r="AU88" s="25" t="s">
        <v>85</v>
      </c>
    </row>
    <row r="89" spans="2:63" s="11" customFormat="1" ht="29.25" customHeight="1">
      <c r="B89" s="189"/>
      <c r="C89" s="190"/>
      <c r="D89" s="191" t="s">
        <v>77</v>
      </c>
      <c r="E89" s="203" t="s">
        <v>953</v>
      </c>
      <c r="F89" s="203" t="s">
        <v>954</v>
      </c>
      <c r="G89" s="190"/>
      <c r="H89" s="190"/>
      <c r="I89" s="193"/>
      <c r="J89" s="204">
        <f>BK89</f>
        <v>0</v>
      </c>
      <c r="K89" s="190"/>
      <c r="L89" s="195"/>
      <c r="M89" s="196"/>
      <c r="N89" s="197"/>
      <c r="O89" s="197"/>
      <c r="P89" s="198">
        <f>SUM(P90:P93)</f>
        <v>0</v>
      </c>
      <c r="Q89" s="197"/>
      <c r="R89" s="198">
        <f>SUM(R90:R93)</f>
        <v>0</v>
      </c>
      <c r="S89" s="197"/>
      <c r="T89" s="199">
        <f>SUM(T90:T93)</f>
        <v>0</v>
      </c>
      <c r="AR89" s="200" t="s">
        <v>161</v>
      </c>
      <c r="AT89" s="201" t="s">
        <v>77</v>
      </c>
      <c r="AU89" s="201" t="s">
        <v>85</v>
      </c>
      <c r="AY89" s="200" t="s">
        <v>154</v>
      </c>
      <c r="BK89" s="202">
        <f>SUM(BK90:BK93)</f>
        <v>0</v>
      </c>
    </row>
    <row r="90" spans="2:65" s="1" customFormat="1" ht="16.5" customHeight="1">
      <c r="B90" s="43"/>
      <c r="C90" s="205" t="s">
        <v>87</v>
      </c>
      <c r="D90" s="205" t="s">
        <v>156</v>
      </c>
      <c r="E90" s="206" t="s">
        <v>955</v>
      </c>
      <c r="F90" s="207" t="s">
        <v>956</v>
      </c>
      <c r="G90" s="208" t="s">
        <v>949</v>
      </c>
      <c r="H90" s="209">
        <v>1</v>
      </c>
      <c r="I90" s="210"/>
      <c r="J90" s="211">
        <f>ROUND(I90*H90,2)</f>
        <v>0</v>
      </c>
      <c r="K90" s="207" t="s">
        <v>34</v>
      </c>
      <c r="L90" s="63"/>
      <c r="M90" s="212" t="s">
        <v>34</v>
      </c>
      <c r="N90" s="213" t="s">
        <v>49</v>
      </c>
      <c r="O90" s="44"/>
      <c r="P90" s="214">
        <f>O90*H90</f>
        <v>0</v>
      </c>
      <c r="Q90" s="214">
        <v>0</v>
      </c>
      <c r="R90" s="214">
        <f>Q90*H90</f>
        <v>0</v>
      </c>
      <c r="S90" s="214">
        <v>0</v>
      </c>
      <c r="T90" s="215">
        <f>S90*H90</f>
        <v>0</v>
      </c>
      <c r="AR90" s="25" t="s">
        <v>950</v>
      </c>
      <c r="AT90" s="25" t="s">
        <v>156</v>
      </c>
      <c r="AU90" s="25" t="s">
        <v>87</v>
      </c>
      <c r="AY90" s="25" t="s">
        <v>154</v>
      </c>
      <c r="BE90" s="216">
        <f>IF(N90="základní",J90,0)</f>
        <v>0</v>
      </c>
      <c r="BF90" s="216">
        <f>IF(N90="snížená",J90,0)</f>
        <v>0</v>
      </c>
      <c r="BG90" s="216">
        <f>IF(N90="zákl. přenesená",J90,0)</f>
        <v>0</v>
      </c>
      <c r="BH90" s="216">
        <f>IF(N90="sníž. přenesená",J90,0)</f>
        <v>0</v>
      </c>
      <c r="BI90" s="216">
        <f>IF(N90="nulová",J90,0)</f>
        <v>0</v>
      </c>
      <c r="BJ90" s="25" t="s">
        <v>85</v>
      </c>
      <c r="BK90" s="216">
        <f>ROUND(I90*H90,2)</f>
        <v>0</v>
      </c>
      <c r="BL90" s="25" t="s">
        <v>950</v>
      </c>
      <c r="BM90" s="25" t="s">
        <v>957</v>
      </c>
    </row>
    <row r="91" spans="2:47" s="1" customFormat="1" ht="36">
      <c r="B91" s="43"/>
      <c r="C91" s="65"/>
      <c r="D91" s="217" t="s">
        <v>710</v>
      </c>
      <c r="E91" s="65"/>
      <c r="F91" s="218" t="s">
        <v>958</v>
      </c>
      <c r="G91" s="65"/>
      <c r="H91" s="65"/>
      <c r="I91" s="174"/>
      <c r="J91" s="65"/>
      <c r="K91" s="65"/>
      <c r="L91" s="63"/>
      <c r="M91" s="219"/>
      <c r="N91" s="44"/>
      <c r="O91" s="44"/>
      <c r="P91" s="44"/>
      <c r="Q91" s="44"/>
      <c r="R91" s="44"/>
      <c r="S91" s="44"/>
      <c r="T91" s="80"/>
      <c r="AT91" s="25" t="s">
        <v>710</v>
      </c>
      <c r="AU91" s="25" t="s">
        <v>87</v>
      </c>
    </row>
    <row r="92" spans="2:65" s="1" customFormat="1" ht="16.5" customHeight="1">
      <c r="B92" s="43"/>
      <c r="C92" s="205" t="s">
        <v>178</v>
      </c>
      <c r="D92" s="205" t="s">
        <v>156</v>
      </c>
      <c r="E92" s="206" t="s">
        <v>959</v>
      </c>
      <c r="F92" s="207" t="s">
        <v>960</v>
      </c>
      <c r="G92" s="208" t="s">
        <v>949</v>
      </c>
      <c r="H92" s="209">
        <v>1</v>
      </c>
      <c r="I92" s="210"/>
      <c r="J92" s="211">
        <f>ROUND(I92*H92,2)</f>
        <v>0</v>
      </c>
      <c r="K92" s="207" t="s">
        <v>34</v>
      </c>
      <c r="L92" s="63"/>
      <c r="M92" s="212" t="s">
        <v>34</v>
      </c>
      <c r="N92" s="213" t="s">
        <v>49</v>
      </c>
      <c r="O92" s="44"/>
      <c r="P92" s="214">
        <f>O92*H92</f>
        <v>0</v>
      </c>
      <c r="Q92" s="214">
        <v>0</v>
      </c>
      <c r="R92" s="214">
        <f>Q92*H92</f>
        <v>0</v>
      </c>
      <c r="S92" s="214">
        <v>0</v>
      </c>
      <c r="T92" s="215">
        <f>S92*H92</f>
        <v>0</v>
      </c>
      <c r="AR92" s="25" t="s">
        <v>950</v>
      </c>
      <c r="AT92" s="25" t="s">
        <v>156</v>
      </c>
      <c r="AU92" s="25" t="s">
        <v>87</v>
      </c>
      <c r="AY92" s="25" t="s">
        <v>154</v>
      </c>
      <c r="BE92" s="216">
        <f>IF(N92="základní",J92,0)</f>
        <v>0</v>
      </c>
      <c r="BF92" s="216">
        <f>IF(N92="snížená",J92,0)</f>
        <v>0</v>
      </c>
      <c r="BG92" s="216">
        <f>IF(N92="zákl. přenesená",J92,0)</f>
        <v>0</v>
      </c>
      <c r="BH92" s="216">
        <f>IF(N92="sníž. přenesená",J92,0)</f>
        <v>0</v>
      </c>
      <c r="BI92" s="216">
        <f>IF(N92="nulová",J92,0)</f>
        <v>0</v>
      </c>
      <c r="BJ92" s="25" t="s">
        <v>85</v>
      </c>
      <c r="BK92" s="216">
        <f>ROUND(I92*H92,2)</f>
        <v>0</v>
      </c>
      <c r="BL92" s="25" t="s">
        <v>950</v>
      </c>
      <c r="BM92" s="25" t="s">
        <v>961</v>
      </c>
    </row>
    <row r="93" spans="2:47" s="1" customFormat="1" ht="60">
      <c r="B93" s="43"/>
      <c r="C93" s="65"/>
      <c r="D93" s="217" t="s">
        <v>710</v>
      </c>
      <c r="E93" s="65"/>
      <c r="F93" s="218" t="s">
        <v>962</v>
      </c>
      <c r="G93" s="65"/>
      <c r="H93" s="65"/>
      <c r="I93" s="174"/>
      <c r="J93" s="65"/>
      <c r="K93" s="65"/>
      <c r="L93" s="63"/>
      <c r="M93" s="219"/>
      <c r="N93" s="44"/>
      <c r="O93" s="44"/>
      <c r="P93" s="44"/>
      <c r="Q93" s="44"/>
      <c r="R93" s="44"/>
      <c r="S93" s="44"/>
      <c r="T93" s="80"/>
      <c r="AT93" s="25" t="s">
        <v>710</v>
      </c>
      <c r="AU93" s="25" t="s">
        <v>87</v>
      </c>
    </row>
    <row r="94" spans="2:63" s="11" customFormat="1" ht="36.75" customHeight="1">
      <c r="B94" s="189"/>
      <c r="C94" s="190"/>
      <c r="D94" s="191" t="s">
        <v>77</v>
      </c>
      <c r="E94" s="192" t="s">
        <v>963</v>
      </c>
      <c r="F94" s="192" t="s">
        <v>964</v>
      </c>
      <c r="G94" s="190"/>
      <c r="H94" s="190"/>
      <c r="I94" s="193"/>
      <c r="J94" s="194">
        <f>BK94</f>
        <v>0</v>
      </c>
      <c r="K94" s="190"/>
      <c r="L94" s="195"/>
      <c r="M94" s="196"/>
      <c r="N94" s="197"/>
      <c r="O94" s="197"/>
      <c r="P94" s="198">
        <f>SUM(P95:P100)</f>
        <v>0</v>
      </c>
      <c r="Q94" s="197"/>
      <c r="R94" s="198">
        <f>SUM(R95:R100)</f>
        <v>0</v>
      </c>
      <c r="S94" s="197"/>
      <c r="T94" s="199">
        <f>SUM(T95:T100)</f>
        <v>0</v>
      </c>
      <c r="AR94" s="200" t="s">
        <v>193</v>
      </c>
      <c r="AT94" s="201" t="s">
        <v>77</v>
      </c>
      <c r="AU94" s="201" t="s">
        <v>78</v>
      </c>
      <c r="AY94" s="200" t="s">
        <v>154</v>
      </c>
      <c r="BK94" s="202">
        <f>SUM(BK95:BK100)</f>
        <v>0</v>
      </c>
    </row>
    <row r="95" spans="2:65" s="1" customFormat="1" ht="16.5" customHeight="1">
      <c r="B95" s="43"/>
      <c r="C95" s="205" t="s">
        <v>161</v>
      </c>
      <c r="D95" s="205" t="s">
        <v>156</v>
      </c>
      <c r="E95" s="206" t="s">
        <v>965</v>
      </c>
      <c r="F95" s="207" t="s">
        <v>966</v>
      </c>
      <c r="G95" s="208" t="s">
        <v>949</v>
      </c>
      <c r="H95" s="209">
        <v>1</v>
      </c>
      <c r="I95" s="210"/>
      <c r="J95" s="211">
        <f>ROUND(I95*H95,2)</f>
        <v>0</v>
      </c>
      <c r="K95" s="207" t="s">
        <v>34</v>
      </c>
      <c r="L95" s="63"/>
      <c r="M95" s="212" t="s">
        <v>34</v>
      </c>
      <c r="N95" s="213" t="s">
        <v>49</v>
      </c>
      <c r="O95" s="44"/>
      <c r="P95" s="214">
        <f>O95*H95</f>
        <v>0</v>
      </c>
      <c r="Q95" s="214">
        <v>0</v>
      </c>
      <c r="R95" s="214">
        <f>Q95*H95</f>
        <v>0</v>
      </c>
      <c r="S95" s="214">
        <v>0</v>
      </c>
      <c r="T95" s="215">
        <f>S95*H95</f>
        <v>0</v>
      </c>
      <c r="AR95" s="25" t="s">
        <v>950</v>
      </c>
      <c r="AT95" s="25" t="s">
        <v>156</v>
      </c>
      <c r="AU95" s="25" t="s">
        <v>85</v>
      </c>
      <c r="AY95" s="25" t="s">
        <v>154</v>
      </c>
      <c r="BE95" s="216">
        <f>IF(N95="základní",J95,0)</f>
        <v>0</v>
      </c>
      <c r="BF95" s="216">
        <f>IF(N95="snížená",J95,0)</f>
        <v>0</v>
      </c>
      <c r="BG95" s="216">
        <f>IF(N95="zákl. přenesená",J95,0)</f>
        <v>0</v>
      </c>
      <c r="BH95" s="216">
        <f>IF(N95="sníž. přenesená",J95,0)</f>
        <v>0</v>
      </c>
      <c r="BI95" s="216">
        <f>IF(N95="nulová",J95,0)</f>
        <v>0</v>
      </c>
      <c r="BJ95" s="25" t="s">
        <v>85</v>
      </c>
      <c r="BK95" s="216">
        <f>ROUND(I95*H95,2)</f>
        <v>0</v>
      </c>
      <c r="BL95" s="25" t="s">
        <v>950</v>
      </c>
      <c r="BM95" s="25" t="s">
        <v>967</v>
      </c>
    </row>
    <row r="96" spans="2:47" s="1" customFormat="1" ht="48">
      <c r="B96" s="43"/>
      <c r="C96" s="65"/>
      <c r="D96" s="217" t="s">
        <v>710</v>
      </c>
      <c r="E96" s="65"/>
      <c r="F96" s="218" t="s">
        <v>968</v>
      </c>
      <c r="G96" s="65"/>
      <c r="H96" s="65"/>
      <c r="I96" s="174"/>
      <c r="J96" s="65"/>
      <c r="K96" s="65"/>
      <c r="L96" s="63"/>
      <c r="M96" s="219"/>
      <c r="N96" s="44"/>
      <c r="O96" s="44"/>
      <c r="P96" s="44"/>
      <c r="Q96" s="44"/>
      <c r="R96" s="44"/>
      <c r="S96" s="44"/>
      <c r="T96" s="80"/>
      <c r="AT96" s="25" t="s">
        <v>710</v>
      </c>
      <c r="AU96" s="25" t="s">
        <v>85</v>
      </c>
    </row>
    <row r="97" spans="2:65" s="1" customFormat="1" ht="25.5" customHeight="1">
      <c r="B97" s="43"/>
      <c r="C97" s="205" t="s">
        <v>193</v>
      </c>
      <c r="D97" s="205" t="s">
        <v>156</v>
      </c>
      <c r="E97" s="206" t="s">
        <v>969</v>
      </c>
      <c r="F97" s="207" t="s">
        <v>970</v>
      </c>
      <c r="G97" s="208" t="s">
        <v>949</v>
      </c>
      <c r="H97" s="209">
        <v>1</v>
      </c>
      <c r="I97" s="210"/>
      <c r="J97" s="211">
        <f>ROUND(I97*H97,2)</f>
        <v>0</v>
      </c>
      <c r="K97" s="207" t="s">
        <v>34</v>
      </c>
      <c r="L97" s="63"/>
      <c r="M97" s="212" t="s">
        <v>34</v>
      </c>
      <c r="N97" s="213" t="s">
        <v>49</v>
      </c>
      <c r="O97" s="44"/>
      <c r="P97" s="214">
        <f>O97*H97</f>
        <v>0</v>
      </c>
      <c r="Q97" s="214">
        <v>0</v>
      </c>
      <c r="R97" s="214">
        <f>Q97*H97</f>
        <v>0</v>
      </c>
      <c r="S97" s="214">
        <v>0</v>
      </c>
      <c r="T97" s="215">
        <f>S97*H97</f>
        <v>0</v>
      </c>
      <c r="AR97" s="25" t="s">
        <v>950</v>
      </c>
      <c r="AT97" s="25" t="s">
        <v>156</v>
      </c>
      <c r="AU97" s="25" t="s">
        <v>85</v>
      </c>
      <c r="AY97" s="25" t="s">
        <v>154</v>
      </c>
      <c r="BE97" s="216">
        <f>IF(N97="základní",J97,0)</f>
        <v>0</v>
      </c>
      <c r="BF97" s="216">
        <f>IF(N97="snížená",J97,0)</f>
        <v>0</v>
      </c>
      <c r="BG97" s="216">
        <f>IF(N97="zákl. přenesená",J97,0)</f>
        <v>0</v>
      </c>
      <c r="BH97" s="216">
        <f>IF(N97="sníž. přenesená",J97,0)</f>
        <v>0</v>
      </c>
      <c r="BI97" s="216">
        <f>IF(N97="nulová",J97,0)</f>
        <v>0</v>
      </c>
      <c r="BJ97" s="25" t="s">
        <v>85</v>
      </c>
      <c r="BK97" s="216">
        <f>ROUND(I97*H97,2)</f>
        <v>0</v>
      </c>
      <c r="BL97" s="25" t="s">
        <v>950</v>
      </c>
      <c r="BM97" s="25" t="s">
        <v>971</v>
      </c>
    </row>
    <row r="98" spans="2:47" s="1" customFormat="1" ht="36">
      <c r="B98" s="43"/>
      <c r="C98" s="65"/>
      <c r="D98" s="217" t="s">
        <v>710</v>
      </c>
      <c r="E98" s="65"/>
      <c r="F98" s="218" t="s">
        <v>972</v>
      </c>
      <c r="G98" s="65"/>
      <c r="H98" s="65"/>
      <c r="I98" s="174"/>
      <c r="J98" s="65"/>
      <c r="K98" s="65"/>
      <c r="L98" s="63"/>
      <c r="M98" s="219"/>
      <c r="N98" s="44"/>
      <c r="O98" s="44"/>
      <c r="P98" s="44"/>
      <c r="Q98" s="44"/>
      <c r="R98" s="44"/>
      <c r="S98" s="44"/>
      <c r="T98" s="80"/>
      <c r="AT98" s="25" t="s">
        <v>710</v>
      </c>
      <c r="AU98" s="25" t="s">
        <v>85</v>
      </c>
    </row>
    <row r="99" spans="2:65" s="1" customFormat="1" ht="25.5" customHeight="1">
      <c r="B99" s="43"/>
      <c r="C99" s="205" t="s">
        <v>199</v>
      </c>
      <c r="D99" s="205" t="s">
        <v>156</v>
      </c>
      <c r="E99" s="206" t="s">
        <v>973</v>
      </c>
      <c r="F99" s="207" t="s">
        <v>974</v>
      </c>
      <c r="G99" s="208" t="s">
        <v>949</v>
      </c>
      <c r="H99" s="209">
        <v>1</v>
      </c>
      <c r="I99" s="210"/>
      <c r="J99" s="211">
        <f>ROUND(I99*H99,2)</f>
        <v>0</v>
      </c>
      <c r="K99" s="207" t="s">
        <v>34</v>
      </c>
      <c r="L99" s="63"/>
      <c r="M99" s="212" t="s">
        <v>34</v>
      </c>
      <c r="N99" s="213" t="s">
        <v>49</v>
      </c>
      <c r="O99" s="44"/>
      <c r="P99" s="214">
        <f>O99*H99</f>
        <v>0</v>
      </c>
      <c r="Q99" s="214">
        <v>0</v>
      </c>
      <c r="R99" s="214">
        <f>Q99*H99</f>
        <v>0</v>
      </c>
      <c r="S99" s="214">
        <v>0</v>
      </c>
      <c r="T99" s="215">
        <f>S99*H99</f>
        <v>0</v>
      </c>
      <c r="AR99" s="25" t="s">
        <v>950</v>
      </c>
      <c r="AT99" s="25" t="s">
        <v>156</v>
      </c>
      <c r="AU99" s="25" t="s">
        <v>85</v>
      </c>
      <c r="AY99" s="25" t="s">
        <v>154</v>
      </c>
      <c r="BE99" s="216">
        <f>IF(N99="základní",J99,0)</f>
        <v>0</v>
      </c>
      <c r="BF99" s="216">
        <f>IF(N99="snížená",J99,0)</f>
        <v>0</v>
      </c>
      <c r="BG99" s="216">
        <f>IF(N99="zákl. přenesená",J99,0)</f>
        <v>0</v>
      </c>
      <c r="BH99" s="216">
        <f>IF(N99="sníž. přenesená",J99,0)</f>
        <v>0</v>
      </c>
      <c r="BI99" s="216">
        <f>IF(N99="nulová",J99,0)</f>
        <v>0</v>
      </c>
      <c r="BJ99" s="25" t="s">
        <v>85</v>
      </c>
      <c r="BK99" s="216">
        <f>ROUND(I99*H99,2)</f>
        <v>0</v>
      </c>
      <c r="BL99" s="25" t="s">
        <v>950</v>
      </c>
      <c r="BM99" s="25" t="s">
        <v>975</v>
      </c>
    </row>
    <row r="100" spans="2:47" s="1" customFormat="1" ht="36">
      <c r="B100" s="43"/>
      <c r="C100" s="65"/>
      <c r="D100" s="217" t="s">
        <v>710</v>
      </c>
      <c r="E100" s="65"/>
      <c r="F100" s="218" t="s">
        <v>976</v>
      </c>
      <c r="G100" s="65"/>
      <c r="H100" s="65"/>
      <c r="I100" s="174"/>
      <c r="J100" s="65"/>
      <c r="K100" s="65"/>
      <c r="L100" s="63"/>
      <c r="M100" s="262"/>
      <c r="N100" s="263"/>
      <c r="O100" s="263"/>
      <c r="P100" s="263"/>
      <c r="Q100" s="263"/>
      <c r="R100" s="263"/>
      <c r="S100" s="263"/>
      <c r="T100" s="264"/>
      <c r="AT100" s="25" t="s">
        <v>710</v>
      </c>
      <c r="AU100" s="25" t="s">
        <v>85</v>
      </c>
    </row>
    <row r="101" spans="2:12" s="1" customFormat="1" ht="6.75" customHeight="1">
      <c r="B101" s="58"/>
      <c r="C101" s="59"/>
      <c r="D101" s="59"/>
      <c r="E101" s="59"/>
      <c r="F101" s="59"/>
      <c r="G101" s="59"/>
      <c r="H101" s="59"/>
      <c r="I101" s="150"/>
      <c r="J101" s="59"/>
      <c r="K101" s="59"/>
      <c r="L101" s="63"/>
    </row>
  </sheetData>
  <sheetProtection sheet="1" objects="1" scenarios="1" formatColumns="0" formatRows="0" autoFilter="0"/>
  <autoFilter ref="C84:K100"/>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A1" sqref="A1"/>
    </sheetView>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6" customFormat="1" ht="45" customHeight="1">
      <c r="B3" s="288"/>
      <c r="C3" s="416" t="s">
        <v>977</v>
      </c>
      <c r="D3" s="416"/>
      <c r="E3" s="416"/>
      <c r="F3" s="416"/>
      <c r="G3" s="416"/>
      <c r="H3" s="416"/>
      <c r="I3" s="416"/>
      <c r="J3" s="416"/>
      <c r="K3" s="289"/>
    </row>
    <row r="4" spans="2:11" ht="25.5" customHeight="1">
      <c r="B4" s="290"/>
      <c r="C4" s="420" t="s">
        <v>978</v>
      </c>
      <c r="D4" s="420"/>
      <c r="E4" s="420"/>
      <c r="F4" s="420"/>
      <c r="G4" s="420"/>
      <c r="H4" s="420"/>
      <c r="I4" s="420"/>
      <c r="J4" s="420"/>
      <c r="K4" s="291"/>
    </row>
    <row r="5" spans="2:11" ht="5.25" customHeight="1">
      <c r="B5" s="290"/>
      <c r="C5" s="292"/>
      <c r="D5" s="292"/>
      <c r="E5" s="292"/>
      <c r="F5" s="292"/>
      <c r="G5" s="292"/>
      <c r="H5" s="292"/>
      <c r="I5" s="292"/>
      <c r="J5" s="292"/>
      <c r="K5" s="291"/>
    </row>
    <row r="6" spans="2:11" ht="15" customHeight="1">
      <c r="B6" s="290"/>
      <c r="C6" s="418" t="s">
        <v>979</v>
      </c>
      <c r="D6" s="418"/>
      <c r="E6" s="418"/>
      <c r="F6" s="418"/>
      <c r="G6" s="418"/>
      <c r="H6" s="418"/>
      <c r="I6" s="418"/>
      <c r="J6" s="418"/>
      <c r="K6" s="291"/>
    </row>
    <row r="7" spans="2:11" ht="15" customHeight="1">
      <c r="B7" s="294"/>
      <c r="C7" s="418" t="s">
        <v>980</v>
      </c>
      <c r="D7" s="418"/>
      <c r="E7" s="418"/>
      <c r="F7" s="418"/>
      <c r="G7" s="418"/>
      <c r="H7" s="418"/>
      <c r="I7" s="418"/>
      <c r="J7" s="418"/>
      <c r="K7" s="291"/>
    </row>
    <row r="8" spans="2:11" ht="12.75" customHeight="1">
      <c r="B8" s="294"/>
      <c r="C8" s="293"/>
      <c r="D8" s="293"/>
      <c r="E8" s="293"/>
      <c r="F8" s="293"/>
      <c r="G8" s="293"/>
      <c r="H8" s="293"/>
      <c r="I8" s="293"/>
      <c r="J8" s="293"/>
      <c r="K8" s="291"/>
    </row>
    <row r="9" spans="2:11" ht="15" customHeight="1">
      <c r="B9" s="294"/>
      <c r="C9" s="418" t="s">
        <v>981</v>
      </c>
      <c r="D9" s="418"/>
      <c r="E9" s="418"/>
      <c r="F9" s="418"/>
      <c r="G9" s="418"/>
      <c r="H9" s="418"/>
      <c r="I9" s="418"/>
      <c r="J9" s="418"/>
      <c r="K9" s="291"/>
    </row>
    <row r="10" spans="2:11" ht="15" customHeight="1">
      <c r="B10" s="294"/>
      <c r="C10" s="293"/>
      <c r="D10" s="418" t="s">
        <v>982</v>
      </c>
      <c r="E10" s="418"/>
      <c r="F10" s="418"/>
      <c r="G10" s="418"/>
      <c r="H10" s="418"/>
      <c r="I10" s="418"/>
      <c r="J10" s="418"/>
      <c r="K10" s="291"/>
    </row>
    <row r="11" spans="2:11" ht="15" customHeight="1">
      <c r="B11" s="294"/>
      <c r="C11" s="295"/>
      <c r="D11" s="418" t="s">
        <v>983</v>
      </c>
      <c r="E11" s="418"/>
      <c r="F11" s="418"/>
      <c r="G11" s="418"/>
      <c r="H11" s="418"/>
      <c r="I11" s="418"/>
      <c r="J11" s="418"/>
      <c r="K11" s="291"/>
    </row>
    <row r="12" spans="2:11" ht="12.75" customHeight="1">
      <c r="B12" s="294"/>
      <c r="C12" s="295"/>
      <c r="D12" s="295"/>
      <c r="E12" s="295"/>
      <c r="F12" s="295"/>
      <c r="G12" s="295"/>
      <c r="H12" s="295"/>
      <c r="I12" s="295"/>
      <c r="J12" s="295"/>
      <c r="K12" s="291"/>
    </row>
    <row r="13" spans="2:11" ht="15" customHeight="1">
      <c r="B13" s="294"/>
      <c r="C13" s="295"/>
      <c r="D13" s="418" t="s">
        <v>984</v>
      </c>
      <c r="E13" s="418"/>
      <c r="F13" s="418"/>
      <c r="G13" s="418"/>
      <c r="H13" s="418"/>
      <c r="I13" s="418"/>
      <c r="J13" s="418"/>
      <c r="K13" s="291"/>
    </row>
    <row r="14" spans="2:11" ht="15" customHeight="1">
      <c r="B14" s="294"/>
      <c r="C14" s="295"/>
      <c r="D14" s="418" t="s">
        <v>985</v>
      </c>
      <c r="E14" s="418"/>
      <c r="F14" s="418"/>
      <c r="G14" s="418"/>
      <c r="H14" s="418"/>
      <c r="I14" s="418"/>
      <c r="J14" s="418"/>
      <c r="K14" s="291"/>
    </row>
    <row r="15" spans="2:11" ht="15" customHeight="1">
      <c r="B15" s="294"/>
      <c r="C15" s="295"/>
      <c r="D15" s="418" t="s">
        <v>986</v>
      </c>
      <c r="E15" s="418"/>
      <c r="F15" s="418"/>
      <c r="G15" s="418"/>
      <c r="H15" s="418"/>
      <c r="I15" s="418"/>
      <c r="J15" s="418"/>
      <c r="K15" s="291"/>
    </row>
    <row r="16" spans="2:11" ht="15" customHeight="1">
      <c r="B16" s="294"/>
      <c r="C16" s="295"/>
      <c r="D16" s="295"/>
      <c r="E16" s="296" t="s">
        <v>84</v>
      </c>
      <c r="F16" s="418" t="s">
        <v>987</v>
      </c>
      <c r="G16" s="418"/>
      <c r="H16" s="418"/>
      <c r="I16" s="418"/>
      <c r="J16" s="418"/>
      <c r="K16" s="291"/>
    </row>
    <row r="17" spans="2:11" ht="15" customHeight="1">
      <c r="B17" s="294"/>
      <c r="C17" s="295"/>
      <c r="D17" s="295"/>
      <c r="E17" s="296" t="s">
        <v>988</v>
      </c>
      <c r="F17" s="418" t="s">
        <v>989</v>
      </c>
      <c r="G17" s="418"/>
      <c r="H17" s="418"/>
      <c r="I17" s="418"/>
      <c r="J17" s="418"/>
      <c r="K17" s="291"/>
    </row>
    <row r="18" spans="2:11" ht="15" customHeight="1">
      <c r="B18" s="294"/>
      <c r="C18" s="295"/>
      <c r="D18" s="295"/>
      <c r="E18" s="296" t="s">
        <v>990</v>
      </c>
      <c r="F18" s="418" t="s">
        <v>991</v>
      </c>
      <c r="G18" s="418"/>
      <c r="H18" s="418"/>
      <c r="I18" s="418"/>
      <c r="J18" s="418"/>
      <c r="K18" s="291"/>
    </row>
    <row r="19" spans="2:11" ht="15" customHeight="1">
      <c r="B19" s="294"/>
      <c r="C19" s="295"/>
      <c r="D19" s="295"/>
      <c r="E19" s="296" t="s">
        <v>98</v>
      </c>
      <c r="F19" s="418" t="s">
        <v>992</v>
      </c>
      <c r="G19" s="418"/>
      <c r="H19" s="418"/>
      <c r="I19" s="418"/>
      <c r="J19" s="418"/>
      <c r="K19" s="291"/>
    </row>
    <row r="20" spans="2:11" ht="15" customHeight="1">
      <c r="B20" s="294"/>
      <c r="C20" s="295"/>
      <c r="D20" s="295"/>
      <c r="E20" s="296" t="s">
        <v>953</v>
      </c>
      <c r="F20" s="418" t="s">
        <v>993</v>
      </c>
      <c r="G20" s="418"/>
      <c r="H20" s="418"/>
      <c r="I20" s="418"/>
      <c r="J20" s="418"/>
      <c r="K20" s="291"/>
    </row>
    <row r="21" spans="2:11" ht="15" customHeight="1">
      <c r="B21" s="294"/>
      <c r="C21" s="295"/>
      <c r="D21" s="295"/>
      <c r="E21" s="296" t="s">
        <v>90</v>
      </c>
      <c r="F21" s="418" t="s">
        <v>994</v>
      </c>
      <c r="G21" s="418"/>
      <c r="H21" s="418"/>
      <c r="I21" s="418"/>
      <c r="J21" s="418"/>
      <c r="K21" s="291"/>
    </row>
    <row r="22" spans="2:11" ht="12.75" customHeight="1">
      <c r="B22" s="294"/>
      <c r="C22" s="295"/>
      <c r="D22" s="295"/>
      <c r="E22" s="295"/>
      <c r="F22" s="295"/>
      <c r="G22" s="295"/>
      <c r="H22" s="295"/>
      <c r="I22" s="295"/>
      <c r="J22" s="295"/>
      <c r="K22" s="291"/>
    </row>
    <row r="23" spans="2:11" ht="15" customHeight="1">
      <c r="B23" s="294"/>
      <c r="C23" s="418" t="s">
        <v>995</v>
      </c>
      <c r="D23" s="418"/>
      <c r="E23" s="418"/>
      <c r="F23" s="418"/>
      <c r="G23" s="418"/>
      <c r="H23" s="418"/>
      <c r="I23" s="418"/>
      <c r="J23" s="418"/>
      <c r="K23" s="291"/>
    </row>
    <row r="24" spans="2:11" ht="15" customHeight="1">
      <c r="B24" s="294"/>
      <c r="C24" s="418" t="s">
        <v>996</v>
      </c>
      <c r="D24" s="418"/>
      <c r="E24" s="418"/>
      <c r="F24" s="418"/>
      <c r="G24" s="418"/>
      <c r="H24" s="418"/>
      <c r="I24" s="418"/>
      <c r="J24" s="418"/>
      <c r="K24" s="291"/>
    </row>
    <row r="25" spans="2:11" ht="15" customHeight="1">
      <c r="B25" s="294"/>
      <c r="C25" s="293"/>
      <c r="D25" s="418" t="s">
        <v>997</v>
      </c>
      <c r="E25" s="418"/>
      <c r="F25" s="418"/>
      <c r="G25" s="418"/>
      <c r="H25" s="418"/>
      <c r="I25" s="418"/>
      <c r="J25" s="418"/>
      <c r="K25" s="291"/>
    </row>
    <row r="26" spans="2:11" ht="15" customHeight="1">
      <c r="B26" s="294"/>
      <c r="C26" s="295"/>
      <c r="D26" s="418" t="s">
        <v>998</v>
      </c>
      <c r="E26" s="418"/>
      <c r="F26" s="418"/>
      <c r="G26" s="418"/>
      <c r="H26" s="418"/>
      <c r="I26" s="418"/>
      <c r="J26" s="418"/>
      <c r="K26" s="291"/>
    </row>
    <row r="27" spans="2:11" ht="12.75" customHeight="1">
      <c r="B27" s="294"/>
      <c r="C27" s="295"/>
      <c r="D27" s="295"/>
      <c r="E27" s="295"/>
      <c r="F27" s="295"/>
      <c r="G27" s="295"/>
      <c r="H27" s="295"/>
      <c r="I27" s="295"/>
      <c r="J27" s="295"/>
      <c r="K27" s="291"/>
    </row>
    <row r="28" spans="2:11" ht="15" customHeight="1">
      <c r="B28" s="294"/>
      <c r="C28" s="295"/>
      <c r="D28" s="418" t="s">
        <v>999</v>
      </c>
      <c r="E28" s="418"/>
      <c r="F28" s="418"/>
      <c r="G28" s="418"/>
      <c r="H28" s="418"/>
      <c r="I28" s="418"/>
      <c r="J28" s="418"/>
      <c r="K28" s="291"/>
    </row>
    <row r="29" spans="2:11" ht="15" customHeight="1">
      <c r="B29" s="294"/>
      <c r="C29" s="295"/>
      <c r="D29" s="418" t="s">
        <v>1000</v>
      </c>
      <c r="E29" s="418"/>
      <c r="F29" s="418"/>
      <c r="G29" s="418"/>
      <c r="H29" s="418"/>
      <c r="I29" s="418"/>
      <c r="J29" s="418"/>
      <c r="K29" s="291"/>
    </row>
    <row r="30" spans="2:11" ht="12.75" customHeight="1">
      <c r="B30" s="294"/>
      <c r="C30" s="295"/>
      <c r="D30" s="295"/>
      <c r="E30" s="295"/>
      <c r="F30" s="295"/>
      <c r="G30" s="295"/>
      <c r="H30" s="295"/>
      <c r="I30" s="295"/>
      <c r="J30" s="295"/>
      <c r="K30" s="291"/>
    </row>
    <row r="31" spans="2:11" ht="15" customHeight="1">
      <c r="B31" s="294"/>
      <c r="C31" s="295"/>
      <c r="D31" s="418" t="s">
        <v>1001</v>
      </c>
      <c r="E31" s="418"/>
      <c r="F31" s="418"/>
      <c r="G31" s="418"/>
      <c r="H31" s="418"/>
      <c r="I31" s="418"/>
      <c r="J31" s="418"/>
      <c r="K31" s="291"/>
    </row>
    <row r="32" spans="2:11" ht="15" customHeight="1">
      <c r="B32" s="294"/>
      <c r="C32" s="295"/>
      <c r="D32" s="418" t="s">
        <v>1002</v>
      </c>
      <c r="E32" s="418"/>
      <c r="F32" s="418"/>
      <c r="G32" s="418"/>
      <c r="H32" s="418"/>
      <c r="I32" s="418"/>
      <c r="J32" s="418"/>
      <c r="K32" s="291"/>
    </row>
    <row r="33" spans="2:11" ht="15" customHeight="1">
      <c r="B33" s="294"/>
      <c r="C33" s="295"/>
      <c r="D33" s="418" t="s">
        <v>1003</v>
      </c>
      <c r="E33" s="418"/>
      <c r="F33" s="418"/>
      <c r="G33" s="418"/>
      <c r="H33" s="418"/>
      <c r="I33" s="418"/>
      <c r="J33" s="418"/>
      <c r="K33" s="291"/>
    </row>
    <row r="34" spans="2:11" ht="15" customHeight="1">
      <c r="B34" s="294"/>
      <c r="C34" s="295"/>
      <c r="D34" s="293"/>
      <c r="E34" s="297" t="s">
        <v>139</v>
      </c>
      <c r="F34" s="293"/>
      <c r="G34" s="418" t="s">
        <v>1004</v>
      </c>
      <c r="H34" s="418"/>
      <c r="I34" s="418"/>
      <c r="J34" s="418"/>
      <c r="K34" s="291"/>
    </row>
    <row r="35" spans="2:11" ht="30.75" customHeight="1">
      <c r="B35" s="294"/>
      <c r="C35" s="295"/>
      <c r="D35" s="293"/>
      <c r="E35" s="297" t="s">
        <v>1005</v>
      </c>
      <c r="F35" s="293"/>
      <c r="G35" s="418" t="s">
        <v>1006</v>
      </c>
      <c r="H35" s="418"/>
      <c r="I35" s="418"/>
      <c r="J35" s="418"/>
      <c r="K35" s="291"/>
    </row>
    <row r="36" spans="2:11" ht="15" customHeight="1">
      <c r="B36" s="294"/>
      <c r="C36" s="295"/>
      <c r="D36" s="293"/>
      <c r="E36" s="297" t="s">
        <v>59</v>
      </c>
      <c r="F36" s="293"/>
      <c r="G36" s="418" t="s">
        <v>1007</v>
      </c>
      <c r="H36" s="418"/>
      <c r="I36" s="418"/>
      <c r="J36" s="418"/>
      <c r="K36" s="291"/>
    </row>
    <row r="37" spans="2:11" ht="15" customHeight="1">
      <c r="B37" s="294"/>
      <c r="C37" s="295"/>
      <c r="D37" s="293"/>
      <c r="E37" s="297" t="s">
        <v>140</v>
      </c>
      <c r="F37" s="293"/>
      <c r="G37" s="418" t="s">
        <v>1008</v>
      </c>
      <c r="H37" s="418"/>
      <c r="I37" s="418"/>
      <c r="J37" s="418"/>
      <c r="K37" s="291"/>
    </row>
    <row r="38" spans="2:11" ht="15" customHeight="1">
      <c r="B38" s="294"/>
      <c r="C38" s="295"/>
      <c r="D38" s="293"/>
      <c r="E38" s="297" t="s">
        <v>141</v>
      </c>
      <c r="F38" s="293"/>
      <c r="G38" s="418" t="s">
        <v>1009</v>
      </c>
      <c r="H38" s="418"/>
      <c r="I38" s="418"/>
      <c r="J38" s="418"/>
      <c r="K38" s="291"/>
    </row>
    <row r="39" spans="2:11" ht="15" customHeight="1">
      <c r="B39" s="294"/>
      <c r="C39" s="295"/>
      <c r="D39" s="293"/>
      <c r="E39" s="297" t="s">
        <v>142</v>
      </c>
      <c r="F39" s="293"/>
      <c r="G39" s="418" t="s">
        <v>1010</v>
      </c>
      <c r="H39" s="418"/>
      <c r="I39" s="418"/>
      <c r="J39" s="418"/>
      <c r="K39" s="291"/>
    </row>
    <row r="40" spans="2:11" ht="15" customHeight="1">
      <c r="B40" s="294"/>
      <c r="C40" s="295"/>
      <c r="D40" s="293"/>
      <c r="E40" s="297" t="s">
        <v>1011</v>
      </c>
      <c r="F40" s="293"/>
      <c r="G40" s="418" t="s">
        <v>1012</v>
      </c>
      <c r="H40" s="418"/>
      <c r="I40" s="418"/>
      <c r="J40" s="418"/>
      <c r="K40" s="291"/>
    </row>
    <row r="41" spans="2:11" ht="15" customHeight="1">
      <c r="B41" s="294"/>
      <c r="C41" s="295"/>
      <c r="D41" s="293"/>
      <c r="E41" s="297"/>
      <c r="F41" s="293"/>
      <c r="G41" s="418" t="s">
        <v>1013</v>
      </c>
      <c r="H41" s="418"/>
      <c r="I41" s="418"/>
      <c r="J41" s="418"/>
      <c r="K41" s="291"/>
    </row>
    <row r="42" spans="2:11" ht="15" customHeight="1">
      <c r="B42" s="294"/>
      <c r="C42" s="295"/>
      <c r="D42" s="293"/>
      <c r="E42" s="297" t="s">
        <v>1014</v>
      </c>
      <c r="F42" s="293"/>
      <c r="G42" s="418" t="s">
        <v>1015</v>
      </c>
      <c r="H42" s="418"/>
      <c r="I42" s="418"/>
      <c r="J42" s="418"/>
      <c r="K42" s="291"/>
    </row>
    <row r="43" spans="2:11" ht="15" customHeight="1">
      <c r="B43" s="294"/>
      <c r="C43" s="295"/>
      <c r="D43" s="293"/>
      <c r="E43" s="297" t="s">
        <v>144</v>
      </c>
      <c r="F43" s="293"/>
      <c r="G43" s="418" t="s">
        <v>1016</v>
      </c>
      <c r="H43" s="418"/>
      <c r="I43" s="418"/>
      <c r="J43" s="418"/>
      <c r="K43" s="291"/>
    </row>
    <row r="44" spans="2:11" ht="12.75" customHeight="1">
      <c r="B44" s="294"/>
      <c r="C44" s="295"/>
      <c r="D44" s="293"/>
      <c r="E44" s="293"/>
      <c r="F44" s="293"/>
      <c r="G44" s="293"/>
      <c r="H44" s="293"/>
      <c r="I44" s="293"/>
      <c r="J44" s="293"/>
      <c r="K44" s="291"/>
    </row>
    <row r="45" spans="2:11" ht="15" customHeight="1">
      <c r="B45" s="294"/>
      <c r="C45" s="295"/>
      <c r="D45" s="418" t="s">
        <v>1017</v>
      </c>
      <c r="E45" s="418"/>
      <c r="F45" s="418"/>
      <c r="G45" s="418"/>
      <c r="H45" s="418"/>
      <c r="I45" s="418"/>
      <c r="J45" s="418"/>
      <c r="K45" s="291"/>
    </row>
    <row r="46" spans="2:11" ht="15" customHeight="1">
      <c r="B46" s="294"/>
      <c r="C46" s="295"/>
      <c r="D46" s="295"/>
      <c r="E46" s="418" t="s">
        <v>1018</v>
      </c>
      <c r="F46" s="418"/>
      <c r="G46" s="418"/>
      <c r="H46" s="418"/>
      <c r="I46" s="418"/>
      <c r="J46" s="418"/>
      <c r="K46" s="291"/>
    </row>
    <row r="47" spans="2:11" ht="15" customHeight="1">
      <c r="B47" s="294"/>
      <c r="C47" s="295"/>
      <c r="D47" s="295"/>
      <c r="E47" s="418" t="s">
        <v>1019</v>
      </c>
      <c r="F47" s="418"/>
      <c r="G47" s="418"/>
      <c r="H47" s="418"/>
      <c r="I47" s="418"/>
      <c r="J47" s="418"/>
      <c r="K47" s="291"/>
    </row>
    <row r="48" spans="2:11" ht="15" customHeight="1">
      <c r="B48" s="294"/>
      <c r="C48" s="295"/>
      <c r="D48" s="295"/>
      <c r="E48" s="418" t="s">
        <v>1020</v>
      </c>
      <c r="F48" s="418"/>
      <c r="G48" s="418"/>
      <c r="H48" s="418"/>
      <c r="I48" s="418"/>
      <c r="J48" s="418"/>
      <c r="K48" s="291"/>
    </row>
    <row r="49" spans="2:11" ht="15" customHeight="1">
      <c r="B49" s="294"/>
      <c r="C49" s="295"/>
      <c r="D49" s="418" t="s">
        <v>1021</v>
      </c>
      <c r="E49" s="418"/>
      <c r="F49" s="418"/>
      <c r="G49" s="418"/>
      <c r="H49" s="418"/>
      <c r="I49" s="418"/>
      <c r="J49" s="418"/>
      <c r="K49" s="291"/>
    </row>
    <row r="50" spans="2:11" ht="25.5" customHeight="1">
      <c r="B50" s="290"/>
      <c r="C50" s="420" t="s">
        <v>1022</v>
      </c>
      <c r="D50" s="420"/>
      <c r="E50" s="420"/>
      <c r="F50" s="420"/>
      <c r="G50" s="420"/>
      <c r="H50" s="420"/>
      <c r="I50" s="420"/>
      <c r="J50" s="420"/>
      <c r="K50" s="291"/>
    </row>
    <row r="51" spans="2:11" ht="5.25" customHeight="1">
      <c r="B51" s="290"/>
      <c r="C51" s="292"/>
      <c r="D51" s="292"/>
      <c r="E51" s="292"/>
      <c r="F51" s="292"/>
      <c r="G51" s="292"/>
      <c r="H51" s="292"/>
      <c r="I51" s="292"/>
      <c r="J51" s="292"/>
      <c r="K51" s="291"/>
    </row>
    <row r="52" spans="2:11" ht="15" customHeight="1">
      <c r="B52" s="290"/>
      <c r="C52" s="418" t="s">
        <v>1023</v>
      </c>
      <c r="D52" s="418"/>
      <c r="E52" s="418"/>
      <c r="F52" s="418"/>
      <c r="G52" s="418"/>
      <c r="H52" s="418"/>
      <c r="I52" s="418"/>
      <c r="J52" s="418"/>
      <c r="K52" s="291"/>
    </row>
    <row r="53" spans="2:11" ht="15" customHeight="1">
      <c r="B53" s="290"/>
      <c r="C53" s="418" t="s">
        <v>1024</v>
      </c>
      <c r="D53" s="418"/>
      <c r="E53" s="418"/>
      <c r="F53" s="418"/>
      <c r="G53" s="418"/>
      <c r="H53" s="418"/>
      <c r="I53" s="418"/>
      <c r="J53" s="418"/>
      <c r="K53" s="291"/>
    </row>
    <row r="54" spans="2:11" ht="12.75" customHeight="1">
      <c r="B54" s="290"/>
      <c r="C54" s="293"/>
      <c r="D54" s="293"/>
      <c r="E54" s="293"/>
      <c r="F54" s="293"/>
      <c r="G54" s="293"/>
      <c r="H54" s="293"/>
      <c r="I54" s="293"/>
      <c r="J54" s="293"/>
      <c r="K54" s="291"/>
    </row>
    <row r="55" spans="2:11" ht="15" customHeight="1">
      <c r="B55" s="290"/>
      <c r="C55" s="418" t="s">
        <v>1025</v>
      </c>
      <c r="D55" s="418"/>
      <c r="E55" s="418"/>
      <c r="F55" s="418"/>
      <c r="G55" s="418"/>
      <c r="H55" s="418"/>
      <c r="I55" s="418"/>
      <c r="J55" s="418"/>
      <c r="K55" s="291"/>
    </row>
    <row r="56" spans="2:11" ht="15" customHeight="1">
      <c r="B56" s="290"/>
      <c r="C56" s="295"/>
      <c r="D56" s="418" t="s">
        <v>1026</v>
      </c>
      <c r="E56" s="418"/>
      <c r="F56" s="418"/>
      <c r="G56" s="418"/>
      <c r="H56" s="418"/>
      <c r="I56" s="418"/>
      <c r="J56" s="418"/>
      <c r="K56" s="291"/>
    </row>
    <row r="57" spans="2:11" ht="15" customHeight="1">
      <c r="B57" s="290"/>
      <c r="C57" s="295"/>
      <c r="D57" s="418" t="s">
        <v>1027</v>
      </c>
      <c r="E57" s="418"/>
      <c r="F57" s="418"/>
      <c r="G57" s="418"/>
      <c r="H57" s="418"/>
      <c r="I57" s="418"/>
      <c r="J57" s="418"/>
      <c r="K57" s="291"/>
    </row>
    <row r="58" spans="2:11" ht="15" customHeight="1">
      <c r="B58" s="290"/>
      <c r="C58" s="295"/>
      <c r="D58" s="418" t="s">
        <v>1028</v>
      </c>
      <c r="E58" s="418"/>
      <c r="F58" s="418"/>
      <c r="G58" s="418"/>
      <c r="H58" s="418"/>
      <c r="I58" s="418"/>
      <c r="J58" s="418"/>
      <c r="K58" s="291"/>
    </row>
    <row r="59" spans="2:11" ht="15" customHeight="1">
      <c r="B59" s="290"/>
      <c r="C59" s="295"/>
      <c r="D59" s="418" t="s">
        <v>1029</v>
      </c>
      <c r="E59" s="418"/>
      <c r="F59" s="418"/>
      <c r="G59" s="418"/>
      <c r="H59" s="418"/>
      <c r="I59" s="418"/>
      <c r="J59" s="418"/>
      <c r="K59" s="291"/>
    </row>
    <row r="60" spans="2:11" ht="15" customHeight="1">
      <c r="B60" s="290"/>
      <c r="C60" s="295"/>
      <c r="D60" s="419" t="s">
        <v>1030</v>
      </c>
      <c r="E60" s="419"/>
      <c r="F60" s="419"/>
      <c r="G60" s="419"/>
      <c r="H60" s="419"/>
      <c r="I60" s="419"/>
      <c r="J60" s="419"/>
      <c r="K60" s="291"/>
    </row>
    <row r="61" spans="2:11" ht="15" customHeight="1">
      <c r="B61" s="290"/>
      <c r="C61" s="295"/>
      <c r="D61" s="418" t="s">
        <v>1031</v>
      </c>
      <c r="E61" s="418"/>
      <c r="F61" s="418"/>
      <c r="G61" s="418"/>
      <c r="H61" s="418"/>
      <c r="I61" s="418"/>
      <c r="J61" s="418"/>
      <c r="K61" s="291"/>
    </row>
    <row r="62" spans="2:11" ht="12.75" customHeight="1">
      <c r="B62" s="290"/>
      <c r="C62" s="295"/>
      <c r="D62" s="295"/>
      <c r="E62" s="298"/>
      <c r="F62" s="295"/>
      <c r="G62" s="295"/>
      <c r="H62" s="295"/>
      <c r="I62" s="295"/>
      <c r="J62" s="295"/>
      <c r="K62" s="291"/>
    </row>
    <row r="63" spans="2:11" ht="15" customHeight="1">
      <c r="B63" s="290"/>
      <c r="C63" s="295"/>
      <c r="D63" s="418" t="s">
        <v>1032</v>
      </c>
      <c r="E63" s="418"/>
      <c r="F63" s="418"/>
      <c r="G63" s="418"/>
      <c r="H63" s="418"/>
      <c r="I63" s="418"/>
      <c r="J63" s="418"/>
      <c r="K63" s="291"/>
    </row>
    <row r="64" spans="2:11" ht="15" customHeight="1">
      <c r="B64" s="290"/>
      <c r="C64" s="295"/>
      <c r="D64" s="419" t="s">
        <v>1033</v>
      </c>
      <c r="E64" s="419"/>
      <c r="F64" s="419"/>
      <c r="G64" s="419"/>
      <c r="H64" s="419"/>
      <c r="I64" s="419"/>
      <c r="J64" s="419"/>
      <c r="K64" s="291"/>
    </row>
    <row r="65" spans="2:11" ht="15" customHeight="1">
      <c r="B65" s="290"/>
      <c r="C65" s="295"/>
      <c r="D65" s="418" t="s">
        <v>1034</v>
      </c>
      <c r="E65" s="418"/>
      <c r="F65" s="418"/>
      <c r="G65" s="418"/>
      <c r="H65" s="418"/>
      <c r="I65" s="418"/>
      <c r="J65" s="418"/>
      <c r="K65" s="291"/>
    </row>
    <row r="66" spans="2:11" ht="15" customHeight="1">
      <c r="B66" s="290"/>
      <c r="C66" s="295"/>
      <c r="D66" s="418" t="s">
        <v>1035</v>
      </c>
      <c r="E66" s="418"/>
      <c r="F66" s="418"/>
      <c r="G66" s="418"/>
      <c r="H66" s="418"/>
      <c r="I66" s="418"/>
      <c r="J66" s="418"/>
      <c r="K66" s="291"/>
    </row>
    <row r="67" spans="2:11" ht="15" customHeight="1">
      <c r="B67" s="290"/>
      <c r="C67" s="295"/>
      <c r="D67" s="418" t="s">
        <v>1036</v>
      </c>
      <c r="E67" s="418"/>
      <c r="F67" s="418"/>
      <c r="G67" s="418"/>
      <c r="H67" s="418"/>
      <c r="I67" s="418"/>
      <c r="J67" s="418"/>
      <c r="K67" s="291"/>
    </row>
    <row r="68" spans="2:11" ht="15" customHeight="1">
      <c r="B68" s="290"/>
      <c r="C68" s="295"/>
      <c r="D68" s="418" t="s">
        <v>1037</v>
      </c>
      <c r="E68" s="418"/>
      <c r="F68" s="418"/>
      <c r="G68" s="418"/>
      <c r="H68" s="418"/>
      <c r="I68" s="418"/>
      <c r="J68" s="418"/>
      <c r="K68" s="291"/>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417" t="s">
        <v>106</v>
      </c>
      <c r="D73" s="417"/>
      <c r="E73" s="417"/>
      <c r="F73" s="417"/>
      <c r="G73" s="417"/>
      <c r="H73" s="417"/>
      <c r="I73" s="417"/>
      <c r="J73" s="417"/>
      <c r="K73" s="308"/>
    </row>
    <row r="74" spans="2:11" ht="17.25" customHeight="1">
      <c r="B74" s="307"/>
      <c r="C74" s="309" t="s">
        <v>1038</v>
      </c>
      <c r="D74" s="309"/>
      <c r="E74" s="309"/>
      <c r="F74" s="309" t="s">
        <v>1039</v>
      </c>
      <c r="G74" s="310"/>
      <c r="H74" s="309" t="s">
        <v>140</v>
      </c>
      <c r="I74" s="309" t="s">
        <v>63</v>
      </c>
      <c r="J74" s="309" t="s">
        <v>1040</v>
      </c>
      <c r="K74" s="308"/>
    </row>
    <row r="75" spans="2:11" ht="17.25" customHeight="1">
      <c r="B75" s="307"/>
      <c r="C75" s="311" t="s">
        <v>1041</v>
      </c>
      <c r="D75" s="311"/>
      <c r="E75" s="311"/>
      <c r="F75" s="312" t="s">
        <v>1042</v>
      </c>
      <c r="G75" s="313"/>
      <c r="H75" s="311"/>
      <c r="I75" s="311"/>
      <c r="J75" s="311" t="s">
        <v>1043</v>
      </c>
      <c r="K75" s="308"/>
    </row>
    <row r="76" spans="2:11" ht="5.25" customHeight="1">
      <c r="B76" s="307"/>
      <c r="C76" s="314"/>
      <c r="D76" s="314"/>
      <c r="E76" s="314"/>
      <c r="F76" s="314"/>
      <c r="G76" s="315"/>
      <c r="H76" s="314"/>
      <c r="I76" s="314"/>
      <c r="J76" s="314"/>
      <c r="K76" s="308"/>
    </row>
    <row r="77" spans="2:11" ht="15" customHeight="1">
      <c r="B77" s="307"/>
      <c r="C77" s="297" t="s">
        <v>59</v>
      </c>
      <c r="D77" s="314"/>
      <c r="E77" s="314"/>
      <c r="F77" s="316" t="s">
        <v>1044</v>
      </c>
      <c r="G77" s="315"/>
      <c r="H77" s="297" t="s">
        <v>1045</v>
      </c>
      <c r="I77" s="297" t="s">
        <v>1046</v>
      </c>
      <c r="J77" s="297">
        <v>20</v>
      </c>
      <c r="K77" s="308"/>
    </row>
    <row r="78" spans="2:11" ht="15" customHeight="1">
      <c r="B78" s="307"/>
      <c r="C78" s="297" t="s">
        <v>1047</v>
      </c>
      <c r="D78" s="297"/>
      <c r="E78" s="297"/>
      <c r="F78" s="316" t="s">
        <v>1044</v>
      </c>
      <c r="G78" s="315"/>
      <c r="H78" s="297" t="s">
        <v>1048</v>
      </c>
      <c r="I78" s="297" t="s">
        <v>1046</v>
      </c>
      <c r="J78" s="297">
        <v>120</v>
      </c>
      <c r="K78" s="308"/>
    </row>
    <row r="79" spans="2:11" ht="15" customHeight="1">
      <c r="B79" s="317"/>
      <c r="C79" s="297" t="s">
        <v>1049</v>
      </c>
      <c r="D79" s="297"/>
      <c r="E79" s="297"/>
      <c r="F79" s="316" t="s">
        <v>1050</v>
      </c>
      <c r="G79" s="315"/>
      <c r="H79" s="297" t="s">
        <v>1051</v>
      </c>
      <c r="I79" s="297" t="s">
        <v>1046</v>
      </c>
      <c r="J79" s="297">
        <v>50</v>
      </c>
      <c r="K79" s="308"/>
    </row>
    <row r="80" spans="2:11" ht="15" customHeight="1">
      <c r="B80" s="317"/>
      <c r="C80" s="297" t="s">
        <v>1052</v>
      </c>
      <c r="D80" s="297"/>
      <c r="E80" s="297"/>
      <c r="F80" s="316" t="s">
        <v>1044</v>
      </c>
      <c r="G80" s="315"/>
      <c r="H80" s="297" t="s">
        <v>1053</v>
      </c>
      <c r="I80" s="297" t="s">
        <v>1054</v>
      </c>
      <c r="J80" s="297"/>
      <c r="K80" s="308"/>
    </row>
    <row r="81" spans="2:11" ht="15" customHeight="1">
      <c r="B81" s="317"/>
      <c r="C81" s="318" t="s">
        <v>1055</v>
      </c>
      <c r="D81" s="318"/>
      <c r="E81" s="318"/>
      <c r="F81" s="319" t="s">
        <v>1050</v>
      </c>
      <c r="G81" s="318"/>
      <c r="H81" s="318" t="s">
        <v>1056</v>
      </c>
      <c r="I81" s="318" t="s">
        <v>1046</v>
      </c>
      <c r="J81" s="318">
        <v>15</v>
      </c>
      <c r="K81" s="308"/>
    </row>
    <row r="82" spans="2:11" ht="15" customHeight="1">
      <c r="B82" s="317"/>
      <c r="C82" s="318" t="s">
        <v>1057</v>
      </c>
      <c r="D82" s="318"/>
      <c r="E82" s="318"/>
      <c r="F82" s="319" t="s">
        <v>1050</v>
      </c>
      <c r="G82" s="318"/>
      <c r="H82" s="318" t="s">
        <v>1058</v>
      </c>
      <c r="I82" s="318" t="s">
        <v>1046</v>
      </c>
      <c r="J82" s="318">
        <v>15</v>
      </c>
      <c r="K82" s="308"/>
    </row>
    <row r="83" spans="2:11" ht="15" customHeight="1">
      <c r="B83" s="317"/>
      <c r="C83" s="318" t="s">
        <v>1059</v>
      </c>
      <c r="D83" s="318"/>
      <c r="E83" s="318"/>
      <c r="F83" s="319" t="s">
        <v>1050</v>
      </c>
      <c r="G83" s="318"/>
      <c r="H83" s="318" t="s">
        <v>1060</v>
      </c>
      <c r="I83" s="318" t="s">
        <v>1046</v>
      </c>
      <c r="J83" s="318">
        <v>20</v>
      </c>
      <c r="K83" s="308"/>
    </row>
    <row r="84" spans="2:11" ht="15" customHeight="1">
      <c r="B84" s="317"/>
      <c r="C84" s="318" t="s">
        <v>1061</v>
      </c>
      <c r="D84" s="318"/>
      <c r="E84" s="318"/>
      <c r="F84" s="319" t="s">
        <v>1050</v>
      </c>
      <c r="G84" s="318"/>
      <c r="H84" s="318" t="s">
        <v>1062</v>
      </c>
      <c r="I84" s="318" t="s">
        <v>1046</v>
      </c>
      <c r="J84" s="318">
        <v>20</v>
      </c>
      <c r="K84" s="308"/>
    </row>
    <row r="85" spans="2:11" ht="15" customHeight="1">
      <c r="B85" s="317"/>
      <c r="C85" s="297" t="s">
        <v>1063</v>
      </c>
      <c r="D85" s="297"/>
      <c r="E85" s="297"/>
      <c r="F85" s="316" t="s">
        <v>1050</v>
      </c>
      <c r="G85" s="315"/>
      <c r="H85" s="297" t="s">
        <v>1064</v>
      </c>
      <c r="I85" s="297" t="s">
        <v>1046</v>
      </c>
      <c r="J85" s="297">
        <v>50</v>
      </c>
      <c r="K85" s="308"/>
    </row>
    <row r="86" spans="2:11" ht="15" customHeight="1">
      <c r="B86" s="317"/>
      <c r="C86" s="297" t="s">
        <v>1065</v>
      </c>
      <c r="D86" s="297"/>
      <c r="E86" s="297"/>
      <c r="F86" s="316" t="s">
        <v>1050</v>
      </c>
      <c r="G86" s="315"/>
      <c r="H86" s="297" t="s">
        <v>1066</v>
      </c>
      <c r="I86" s="297" t="s">
        <v>1046</v>
      </c>
      <c r="J86" s="297">
        <v>20</v>
      </c>
      <c r="K86" s="308"/>
    </row>
    <row r="87" spans="2:11" ht="15" customHeight="1">
      <c r="B87" s="317"/>
      <c r="C87" s="297" t="s">
        <v>1067</v>
      </c>
      <c r="D87" s="297"/>
      <c r="E87" s="297"/>
      <c r="F87" s="316" t="s">
        <v>1050</v>
      </c>
      <c r="G87" s="315"/>
      <c r="H87" s="297" t="s">
        <v>1068</v>
      </c>
      <c r="I87" s="297" t="s">
        <v>1046</v>
      </c>
      <c r="J87" s="297">
        <v>20</v>
      </c>
      <c r="K87" s="308"/>
    </row>
    <row r="88" spans="2:11" ht="15" customHeight="1">
      <c r="B88" s="317"/>
      <c r="C88" s="297" t="s">
        <v>1069</v>
      </c>
      <c r="D88" s="297"/>
      <c r="E88" s="297"/>
      <c r="F88" s="316" t="s">
        <v>1050</v>
      </c>
      <c r="G88" s="315"/>
      <c r="H88" s="297" t="s">
        <v>1070</v>
      </c>
      <c r="I88" s="297" t="s">
        <v>1046</v>
      </c>
      <c r="J88" s="297">
        <v>50</v>
      </c>
      <c r="K88" s="308"/>
    </row>
    <row r="89" spans="2:11" ht="15" customHeight="1">
      <c r="B89" s="317"/>
      <c r="C89" s="297" t="s">
        <v>1071</v>
      </c>
      <c r="D89" s="297"/>
      <c r="E89" s="297"/>
      <c r="F89" s="316" t="s">
        <v>1050</v>
      </c>
      <c r="G89" s="315"/>
      <c r="H89" s="297" t="s">
        <v>1071</v>
      </c>
      <c r="I89" s="297" t="s">
        <v>1046</v>
      </c>
      <c r="J89" s="297">
        <v>50</v>
      </c>
      <c r="K89" s="308"/>
    </row>
    <row r="90" spans="2:11" ht="15" customHeight="1">
      <c r="B90" s="317"/>
      <c r="C90" s="297" t="s">
        <v>145</v>
      </c>
      <c r="D90" s="297"/>
      <c r="E90" s="297"/>
      <c r="F90" s="316" t="s">
        <v>1050</v>
      </c>
      <c r="G90" s="315"/>
      <c r="H90" s="297" t="s">
        <v>1072</v>
      </c>
      <c r="I90" s="297" t="s">
        <v>1046</v>
      </c>
      <c r="J90" s="297">
        <v>255</v>
      </c>
      <c r="K90" s="308"/>
    </row>
    <row r="91" spans="2:11" ht="15" customHeight="1">
      <c r="B91" s="317"/>
      <c r="C91" s="297" t="s">
        <v>1073</v>
      </c>
      <c r="D91" s="297"/>
      <c r="E91" s="297"/>
      <c r="F91" s="316" t="s">
        <v>1044</v>
      </c>
      <c r="G91" s="315"/>
      <c r="H91" s="297" t="s">
        <v>1074</v>
      </c>
      <c r="I91" s="297" t="s">
        <v>1075</v>
      </c>
      <c r="J91" s="297"/>
      <c r="K91" s="308"/>
    </row>
    <row r="92" spans="2:11" ht="15" customHeight="1">
      <c r="B92" s="317"/>
      <c r="C92" s="297" t="s">
        <v>1076</v>
      </c>
      <c r="D92" s="297"/>
      <c r="E92" s="297"/>
      <c r="F92" s="316" t="s">
        <v>1044</v>
      </c>
      <c r="G92" s="315"/>
      <c r="H92" s="297" t="s">
        <v>1077</v>
      </c>
      <c r="I92" s="297" t="s">
        <v>1078</v>
      </c>
      <c r="J92" s="297"/>
      <c r="K92" s="308"/>
    </row>
    <row r="93" spans="2:11" ht="15" customHeight="1">
      <c r="B93" s="317"/>
      <c r="C93" s="297" t="s">
        <v>1079</v>
      </c>
      <c r="D93" s="297"/>
      <c r="E93" s="297"/>
      <c r="F93" s="316" t="s">
        <v>1044</v>
      </c>
      <c r="G93" s="315"/>
      <c r="H93" s="297" t="s">
        <v>1079</v>
      </c>
      <c r="I93" s="297" t="s">
        <v>1078</v>
      </c>
      <c r="J93" s="297"/>
      <c r="K93" s="308"/>
    </row>
    <row r="94" spans="2:11" ht="15" customHeight="1">
      <c r="B94" s="317"/>
      <c r="C94" s="297" t="s">
        <v>44</v>
      </c>
      <c r="D94" s="297"/>
      <c r="E94" s="297"/>
      <c r="F94" s="316" t="s">
        <v>1044</v>
      </c>
      <c r="G94" s="315"/>
      <c r="H94" s="297" t="s">
        <v>1080</v>
      </c>
      <c r="I94" s="297" t="s">
        <v>1078</v>
      </c>
      <c r="J94" s="297"/>
      <c r="K94" s="308"/>
    </row>
    <row r="95" spans="2:11" ht="15" customHeight="1">
      <c r="B95" s="317"/>
      <c r="C95" s="297" t="s">
        <v>54</v>
      </c>
      <c r="D95" s="297"/>
      <c r="E95" s="297"/>
      <c r="F95" s="316" t="s">
        <v>1044</v>
      </c>
      <c r="G95" s="315"/>
      <c r="H95" s="297" t="s">
        <v>1081</v>
      </c>
      <c r="I95" s="297" t="s">
        <v>1078</v>
      </c>
      <c r="J95" s="297"/>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417" t="s">
        <v>1082</v>
      </c>
      <c r="D100" s="417"/>
      <c r="E100" s="417"/>
      <c r="F100" s="417"/>
      <c r="G100" s="417"/>
      <c r="H100" s="417"/>
      <c r="I100" s="417"/>
      <c r="J100" s="417"/>
      <c r="K100" s="308"/>
    </row>
    <row r="101" spans="2:11" ht="17.25" customHeight="1">
      <c r="B101" s="307"/>
      <c r="C101" s="309" t="s">
        <v>1038</v>
      </c>
      <c r="D101" s="309"/>
      <c r="E101" s="309"/>
      <c r="F101" s="309" t="s">
        <v>1039</v>
      </c>
      <c r="G101" s="310"/>
      <c r="H101" s="309" t="s">
        <v>140</v>
      </c>
      <c r="I101" s="309" t="s">
        <v>63</v>
      </c>
      <c r="J101" s="309" t="s">
        <v>1040</v>
      </c>
      <c r="K101" s="308"/>
    </row>
    <row r="102" spans="2:11" ht="17.25" customHeight="1">
      <c r="B102" s="307"/>
      <c r="C102" s="311" t="s">
        <v>1041</v>
      </c>
      <c r="D102" s="311"/>
      <c r="E102" s="311"/>
      <c r="F102" s="312" t="s">
        <v>1042</v>
      </c>
      <c r="G102" s="313"/>
      <c r="H102" s="311"/>
      <c r="I102" s="311"/>
      <c r="J102" s="311" t="s">
        <v>1043</v>
      </c>
      <c r="K102" s="308"/>
    </row>
    <row r="103" spans="2:11" ht="5.25" customHeight="1">
      <c r="B103" s="307"/>
      <c r="C103" s="309"/>
      <c r="D103" s="309"/>
      <c r="E103" s="309"/>
      <c r="F103" s="309"/>
      <c r="G103" s="325"/>
      <c r="H103" s="309"/>
      <c r="I103" s="309"/>
      <c r="J103" s="309"/>
      <c r="K103" s="308"/>
    </row>
    <row r="104" spans="2:11" ht="15" customHeight="1">
      <c r="B104" s="307"/>
      <c r="C104" s="297" t="s">
        <v>59</v>
      </c>
      <c r="D104" s="314"/>
      <c r="E104" s="314"/>
      <c r="F104" s="316" t="s">
        <v>1044</v>
      </c>
      <c r="G104" s="325"/>
      <c r="H104" s="297" t="s">
        <v>1083</v>
      </c>
      <c r="I104" s="297" t="s">
        <v>1046</v>
      </c>
      <c r="J104" s="297">
        <v>20</v>
      </c>
      <c r="K104" s="308"/>
    </row>
    <row r="105" spans="2:11" ht="15" customHeight="1">
      <c r="B105" s="307"/>
      <c r="C105" s="297" t="s">
        <v>1047</v>
      </c>
      <c r="D105" s="297"/>
      <c r="E105" s="297"/>
      <c r="F105" s="316" t="s">
        <v>1044</v>
      </c>
      <c r="G105" s="297"/>
      <c r="H105" s="297" t="s">
        <v>1083</v>
      </c>
      <c r="I105" s="297" t="s">
        <v>1046</v>
      </c>
      <c r="J105" s="297">
        <v>120</v>
      </c>
      <c r="K105" s="308"/>
    </row>
    <row r="106" spans="2:11" ht="15" customHeight="1">
      <c r="B106" s="317"/>
      <c r="C106" s="297" t="s">
        <v>1049</v>
      </c>
      <c r="D106" s="297"/>
      <c r="E106" s="297"/>
      <c r="F106" s="316" t="s">
        <v>1050</v>
      </c>
      <c r="G106" s="297"/>
      <c r="H106" s="297" t="s">
        <v>1083</v>
      </c>
      <c r="I106" s="297" t="s">
        <v>1046</v>
      </c>
      <c r="J106" s="297">
        <v>50</v>
      </c>
      <c r="K106" s="308"/>
    </row>
    <row r="107" spans="2:11" ht="15" customHeight="1">
      <c r="B107" s="317"/>
      <c r="C107" s="297" t="s">
        <v>1052</v>
      </c>
      <c r="D107" s="297"/>
      <c r="E107" s="297"/>
      <c r="F107" s="316" t="s">
        <v>1044</v>
      </c>
      <c r="G107" s="297"/>
      <c r="H107" s="297" t="s">
        <v>1083</v>
      </c>
      <c r="I107" s="297" t="s">
        <v>1054</v>
      </c>
      <c r="J107" s="297"/>
      <c r="K107" s="308"/>
    </row>
    <row r="108" spans="2:11" ht="15" customHeight="1">
      <c r="B108" s="317"/>
      <c r="C108" s="297" t="s">
        <v>1063</v>
      </c>
      <c r="D108" s="297"/>
      <c r="E108" s="297"/>
      <c r="F108" s="316" t="s">
        <v>1050</v>
      </c>
      <c r="G108" s="297"/>
      <c r="H108" s="297" t="s">
        <v>1083</v>
      </c>
      <c r="I108" s="297" t="s">
        <v>1046</v>
      </c>
      <c r="J108" s="297">
        <v>50</v>
      </c>
      <c r="K108" s="308"/>
    </row>
    <row r="109" spans="2:11" ht="15" customHeight="1">
      <c r="B109" s="317"/>
      <c r="C109" s="297" t="s">
        <v>1071</v>
      </c>
      <c r="D109" s="297"/>
      <c r="E109" s="297"/>
      <c r="F109" s="316" t="s">
        <v>1050</v>
      </c>
      <c r="G109" s="297"/>
      <c r="H109" s="297" t="s">
        <v>1083</v>
      </c>
      <c r="I109" s="297" t="s">
        <v>1046</v>
      </c>
      <c r="J109" s="297">
        <v>50</v>
      </c>
      <c r="K109" s="308"/>
    </row>
    <row r="110" spans="2:11" ht="15" customHeight="1">
      <c r="B110" s="317"/>
      <c r="C110" s="297" t="s">
        <v>1069</v>
      </c>
      <c r="D110" s="297"/>
      <c r="E110" s="297"/>
      <c r="F110" s="316" t="s">
        <v>1050</v>
      </c>
      <c r="G110" s="297"/>
      <c r="H110" s="297" t="s">
        <v>1083</v>
      </c>
      <c r="I110" s="297" t="s">
        <v>1046</v>
      </c>
      <c r="J110" s="297">
        <v>50</v>
      </c>
      <c r="K110" s="308"/>
    </row>
    <row r="111" spans="2:11" ht="15" customHeight="1">
      <c r="B111" s="317"/>
      <c r="C111" s="297" t="s">
        <v>59</v>
      </c>
      <c r="D111" s="297"/>
      <c r="E111" s="297"/>
      <c r="F111" s="316" t="s">
        <v>1044</v>
      </c>
      <c r="G111" s="297"/>
      <c r="H111" s="297" t="s">
        <v>1084</v>
      </c>
      <c r="I111" s="297" t="s">
        <v>1046</v>
      </c>
      <c r="J111" s="297">
        <v>20</v>
      </c>
      <c r="K111" s="308"/>
    </row>
    <row r="112" spans="2:11" ht="15" customHeight="1">
      <c r="B112" s="317"/>
      <c r="C112" s="297" t="s">
        <v>1085</v>
      </c>
      <c r="D112" s="297"/>
      <c r="E112" s="297"/>
      <c r="F112" s="316" t="s">
        <v>1044</v>
      </c>
      <c r="G112" s="297"/>
      <c r="H112" s="297" t="s">
        <v>1086</v>
      </c>
      <c r="I112" s="297" t="s">
        <v>1046</v>
      </c>
      <c r="J112" s="297">
        <v>120</v>
      </c>
      <c r="K112" s="308"/>
    </row>
    <row r="113" spans="2:11" ht="15" customHeight="1">
      <c r="B113" s="317"/>
      <c r="C113" s="297" t="s">
        <v>44</v>
      </c>
      <c r="D113" s="297"/>
      <c r="E113" s="297"/>
      <c r="F113" s="316" t="s">
        <v>1044</v>
      </c>
      <c r="G113" s="297"/>
      <c r="H113" s="297" t="s">
        <v>1087</v>
      </c>
      <c r="I113" s="297" t="s">
        <v>1078</v>
      </c>
      <c r="J113" s="297"/>
      <c r="K113" s="308"/>
    </row>
    <row r="114" spans="2:11" ht="15" customHeight="1">
      <c r="B114" s="317"/>
      <c r="C114" s="297" t="s">
        <v>54</v>
      </c>
      <c r="D114" s="297"/>
      <c r="E114" s="297"/>
      <c r="F114" s="316" t="s">
        <v>1044</v>
      </c>
      <c r="G114" s="297"/>
      <c r="H114" s="297" t="s">
        <v>1088</v>
      </c>
      <c r="I114" s="297" t="s">
        <v>1078</v>
      </c>
      <c r="J114" s="297"/>
      <c r="K114" s="308"/>
    </row>
    <row r="115" spans="2:11" ht="15" customHeight="1">
      <c r="B115" s="317"/>
      <c r="C115" s="297" t="s">
        <v>63</v>
      </c>
      <c r="D115" s="297"/>
      <c r="E115" s="297"/>
      <c r="F115" s="316" t="s">
        <v>1044</v>
      </c>
      <c r="G115" s="297"/>
      <c r="H115" s="297" t="s">
        <v>1089</v>
      </c>
      <c r="I115" s="297" t="s">
        <v>1090</v>
      </c>
      <c r="J115" s="297"/>
      <c r="K115" s="308"/>
    </row>
    <row r="116" spans="2:11" ht="15" customHeight="1">
      <c r="B116" s="320"/>
      <c r="C116" s="326"/>
      <c r="D116" s="326"/>
      <c r="E116" s="326"/>
      <c r="F116" s="326"/>
      <c r="G116" s="326"/>
      <c r="H116" s="326"/>
      <c r="I116" s="326"/>
      <c r="J116" s="326"/>
      <c r="K116" s="322"/>
    </row>
    <row r="117" spans="2:11" ht="18.75" customHeight="1">
      <c r="B117" s="327"/>
      <c r="C117" s="293"/>
      <c r="D117" s="293"/>
      <c r="E117" s="293"/>
      <c r="F117" s="328"/>
      <c r="G117" s="293"/>
      <c r="H117" s="293"/>
      <c r="I117" s="293"/>
      <c r="J117" s="293"/>
      <c r="K117" s="327"/>
    </row>
    <row r="118" spans="2:11" ht="18.75" customHeight="1">
      <c r="B118" s="303"/>
      <c r="C118" s="303"/>
      <c r="D118" s="303"/>
      <c r="E118" s="303"/>
      <c r="F118" s="303"/>
      <c r="G118" s="303"/>
      <c r="H118" s="303"/>
      <c r="I118" s="303"/>
      <c r="J118" s="303"/>
      <c r="K118" s="303"/>
    </row>
    <row r="119" spans="2:11" ht="7.5" customHeight="1">
      <c r="B119" s="329"/>
      <c r="C119" s="330"/>
      <c r="D119" s="330"/>
      <c r="E119" s="330"/>
      <c r="F119" s="330"/>
      <c r="G119" s="330"/>
      <c r="H119" s="330"/>
      <c r="I119" s="330"/>
      <c r="J119" s="330"/>
      <c r="K119" s="331"/>
    </row>
    <row r="120" spans="2:11" ht="45" customHeight="1">
      <c r="B120" s="332"/>
      <c r="C120" s="416" t="s">
        <v>1091</v>
      </c>
      <c r="D120" s="416"/>
      <c r="E120" s="416"/>
      <c r="F120" s="416"/>
      <c r="G120" s="416"/>
      <c r="H120" s="416"/>
      <c r="I120" s="416"/>
      <c r="J120" s="416"/>
      <c r="K120" s="333"/>
    </row>
    <row r="121" spans="2:11" ht="17.25" customHeight="1">
      <c r="B121" s="334"/>
      <c r="C121" s="309" t="s">
        <v>1038</v>
      </c>
      <c r="D121" s="309"/>
      <c r="E121" s="309"/>
      <c r="F121" s="309" t="s">
        <v>1039</v>
      </c>
      <c r="G121" s="310"/>
      <c r="H121" s="309" t="s">
        <v>140</v>
      </c>
      <c r="I121" s="309" t="s">
        <v>63</v>
      </c>
      <c r="J121" s="309" t="s">
        <v>1040</v>
      </c>
      <c r="K121" s="335"/>
    </row>
    <row r="122" spans="2:11" ht="17.25" customHeight="1">
      <c r="B122" s="334"/>
      <c r="C122" s="311" t="s">
        <v>1041</v>
      </c>
      <c r="D122" s="311"/>
      <c r="E122" s="311"/>
      <c r="F122" s="312" t="s">
        <v>1042</v>
      </c>
      <c r="G122" s="313"/>
      <c r="H122" s="311"/>
      <c r="I122" s="311"/>
      <c r="J122" s="311" t="s">
        <v>1043</v>
      </c>
      <c r="K122" s="335"/>
    </row>
    <row r="123" spans="2:11" ht="5.25" customHeight="1">
      <c r="B123" s="336"/>
      <c r="C123" s="314"/>
      <c r="D123" s="314"/>
      <c r="E123" s="314"/>
      <c r="F123" s="314"/>
      <c r="G123" s="297"/>
      <c r="H123" s="314"/>
      <c r="I123" s="314"/>
      <c r="J123" s="314"/>
      <c r="K123" s="337"/>
    </row>
    <row r="124" spans="2:11" ht="15" customHeight="1">
      <c r="B124" s="336"/>
      <c r="C124" s="297" t="s">
        <v>1047</v>
      </c>
      <c r="D124" s="314"/>
      <c r="E124" s="314"/>
      <c r="F124" s="316" t="s">
        <v>1044</v>
      </c>
      <c r="G124" s="297"/>
      <c r="H124" s="297" t="s">
        <v>1083</v>
      </c>
      <c r="I124" s="297" t="s">
        <v>1046</v>
      </c>
      <c r="J124" s="297">
        <v>120</v>
      </c>
      <c r="K124" s="338"/>
    </row>
    <row r="125" spans="2:11" ht="15" customHeight="1">
      <c r="B125" s="336"/>
      <c r="C125" s="297" t="s">
        <v>1092</v>
      </c>
      <c r="D125" s="297"/>
      <c r="E125" s="297"/>
      <c r="F125" s="316" t="s">
        <v>1044</v>
      </c>
      <c r="G125" s="297"/>
      <c r="H125" s="297" t="s">
        <v>1093</v>
      </c>
      <c r="I125" s="297" t="s">
        <v>1046</v>
      </c>
      <c r="J125" s="297" t="s">
        <v>1094</v>
      </c>
      <c r="K125" s="338"/>
    </row>
    <row r="126" spans="2:11" ht="15" customHeight="1">
      <c r="B126" s="336"/>
      <c r="C126" s="297" t="s">
        <v>90</v>
      </c>
      <c r="D126" s="297"/>
      <c r="E126" s="297"/>
      <c r="F126" s="316" t="s">
        <v>1044</v>
      </c>
      <c r="G126" s="297"/>
      <c r="H126" s="297" t="s">
        <v>1095</v>
      </c>
      <c r="I126" s="297" t="s">
        <v>1046</v>
      </c>
      <c r="J126" s="297" t="s">
        <v>1094</v>
      </c>
      <c r="K126" s="338"/>
    </row>
    <row r="127" spans="2:11" ht="15" customHeight="1">
      <c r="B127" s="336"/>
      <c r="C127" s="297" t="s">
        <v>1055</v>
      </c>
      <c r="D127" s="297"/>
      <c r="E127" s="297"/>
      <c r="F127" s="316" t="s">
        <v>1050</v>
      </c>
      <c r="G127" s="297"/>
      <c r="H127" s="297" t="s">
        <v>1056</v>
      </c>
      <c r="I127" s="297" t="s">
        <v>1046</v>
      </c>
      <c r="J127" s="297">
        <v>15</v>
      </c>
      <c r="K127" s="338"/>
    </row>
    <row r="128" spans="2:11" ht="15" customHeight="1">
      <c r="B128" s="336"/>
      <c r="C128" s="318" t="s">
        <v>1057</v>
      </c>
      <c r="D128" s="318"/>
      <c r="E128" s="318"/>
      <c r="F128" s="319" t="s">
        <v>1050</v>
      </c>
      <c r="G128" s="318"/>
      <c r="H128" s="318" t="s">
        <v>1058</v>
      </c>
      <c r="I128" s="318" t="s">
        <v>1046</v>
      </c>
      <c r="J128" s="318">
        <v>15</v>
      </c>
      <c r="K128" s="338"/>
    </row>
    <row r="129" spans="2:11" ht="15" customHeight="1">
      <c r="B129" s="336"/>
      <c r="C129" s="318" t="s">
        <v>1059</v>
      </c>
      <c r="D129" s="318"/>
      <c r="E129" s="318"/>
      <c r="F129" s="319" t="s">
        <v>1050</v>
      </c>
      <c r="G129" s="318"/>
      <c r="H129" s="318" t="s">
        <v>1060</v>
      </c>
      <c r="I129" s="318" t="s">
        <v>1046</v>
      </c>
      <c r="J129" s="318">
        <v>20</v>
      </c>
      <c r="K129" s="338"/>
    </row>
    <row r="130" spans="2:11" ht="15" customHeight="1">
      <c r="B130" s="336"/>
      <c r="C130" s="318" t="s">
        <v>1061</v>
      </c>
      <c r="D130" s="318"/>
      <c r="E130" s="318"/>
      <c r="F130" s="319" t="s">
        <v>1050</v>
      </c>
      <c r="G130" s="318"/>
      <c r="H130" s="318" t="s">
        <v>1062</v>
      </c>
      <c r="I130" s="318" t="s">
        <v>1046</v>
      </c>
      <c r="J130" s="318">
        <v>20</v>
      </c>
      <c r="K130" s="338"/>
    </row>
    <row r="131" spans="2:11" ht="15" customHeight="1">
      <c r="B131" s="336"/>
      <c r="C131" s="297" t="s">
        <v>1049</v>
      </c>
      <c r="D131" s="297"/>
      <c r="E131" s="297"/>
      <c r="F131" s="316" t="s">
        <v>1050</v>
      </c>
      <c r="G131" s="297"/>
      <c r="H131" s="297" t="s">
        <v>1083</v>
      </c>
      <c r="I131" s="297" t="s">
        <v>1046</v>
      </c>
      <c r="J131" s="297">
        <v>50</v>
      </c>
      <c r="K131" s="338"/>
    </row>
    <row r="132" spans="2:11" ht="15" customHeight="1">
      <c r="B132" s="336"/>
      <c r="C132" s="297" t="s">
        <v>1063</v>
      </c>
      <c r="D132" s="297"/>
      <c r="E132" s="297"/>
      <c r="F132" s="316" t="s">
        <v>1050</v>
      </c>
      <c r="G132" s="297"/>
      <c r="H132" s="297" t="s">
        <v>1083</v>
      </c>
      <c r="I132" s="297" t="s">
        <v>1046</v>
      </c>
      <c r="J132" s="297">
        <v>50</v>
      </c>
      <c r="K132" s="338"/>
    </row>
    <row r="133" spans="2:11" ht="15" customHeight="1">
      <c r="B133" s="336"/>
      <c r="C133" s="297" t="s">
        <v>1069</v>
      </c>
      <c r="D133" s="297"/>
      <c r="E133" s="297"/>
      <c r="F133" s="316" t="s">
        <v>1050</v>
      </c>
      <c r="G133" s="297"/>
      <c r="H133" s="297" t="s">
        <v>1083</v>
      </c>
      <c r="I133" s="297" t="s">
        <v>1046</v>
      </c>
      <c r="J133" s="297">
        <v>50</v>
      </c>
      <c r="K133" s="338"/>
    </row>
    <row r="134" spans="2:11" ht="15" customHeight="1">
      <c r="B134" s="336"/>
      <c r="C134" s="297" t="s">
        <v>1071</v>
      </c>
      <c r="D134" s="297"/>
      <c r="E134" s="297"/>
      <c r="F134" s="316" t="s">
        <v>1050</v>
      </c>
      <c r="G134" s="297"/>
      <c r="H134" s="297" t="s">
        <v>1083</v>
      </c>
      <c r="I134" s="297" t="s">
        <v>1046</v>
      </c>
      <c r="J134" s="297">
        <v>50</v>
      </c>
      <c r="K134" s="338"/>
    </row>
    <row r="135" spans="2:11" ht="15" customHeight="1">
      <c r="B135" s="336"/>
      <c r="C135" s="297" t="s">
        <v>145</v>
      </c>
      <c r="D135" s="297"/>
      <c r="E135" s="297"/>
      <c r="F135" s="316" t="s">
        <v>1050</v>
      </c>
      <c r="G135" s="297"/>
      <c r="H135" s="297" t="s">
        <v>1096</v>
      </c>
      <c r="I135" s="297" t="s">
        <v>1046</v>
      </c>
      <c r="J135" s="297">
        <v>255</v>
      </c>
      <c r="K135" s="338"/>
    </row>
    <row r="136" spans="2:11" ht="15" customHeight="1">
      <c r="B136" s="336"/>
      <c r="C136" s="297" t="s">
        <v>1073</v>
      </c>
      <c r="D136" s="297"/>
      <c r="E136" s="297"/>
      <c r="F136" s="316" t="s">
        <v>1044</v>
      </c>
      <c r="G136" s="297"/>
      <c r="H136" s="297" t="s">
        <v>1097</v>
      </c>
      <c r="I136" s="297" t="s">
        <v>1075</v>
      </c>
      <c r="J136" s="297"/>
      <c r="K136" s="338"/>
    </row>
    <row r="137" spans="2:11" ht="15" customHeight="1">
      <c r="B137" s="336"/>
      <c r="C137" s="297" t="s">
        <v>1076</v>
      </c>
      <c r="D137" s="297"/>
      <c r="E137" s="297"/>
      <c r="F137" s="316" t="s">
        <v>1044</v>
      </c>
      <c r="G137" s="297"/>
      <c r="H137" s="297" t="s">
        <v>1098</v>
      </c>
      <c r="I137" s="297" t="s">
        <v>1078</v>
      </c>
      <c r="J137" s="297"/>
      <c r="K137" s="338"/>
    </row>
    <row r="138" spans="2:11" ht="15" customHeight="1">
      <c r="B138" s="336"/>
      <c r="C138" s="297" t="s">
        <v>1079</v>
      </c>
      <c r="D138" s="297"/>
      <c r="E138" s="297"/>
      <c r="F138" s="316" t="s">
        <v>1044</v>
      </c>
      <c r="G138" s="297"/>
      <c r="H138" s="297" t="s">
        <v>1079</v>
      </c>
      <c r="I138" s="297" t="s">
        <v>1078</v>
      </c>
      <c r="J138" s="297"/>
      <c r="K138" s="338"/>
    </row>
    <row r="139" spans="2:11" ht="15" customHeight="1">
      <c r="B139" s="336"/>
      <c r="C139" s="297" t="s">
        <v>44</v>
      </c>
      <c r="D139" s="297"/>
      <c r="E139" s="297"/>
      <c r="F139" s="316" t="s">
        <v>1044</v>
      </c>
      <c r="G139" s="297"/>
      <c r="H139" s="297" t="s">
        <v>1099</v>
      </c>
      <c r="I139" s="297" t="s">
        <v>1078</v>
      </c>
      <c r="J139" s="297"/>
      <c r="K139" s="338"/>
    </row>
    <row r="140" spans="2:11" ht="15" customHeight="1">
      <c r="B140" s="336"/>
      <c r="C140" s="297" t="s">
        <v>1100</v>
      </c>
      <c r="D140" s="297"/>
      <c r="E140" s="297"/>
      <c r="F140" s="316" t="s">
        <v>1044</v>
      </c>
      <c r="G140" s="297"/>
      <c r="H140" s="297" t="s">
        <v>1101</v>
      </c>
      <c r="I140" s="297" t="s">
        <v>1078</v>
      </c>
      <c r="J140" s="297"/>
      <c r="K140" s="338"/>
    </row>
    <row r="141" spans="2:11" ht="15" customHeight="1">
      <c r="B141" s="339"/>
      <c r="C141" s="340"/>
      <c r="D141" s="340"/>
      <c r="E141" s="340"/>
      <c r="F141" s="340"/>
      <c r="G141" s="340"/>
      <c r="H141" s="340"/>
      <c r="I141" s="340"/>
      <c r="J141" s="340"/>
      <c r="K141" s="341"/>
    </row>
    <row r="142" spans="2:11" ht="18.75" customHeight="1">
      <c r="B142" s="293"/>
      <c r="C142" s="293"/>
      <c r="D142" s="293"/>
      <c r="E142" s="293"/>
      <c r="F142" s="328"/>
      <c r="G142" s="293"/>
      <c r="H142" s="293"/>
      <c r="I142" s="293"/>
      <c r="J142" s="293"/>
      <c r="K142" s="293"/>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417" t="s">
        <v>1102</v>
      </c>
      <c r="D145" s="417"/>
      <c r="E145" s="417"/>
      <c r="F145" s="417"/>
      <c r="G145" s="417"/>
      <c r="H145" s="417"/>
      <c r="I145" s="417"/>
      <c r="J145" s="417"/>
      <c r="K145" s="308"/>
    </row>
    <row r="146" spans="2:11" ht="17.25" customHeight="1">
      <c r="B146" s="307"/>
      <c r="C146" s="309" t="s">
        <v>1038</v>
      </c>
      <c r="D146" s="309"/>
      <c r="E146" s="309"/>
      <c r="F146" s="309" t="s">
        <v>1039</v>
      </c>
      <c r="G146" s="310"/>
      <c r="H146" s="309" t="s">
        <v>140</v>
      </c>
      <c r="I146" s="309" t="s">
        <v>63</v>
      </c>
      <c r="J146" s="309" t="s">
        <v>1040</v>
      </c>
      <c r="K146" s="308"/>
    </row>
    <row r="147" spans="2:11" ht="17.25" customHeight="1">
      <c r="B147" s="307"/>
      <c r="C147" s="311" t="s">
        <v>1041</v>
      </c>
      <c r="D147" s="311"/>
      <c r="E147" s="311"/>
      <c r="F147" s="312" t="s">
        <v>1042</v>
      </c>
      <c r="G147" s="313"/>
      <c r="H147" s="311"/>
      <c r="I147" s="311"/>
      <c r="J147" s="311" t="s">
        <v>1043</v>
      </c>
      <c r="K147" s="308"/>
    </row>
    <row r="148" spans="2:11" ht="5.25" customHeight="1">
      <c r="B148" s="317"/>
      <c r="C148" s="314"/>
      <c r="D148" s="314"/>
      <c r="E148" s="314"/>
      <c r="F148" s="314"/>
      <c r="G148" s="315"/>
      <c r="H148" s="314"/>
      <c r="I148" s="314"/>
      <c r="J148" s="314"/>
      <c r="K148" s="338"/>
    </row>
    <row r="149" spans="2:11" ht="15" customHeight="1">
      <c r="B149" s="317"/>
      <c r="C149" s="342" t="s">
        <v>1047</v>
      </c>
      <c r="D149" s="297"/>
      <c r="E149" s="297"/>
      <c r="F149" s="343" t="s">
        <v>1044</v>
      </c>
      <c r="G149" s="297"/>
      <c r="H149" s="342" t="s">
        <v>1083</v>
      </c>
      <c r="I149" s="342" t="s">
        <v>1046</v>
      </c>
      <c r="J149" s="342">
        <v>120</v>
      </c>
      <c r="K149" s="338"/>
    </row>
    <row r="150" spans="2:11" ht="15" customHeight="1">
      <c r="B150" s="317"/>
      <c r="C150" s="342" t="s">
        <v>1092</v>
      </c>
      <c r="D150" s="297"/>
      <c r="E150" s="297"/>
      <c r="F150" s="343" t="s">
        <v>1044</v>
      </c>
      <c r="G150" s="297"/>
      <c r="H150" s="342" t="s">
        <v>1103</v>
      </c>
      <c r="I150" s="342" t="s">
        <v>1046</v>
      </c>
      <c r="J150" s="342" t="s">
        <v>1094</v>
      </c>
      <c r="K150" s="338"/>
    </row>
    <row r="151" spans="2:11" ht="15" customHeight="1">
      <c r="B151" s="317"/>
      <c r="C151" s="342" t="s">
        <v>90</v>
      </c>
      <c r="D151" s="297"/>
      <c r="E151" s="297"/>
      <c r="F151" s="343" t="s">
        <v>1044</v>
      </c>
      <c r="G151" s="297"/>
      <c r="H151" s="342" t="s">
        <v>1104</v>
      </c>
      <c r="I151" s="342" t="s">
        <v>1046</v>
      </c>
      <c r="J151" s="342" t="s">
        <v>1094</v>
      </c>
      <c r="K151" s="338"/>
    </row>
    <row r="152" spans="2:11" ht="15" customHeight="1">
      <c r="B152" s="317"/>
      <c r="C152" s="342" t="s">
        <v>1049</v>
      </c>
      <c r="D152" s="297"/>
      <c r="E152" s="297"/>
      <c r="F152" s="343" t="s">
        <v>1050</v>
      </c>
      <c r="G152" s="297"/>
      <c r="H152" s="342" t="s">
        <v>1083</v>
      </c>
      <c r="I152" s="342" t="s">
        <v>1046</v>
      </c>
      <c r="J152" s="342">
        <v>50</v>
      </c>
      <c r="K152" s="338"/>
    </row>
    <row r="153" spans="2:11" ht="15" customHeight="1">
      <c r="B153" s="317"/>
      <c r="C153" s="342" t="s">
        <v>1052</v>
      </c>
      <c r="D153" s="297"/>
      <c r="E153" s="297"/>
      <c r="F153" s="343" t="s">
        <v>1044</v>
      </c>
      <c r="G153" s="297"/>
      <c r="H153" s="342" t="s">
        <v>1083</v>
      </c>
      <c r="I153" s="342" t="s">
        <v>1054</v>
      </c>
      <c r="J153" s="342"/>
      <c r="K153" s="338"/>
    </row>
    <row r="154" spans="2:11" ht="15" customHeight="1">
      <c r="B154" s="317"/>
      <c r="C154" s="342" t="s">
        <v>1063</v>
      </c>
      <c r="D154" s="297"/>
      <c r="E154" s="297"/>
      <c r="F154" s="343" t="s">
        <v>1050</v>
      </c>
      <c r="G154" s="297"/>
      <c r="H154" s="342" t="s">
        <v>1083</v>
      </c>
      <c r="I154" s="342" t="s">
        <v>1046</v>
      </c>
      <c r="J154" s="342">
        <v>50</v>
      </c>
      <c r="K154" s="338"/>
    </row>
    <row r="155" spans="2:11" ht="15" customHeight="1">
      <c r="B155" s="317"/>
      <c r="C155" s="342" t="s">
        <v>1071</v>
      </c>
      <c r="D155" s="297"/>
      <c r="E155" s="297"/>
      <c r="F155" s="343" t="s">
        <v>1050</v>
      </c>
      <c r="G155" s="297"/>
      <c r="H155" s="342" t="s">
        <v>1083</v>
      </c>
      <c r="I155" s="342" t="s">
        <v>1046</v>
      </c>
      <c r="J155" s="342">
        <v>50</v>
      </c>
      <c r="K155" s="338"/>
    </row>
    <row r="156" spans="2:11" ht="15" customHeight="1">
      <c r="B156" s="317"/>
      <c r="C156" s="342" t="s">
        <v>1069</v>
      </c>
      <c r="D156" s="297"/>
      <c r="E156" s="297"/>
      <c r="F156" s="343" t="s">
        <v>1050</v>
      </c>
      <c r="G156" s="297"/>
      <c r="H156" s="342" t="s">
        <v>1083</v>
      </c>
      <c r="I156" s="342" t="s">
        <v>1046</v>
      </c>
      <c r="J156" s="342">
        <v>50</v>
      </c>
      <c r="K156" s="338"/>
    </row>
    <row r="157" spans="2:11" ht="15" customHeight="1">
      <c r="B157" s="317"/>
      <c r="C157" s="342" t="s">
        <v>113</v>
      </c>
      <c r="D157" s="297"/>
      <c r="E157" s="297"/>
      <c r="F157" s="343" t="s">
        <v>1044</v>
      </c>
      <c r="G157" s="297"/>
      <c r="H157" s="342" t="s">
        <v>1105</v>
      </c>
      <c r="I157" s="342" t="s">
        <v>1046</v>
      </c>
      <c r="J157" s="342" t="s">
        <v>1106</v>
      </c>
      <c r="K157" s="338"/>
    </row>
    <row r="158" spans="2:11" ht="15" customHeight="1">
      <c r="B158" s="317"/>
      <c r="C158" s="342" t="s">
        <v>1107</v>
      </c>
      <c r="D158" s="297"/>
      <c r="E158" s="297"/>
      <c r="F158" s="343" t="s">
        <v>1044</v>
      </c>
      <c r="G158" s="297"/>
      <c r="H158" s="342" t="s">
        <v>1108</v>
      </c>
      <c r="I158" s="342" t="s">
        <v>1078</v>
      </c>
      <c r="J158" s="342"/>
      <c r="K158" s="338"/>
    </row>
    <row r="159" spans="2:11" ht="15" customHeight="1">
      <c r="B159" s="344"/>
      <c r="C159" s="326"/>
      <c r="D159" s="326"/>
      <c r="E159" s="326"/>
      <c r="F159" s="326"/>
      <c r="G159" s="326"/>
      <c r="H159" s="326"/>
      <c r="I159" s="326"/>
      <c r="J159" s="326"/>
      <c r="K159" s="345"/>
    </row>
    <row r="160" spans="2:11" ht="18.75" customHeight="1">
      <c r="B160" s="293"/>
      <c r="C160" s="297"/>
      <c r="D160" s="297"/>
      <c r="E160" s="297"/>
      <c r="F160" s="316"/>
      <c r="G160" s="297"/>
      <c r="H160" s="297"/>
      <c r="I160" s="297"/>
      <c r="J160" s="297"/>
      <c r="K160" s="293"/>
    </row>
    <row r="161" spans="2:11" ht="18.75" customHeight="1">
      <c r="B161" s="303"/>
      <c r="C161" s="303"/>
      <c r="D161" s="303"/>
      <c r="E161" s="303"/>
      <c r="F161" s="303"/>
      <c r="G161" s="303"/>
      <c r="H161" s="303"/>
      <c r="I161" s="303"/>
      <c r="J161" s="303"/>
      <c r="K161" s="303"/>
    </row>
    <row r="162" spans="2:11" ht="7.5" customHeight="1">
      <c r="B162" s="285"/>
      <c r="C162" s="286"/>
      <c r="D162" s="286"/>
      <c r="E162" s="286"/>
      <c r="F162" s="286"/>
      <c r="G162" s="286"/>
      <c r="H162" s="286"/>
      <c r="I162" s="286"/>
      <c r="J162" s="286"/>
      <c r="K162" s="287"/>
    </row>
    <row r="163" spans="2:11" ht="45" customHeight="1">
      <c r="B163" s="288"/>
      <c r="C163" s="416" t="s">
        <v>1109</v>
      </c>
      <c r="D163" s="416"/>
      <c r="E163" s="416"/>
      <c r="F163" s="416"/>
      <c r="G163" s="416"/>
      <c r="H163" s="416"/>
      <c r="I163" s="416"/>
      <c r="J163" s="416"/>
      <c r="K163" s="289"/>
    </row>
    <row r="164" spans="2:11" ht="17.25" customHeight="1">
      <c r="B164" s="288"/>
      <c r="C164" s="309" t="s">
        <v>1038</v>
      </c>
      <c r="D164" s="309"/>
      <c r="E164" s="309"/>
      <c r="F164" s="309" t="s">
        <v>1039</v>
      </c>
      <c r="G164" s="346"/>
      <c r="H164" s="347" t="s">
        <v>140</v>
      </c>
      <c r="I164" s="347" t="s">
        <v>63</v>
      </c>
      <c r="J164" s="309" t="s">
        <v>1040</v>
      </c>
      <c r="K164" s="289"/>
    </row>
    <row r="165" spans="2:11" ht="17.25" customHeight="1">
      <c r="B165" s="290"/>
      <c r="C165" s="311" t="s">
        <v>1041</v>
      </c>
      <c r="D165" s="311"/>
      <c r="E165" s="311"/>
      <c r="F165" s="312" t="s">
        <v>1042</v>
      </c>
      <c r="G165" s="348"/>
      <c r="H165" s="349"/>
      <c r="I165" s="349"/>
      <c r="J165" s="311" t="s">
        <v>1043</v>
      </c>
      <c r="K165" s="291"/>
    </row>
    <row r="166" spans="2:11" ht="5.25" customHeight="1">
      <c r="B166" s="317"/>
      <c r="C166" s="314"/>
      <c r="D166" s="314"/>
      <c r="E166" s="314"/>
      <c r="F166" s="314"/>
      <c r="G166" s="315"/>
      <c r="H166" s="314"/>
      <c r="I166" s="314"/>
      <c r="J166" s="314"/>
      <c r="K166" s="338"/>
    </row>
    <row r="167" spans="2:11" ht="15" customHeight="1">
      <c r="B167" s="317"/>
      <c r="C167" s="297" t="s">
        <v>1047</v>
      </c>
      <c r="D167" s="297"/>
      <c r="E167" s="297"/>
      <c r="F167" s="316" t="s">
        <v>1044</v>
      </c>
      <c r="G167" s="297"/>
      <c r="H167" s="297" t="s">
        <v>1083</v>
      </c>
      <c r="I167" s="297" t="s">
        <v>1046</v>
      </c>
      <c r="J167" s="297">
        <v>120</v>
      </c>
      <c r="K167" s="338"/>
    </row>
    <row r="168" spans="2:11" ht="15" customHeight="1">
      <c r="B168" s="317"/>
      <c r="C168" s="297" t="s">
        <v>1092</v>
      </c>
      <c r="D168" s="297"/>
      <c r="E168" s="297"/>
      <c r="F168" s="316" t="s">
        <v>1044</v>
      </c>
      <c r="G168" s="297"/>
      <c r="H168" s="297" t="s">
        <v>1093</v>
      </c>
      <c r="I168" s="297" t="s">
        <v>1046</v>
      </c>
      <c r="J168" s="297" t="s">
        <v>1094</v>
      </c>
      <c r="K168" s="338"/>
    </row>
    <row r="169" spans="2:11" ht="15" customHeight="1">
      <c r="B169" s="317"/>
      <c r="C169" s="297" t="s">
        <v>90</v>
      </c>
      <c r="D169" s="297"/>
      <c r="E169" s="297"/>
      <c r="F169" s="316" t="s">
        <v>1044</v>
      </c>
      <c r="G169" s="297"/>
      <c r="H169" s="297" t="s">
        <v>1110</v>
      </c>
      <c r="I169" s="297" t="s">
        <v>1046</v>
      </c>
      <c r="J169" s="297" t="s">
        <v>1094</v>
      </c>
      <c r="K169" s="338"/>
    </row>
    <row r="170" spans="2:11" ht="15" customHeight="1">
      <c r="B170" s="317"/>
      <c r="C170" s="297" t="s">
        <v>1049</v>
      </c>
      <c r="D170" s="297"/>
      <c r="E170" s="297"/>
      <c r="F170" s="316" t="s">
        <v>1050</v>
      </c>
      <c r="G170" s="297"/>
      <c r="H170" s="297" t="s">
        <v>1110</v>
      </c>
      <c r="I170" s="297" t="s">
        <v>1046</v>
      </c>
      <c r="J170" s="297">
        <v>50</v>
      </c>
      <c r="K170" s="338"/>
    </row>
    <row r="171" spans="2:11" ht="15" customHeight="1">
      <c r="B171" s="317"/>
      <c r="C171" s="297" t="s">
        <v>1052</v>
      </c>
      <c r="D171" s="297"/>
      <c r="E171" s="297"/>
      <c r="F171" s="316" t="s">
        <v>1044</v>
      </c>
      <c r="G171" s="297"/>
      <c r="H171" s="297" t="s">
        <v>1110</v>
      </c>
      <c r="I171" s="297" t="s">
        <v>1054</v>
      </c>
      <c r="J171" s="297"/>
      <c r="K171" s="338"/>
    </row>
    <row r="172" spans="2:11" ht="15" customHeight="1">
      <c r="B172" s="317"/>
      <c r="C172" s="297" t="s">
        <v>1063</v>
      </c>
      <c r="D172" s="297"/>
      <c r="E172" s="297"/>
      <c r="F172" s="316" t="s">
        <v>1050</v>
      </c>
      <c r="G172" s="297"/>
      <c r="H172" s="297" t="s">
        <v>1110</v>
      </c>
      <c r="I172" s="297" t="s">
        <v>1046</v>
      </c>
      <c r="J172" s="297">
        <v>50</v>
      </c>
      <c r="K172" s="338"/>
    </row>
    <row r="173" spans="2:11" ht="15" customHeight="1">
      <c r="B173" s="317"/>
      <c r="C173" s="297" t="s">
        <v>1071</v>
      </c>
      <c r="D173" s="297"/>
      <c r="E173" s="297"/>
      <c r="F173" s="316" t="s">
        <v>1050</v>
      </c>
      <c r="G173" s="297"/>
      <c r="H173" s="297" t="s">
        <v>1110</v>
      </c>
      <c r="I173" s="297" t="s">
        <v>1046</v>
      </c>
      <c r="J173" s="297">
        <v>50</v>
      </c>
      <c r="K173" s="338"/>
    </row>
    <row r="174" spans="2:11" ht="15" customHeight="1">
      <c r="B174" s="317"/>
      <c r="C174" s="297" t="s">
        <v>1069</v>
      </c>
      <c r="D174" s="297"/>
      <c r="E174" s="297"/>
      <c r="F174" s="316" t="s">
        <v>1050</v>
      </c>
      <c r="G174" s="297"/>
      <c r="H174" s="297" t="s">
        <v>1110</v>
      </c>
      <c r="I174" s="297" t="s">
        <v>1046</v>
      </c>
      <c r="J174" s="297">
        <v>50</v>
      </c>
      <c r="K174" s="338"/>
    </row>
    <row r="175" spans="2:11" ht="15" customHeight="1">
      <c r="B175" s="317"/>
      <c r="C175" s="297" t="s">
        <v>139</v>
      </c>
      <c r="D175" s="297"/>
      <c r="E175" s="297"/>
      <c r="F175" s="316" t="s">
        <v>1044</v>
      </c>
      <c r="G175" s="297"/>
      <c r="H175" s="297" t="s">
        <v>1111</v>
      </c>
      <c r="I175" s="297" t="s">
        <v>1112</v>
      </c>
      <c r="J175" s="297"/>
      <c r="K175" s="338"/>
    </row>
    <row r="176" spans="2:11" ht="15" customHeight="1">
      <c r="B176" s="317"/>
      <c r="C176" s="297" t="s">
        <v>63</v>
      </c>
      <c r="D176" s="297"/>
      <c r="E176" s="297"/>
      <c r="F176" s="316" t="s">
        <v>1044</v>
      </c>
      <c r="G176" s="297"/>
      <c r="H176" s="297" t="s">
        <v>1113</v>
      </c>
      <c r="I176" s="297" t="s">
        <v>1114</v>
      </c>
      <c r="J176" s="297">
        <v>1</v>
      </c>
      <c r="K176" s="338"/>
    </row>
    <row r="177" spans="2:11" ht="15" customHeight="1">
      <c r="B177" s="317"/>
      <c r="C177" s="297" t="s">
        <v>59</v>
      </c>
      <c r="D177" s="297"/>
      <c r="E177" s="297"/>
      <c r="F177" s="316" t="s">
        <v>1044</v>
      </c>
      <c r="G177" s="297"/>
      <c r="H177" s="297" t="s">
        <v>1115</v>
      </c>
      <c r="I177" s="297" t="s">
        <v>1046</v>
      </c>
      <c r="J177" s="297">
        <v>20</v>
      </c>
      <c r="K177" s="338"/>
    </row>
    <row r="178" spans="2:11" ht="15" customHeight="1">
      <c r="B178" s="317"/>
      <c r="C178" s="297" t="s">
        <v>140</v>
      </c>
      <c r="D178" s="297"/>
      <c r="E178" s="297"/>
      <c r="F178" s="316" t="s">
        <v>1044</v>
      </c>
      <c r="G178" s="297"/>
      <c r="H178" s="297" t="s">
        <v>1116</v>
      </c>
      <c r="I178" s="297" t="s">
        <v>1046</v>
      </c>
      <c r="J178" s="297">
        <v>255</v>
      </c>
      <c r="K178" s="338"/>
    </row>
    <row r="179" spans="2:11" ht="15" customHeight="1">
      <c r="B179" s="317"/>
      <c r="C179" s="297" t="s">
        <v>141</v>
      </c>
      <c r="D179" s="297"/>
      <c r="E179" s="297"/>
      <c r="F179" s="316" t="s">
        <v>1044</v>
      </c>
      <c r="G179" s="297"/>
      <c r="H179" s="297" t="s">
        <v>1009</v>
      </c>
      <c r="I179" s="297" t="s">
        <v>1046</v>
      </c>
      <c r="J179" s="297">
        <v>10</v>
      </c>
      <c r="K179" s="338"/>
    </row>
    <row r="180" spans="2:11" ht="15" customHeight="1">
      <c r="B180" s="317"/>
      <c r="C180" s="297" t="s">
        <v>142</v>
      </c>
      <c r="D180" s="297"/>
      <c r="E180" s="297"/>
      <c r="F180" s="316" t="s">
        <v>1044</v>
      </c>
      <c r="G180" s="297"/>
      <c r="H180" s="297" t="s">
        <v>1117</v>
      </c>
      <c r="I180" s="297" t="s">
        <v>1078</v>
      </c>
      <c r="J180" s="297"/>
      <c r="K180" s="338"/>
    </row>
    <row r="181" spans="2:11" ht="15" customHeight="1">
      <c r="B181" s="317"/>
      <c r="C181" s="297" t="s">
        <v>1118</v>
      </c>
      <c r="D181" s="297"/>
      <c r="E181" s="297"/>
      <c r="F181" s="316" t="s">
        <v>1044</v>
      </c>
      <c r="G181" s="297"/>
      <c r="H181" s="297" t="s">
        <v>1119</v>
      </c>
      <c r="I181" s="297" t="s">
        <v>1078</v>
      </c>
      <c r="J181" s="297"/>
      <c r="K181" s="338"/>
    </row>
    <row r="182" spans="2:11" ht="15" customHeight="1">
      <c r="B182" s="317"/>
      <c r="C182" s="297" t="s">
        <v>1107</v>
      </c>
      <c r="D182" s="297"/>
      <c r="E182" s="297"/>
      <c r="F182" s="316" t="s">
        <v>1044</v>
      </c>
      <c r="G182" s="297"/>
      <c r="H182" s="297" t="s">
        <v>1120</v>
      </c>
      <c r="I182" s="297" t="s">
        <v>1078</v>
      </c>
      <c r="J182" s="297"/>
      <c r="K182" s="338"/>
    </row>
    <row r="183" spans="2:11" ht="15" customHeight="1">
      <c r="B183" s="317"/>
      <c r="C183" s="297" t="s">
        <v>144</v>
      </c>
      <c r="D183" s="297"/>
      <c r="E183" s="297"/>
      <c r="F183" s="316" t="s">
        <v>1050</v>
      </c>
      <c r="G183" s="297"/>
      <c r="H183" s="297" t="s">
        <v>1121</v>
      </c>
      <c r="I183" s="297" t="s">
        <v>1046</v>
      </c>
      <c r="J183" s="297">
        <v>50</v>
      </c>
      <c r="K183" s="338"/>
    </row>
    <row r="184" spans="2:11" ht="15" customHeight="1">
      <c r="B184" s="317"/>
      <c r="C184" s="297" t="s">
        <v>1122</v>
      </c>
      <c r="D184" s="297"/>
      <c r="E184" s="297"/>
      <c r="F184" s="316" t="s">
        <v>1050</v>
      </c>
      <c r="G184" s="297"/>
      <c r="H184" s="297" t="s">
        <v>1123</v>
      </c>
      <c r="I184" s="297" t="s">
        <v>1124</v>
      </c>
      <c r="J184" s="297"/>
      <c r="K184" s="338"/>
    </row>
    <row r="185" spans="2:11" ht="15" customHeight="1">
      <c r="B185" s="317"/>
      <c r="C185" s="297" t="s">
        <v>1125</v>
      </c>
      <c r="D185" s="297"/>
      <c r="E185" s="297"/>
      <c r="F185" s="316" t="s">
        <v>1050</v>
      </c>
      <c r="G185" s="297"/>
      <c r="H185" s="297" t="s">
        <v>1126</v>
      </c>
      <c r="I185" s="297" t="s">
        <v>1124</v>
      </c>
      <c r="J185" s="297"/>
      <c r="K185" s="338"/>
    </row>
    <row r="186" spans="2:11" ht="15" customHeight="1">
      <c r="B186" s="317"/>
      <c r="C186" s="297" t="s">
        <v>1127</v>
      </c>
      <c r="D186" s="297"/>
      <c r="E186" s="297"/>
      <c r="F186" s="316" t="s">
        <v>1050</v>
      </c>
      <c r="G186" s="297"/>
      <c r="H186" s="297" t="s">
        <v>1128</v>
      </c>
      <c r="I186" s="297" t="s">
        <v>1124</v>
      </c>
      <c r="J186" s="297"/>
      <c r="K186" s="338"/>
    </row>
    <row r="187" spans="2:11" ht="15" customHeight="1">
      <c r="B187" s="317"/>
      <c r="C187" s="350" t="s">
        <v>1129</v>
      </c>
      <c r="D187" s="297"/>
      <c r="E187" s="297"/>
      <c r="F187" s="316" t="s">
        <v>1050</v>
      </c>
      <c r="G187" s="297"/>
      <c r="H187" s="297" t="s">
        <v>1130</v>
      </c>
      <c r="I187" s="297" t="s">
        <v>1131</v>
      </c>
      <c r="J187" s="351" t="s">
        <v>1132</v>
      </c>
      <c r="K187" s="338"/>
    </row>
    <row r="188" spans="2:11" ht="15" customHeight="1">
      <c r="B188" s="317"/>
      <c r="C188" s="302" t="s">
        <v>48</v>
      </c>
      <c r="D188" s="297"/>
      <c r="E188" s="297"/>
      <c r="F188" s="316" t="s">
        <v>1044</v>
      </c>
      <c r="G188" s="297"/>
      <c r="H188" s="293" t="s">
        <v>1133</v>
      </c>
      <c r="I188" s="297" t="s">
        <v>1134</v>
      </c>
      <c r="J188" s="297"/>
      <c r="K188" s="338"/>
    </row>
    <row r="189" spans="2:11" ht="15" customHeight="1">
      <c r="B189" s="317"/>
      <c r="C189" s="302" t="s">
        <v>1135</v>
      </c>
      <c r="D189" s="297"/>
      <c r="E189" s="297"/>
      <c r="F189" s="316" t="s">
        <v>1044</v>
      </c>
      <c r="G189" s="297"/>
      <c r="H189" s="297" t="s">
        <v>1136</v>
      </c>
      <c r="I189" s="297" t="s">
        <v>1078</v>
      </c>
      <c r="J189" s="297"/>
      <c r="K189" s="338"/>
    </row>
    <row r="190" spans="2:11" ht="15" customHeight="1">
      <c r="B190" s="317"/>
      <c r="C190" s="302" t="s">
        <v>1137</v>
      </c>
      <c r="D190" s="297"/>
      <c r="E190" s="297"/>
      <c r="F190" s="316" t="s">
        <v>1044</v>
      </c>
      <c r="G190" s="297"/>
      <c r="H190" s="297" t="s">
        <v>1138</v>
      </c>
      <c r="I190" s="297" t="s">
        <v>1078</v>
      </c>
      <c r="J190" s="297"/>
      <c r="K190" s="338"/>
    </row>
    <row r="191" spans="2:11" ht="15" customHeight="1">
      <c r="B191" s="317"/>
      <c r="C191" s="302" t="s">
        <v>1139</v>
      </c>
      <c r="D191" s="297"/>
      <c r="E191" s="297"/>
      <c r="F191" s="316" t="s">
        <v>1050</v>
      </c>
      <c r="G191" s="297"/>
      <c r="H191" s="297" t="s">
        <v>1140</v>
      </c>
      <c r="I191" s="297" t="s">
        <v>1078</v>
      </c>
      <c r="J191" s="297"/>
      <c r="K191" s="338"/>
    </row>
    <row r="192" spans="2:11" ht="15" customHeight="1">
      <c r="B192" s="344"/>
      <c r="C192" s="352"/>
      <c r="D192" s="326"/>
      <c r="E192" s="326"/>
      <c r="F192" s="326"/>
      <c r="G192" s="326"/>
      <c r="H192" s="326"/>
      <c r="I192" s="326"/>
      <c r="J192" s="326"/>
      <c r="K192" s="345"/>
    </row>
    <row r="193" spans="2:11" ht="18.75" customHeight="1">
      <c r="B193" s="293"/>
      <c r="C193" s="297"/>
      <c r="D193" s="297"/>
      <c r="E193" s="297"/>
      <c r="F193" s="316"/>
      <c r="G193" s="297"/>
      <c r="H193" s="297"/>
      <c r="I193" s="297"/>
      <c r="J193" s="297"/>
      <c r="K193" s="293"/>
    </row>
    <row r="194" spans="2:11" ht="18.75" customHeight="1">
      <c r="B194" s="293"/>
      <c r="C194" s="297"/>
      <c r="D194" s="297"/>
      <c r="E194" s="297"/>
      <c r="F194" s="316"/>
      <c r="G194" s="297"/>
      <c r="H194" s="297"/>
      <c r="I194" s="297"/>
      <c r="J194" s="297"/>
      <c r="K194" s="293"/>
    </row>
    <row r="195" spans="2:11" ht="18.75" customHeight="1">
      <c r="B195" s="303"/>
      <c r="C195" s="303"/>
      <c r="D195" s="303"/>
      <c r="E195" s="303"/>
      <c r="F195" s="303"/>
      <c r="G195" s="303"/>
      <c r="H195" s="303"/>
      <c r="I195" s="303"/>
      <c r="J195" s="303"/>
      <c r="K195" s="303"/>
    </row>
    <row r="196" spans="2:11" ht="12">
      <c r="B196" s="285"/>
      <c r="C196" s="286"/>
      <c r="D196" s="286"/>
      <c r="E196" s="286"/>
      <c r="F196" s="286"/>
      <c r="G196" s="286"/>
      <c r="H196" s="286"/>
      <c r="I196" s="286"/>
      <c r="J196" s="286"/>
      <c r="K196" s="287"/>
    </row>
    <row r="197" spans="2:11" ht="21.75">
      <c r="B197" s="288"/>
      <c r="C197" s="416" t="s">
        <v>1141</v>
      </c>
      <c r="D197" s="416"/>
      <c r="E197" s="416"/>
      <c r="F197" s="416"/>
      <c r="G197" s="416"/>
      <c r="H197" s="416"/>
      <c r="I197" s="416"/>
      <c r="J197" s="416"/>
      <c r="K197" s="289"/>
    </row>
    <row r="198" spans="2:11" ht="25.5" customHeight="1">
      <c r="B198" s="288"/>
      <c r="C198" s="353" t="s">
        <v>1142</v>
      </c>
      <c r="D198" s="353"/>
      <c r="E198" s="353"/>
      <c r="F198" s="353" t="s">
        <v>1143</v>
      </c>
      <c r="G198" s="354"/>
      <c r="H198" s="415" t="s">
        <v>1144</v>
      </c>
      <c r="I198" s="415"/>
      <c r="J198" s="415"/>
      <c r="K198" s="289"/>
    </row>
    <row r="199" spans="2:11" ht="5.25" customHeight="1">
      <c r="B199" s="317"/>
      <c r="C199" s="314"/>
      <c r="D199" s="314"/>
      <c r="E199" s="314"/>
      <c r="F199" s="314"/>
      <c r="G199" s="297"/>
      <c r="H199" s="314"/>
      <c r="I199" s="314"/>
      <c r="J199" s="314"/>
      <c r="K199" s="338"/>
    </row>
    <row r="200" spans="2:11" ht="15" customHeight="1">
      <c r="B200" s="317"/>
      <c r="C200" s="297" t="s">
        <v>1134</v>
      </c>
      <c r="D200" s="297"/>
      <c r="E200" s="297"/>
      <c r="F200" s="316" t="s">
        <v>49</v>
      </c>
      <c r="G200" s="297"/>
      <c r="H200" s="414" t="s">
        <v>1145</v>
      </c>
      <c r="I200" s="414"/>
      <c r="J200" s="414"/>
      <c r="K200" s="338"/>
    </row>
    <row r="201" spans="2:11" ht="15" customHeight="1">
      <c r="B201" s="317"/>
      <c r="C201" s="323"/>
      <c r="D201" s="297"/>
      <c r="E201" s="297"/>
      <c r="F201" s="316" t="s">
        <v>50</v>
      </c>
      <c r="G201" s="297"/>
      <c r="H201" s="414" t="s">
        <v>1146</v>
      </c>
      <c r="I201" s="414"/>
      <c r="J201" s="414"/>
      <c r="K201" s="338"/>
    </row>
    <row r="202" spans="2:11" ht="15" customHeight="1">
      <c r="B202" s="317"/>
      <c r="C202" s="323"/>
      <c r="D202" s="297"/>
      <c r="E202" s="297"/>
      <c r="F202" s="316" t="s">
        <v>53</v>
      </c>
      <c r="G202" s="297"/>
      <c r="H202" s="414" t="s">
        <v>1147</v>
      </c>
      <c r="I202" s="414"/>
      <c r="J202" s="414"/>
      <c r="K202" s="338"/>
    </row>
    <row r="203" spans="2:11" ht="15" customHeight="1">
      <c r="B203" s="317"/>
      <c r="C203" s="297"/>
      <c r="D203" s="297"/>
      <c r="E203" s="297"/>
      <c r="F203" s="316" t="s">
        <v>51</v>
      </c>
      <c r="G203" s="297"/>
      <c r="H203" s="414" t="s">
        <v>1148</v>
      </c>
      <c r="I203" s="414"/>
      <c r="J203" s="414"/>
      <c r="K203" s="338"/>
    </row>
    <row r="204" spans="2:11" ht="15" customHeight="1">
      <c r="B204" s="317"/>
      <c r="C204" s="297"/>
      <c r="D204" s="297"/>
      <c r="E204" s="297"/>
      <c r="F204" s="316" t="s">
        <v>52</v>
      </c>
      <c r="G204" s="297"/>
      <c r="H204" s="414" t="s">
        <v>1149</v>
      </c>
      <c r="I204" s="414"/>
      <c r="J204" s="414"/>
      <c r="K204" s="338"/>
    </row>
    <row r="205" spans="2:11" ht="15" customHeight="1">
      <c r="B205" s="317"/>
      <c r="C205" s="297"/>
      <c r="D205" s="297"/>
      <c r="E205" s="297"/>
      <c r="F205" s="316"/>
      <c r="G205" s="297"/>
      <c r="H205" s="297"/>
      <c r="I205" s="297"/>
      <c r="J205" s="297"/>
      <c r="K205" s="338"/>
    </row>
    <row r="206" spans="2:11" ht="15" customHeight="1">
      <c r="B206" s="317"/>
      <c r="C206" s="297" t="s">
        <v>1090</v>
      </c>
      <c r="D206" s="297"/>
      <c r="E206" s="297"/>
      <c r="F206" s="316" t="s">
        <v>84</v>
      </c>
      <c r="G206" s="297"/>
      <c r="H206" s="414" t="s">
        <v>1150</v>
      </c>
      <c r="I206" s="414"/>
      <c r="J206" s="414"/>
      <c r="K206" s="338"/>
    </row>
    <row r="207" spans="2:11" ht="15" customHeight="1">
      <c r="B207" s="317"/>
      <c r="C207" s="323"/>
      <c r="D207" s="297"/>
      <c r="E207" s="297"/>
      <c r="F207" s="316" t="s">
        <v>990</v>
      </c>
      <c r="G207" s="297"/>
      <c r="H207" s="414" t="s">
        <v>991</v>
      </c>
      <c r="I207" s="414"/>
      <c r="J207" s="414"/>
      <c r="K207" s="338"/>
    </row>
    <row r="208" spans="2:11" ht="15" customHeight="1">
      <c r="B208" s="317"/>
      <c r="C208" s="297"/>
      <c r="D208" s="297"/>
      <c r="E208" s="297"/>
      <c r="F208" s="316" t="s">
        <v>988</v>
      </c>
      <c r="G208" s="297"/>
      <c r="H208" s="414" t="s">
        <v>1151</v>
      </c>
      <c r="I208" s="414"/>
      <c r="J208" s="414"/>
      <c r="K208" s="338"/>
    </row>
    <row r="209" spans="2:11" ht="15" customHeight="1">
      <c r="B209" s="355"/>
      <c r="C209" s="323"/>
      <c r="D209" s="323"/>
      <c r="E209" s="323"/>
      <c r="F209" s="316" t="s">
        <v>98</v>
      </c>
      <c r="G209" s="302"/>
      <c r="H209" s="413" t="s">
        <v>992</v>
      </c>
      <c r="I209" s="413"/>
      <c r="J209" s="413"/>
      <c r="K209" s="356"/>
    </row>
    <row r="210" spans="2:11" ht="15" customHeight="1">
      <c r="B210" s="355"/>
      <c r="C210" s="323"/>
      <c r="D210" s="323"/>
      <c r="E210" s="323"/>
      <c r="F210" s="316" t="s">
        <v>953</v>
      </c>
      <c r="G210" s="302"/>
      <c r="H210" s="413" t="s">
        <v>1152</v>
      </c>
      <c r="I210" s="413"/>
      <c r="J210" s="413"/>
      <c r="K210" s="356"/>
    </row>
    <row r="211" spans="2:11" ht="15" customHeight="1">
      <c r="B211" s="355"/>
      <c r="C211" s="323"/>
      <c r="D211" s="323"/>
      <c r="E211" s="323"/>
      <c r="F211" s="357"/>
      <c r="G211" s="302"/>
      <c r="H211" s="358"/>
      <c r="I211" s="358"/>
      <c r="J211" s="358"/>
      <c r="K211" s="356"/>
    </row>
    <row r="212" spans="2:11" ht="15" customHeight="1">
      <c r="B212" s="355"/>
      <c r="C212" s="297" t="s">
        <v>1114</v>
      </c>
      <c r="D212" s="323"/>
      <c r="E212" s="323"/>
      <c r="F212" s="316">
        <v>1</v>
      </c>
      <c r="G212" s="302"/>
      <c r="H212" s="413" t="s">
        <v>1153</v>
      </c>
      <c r="I212" s="413"/>
      <c r="J212" s="413"/>
      <c r="K212" s="356"/>
    </row>
    <row r="213" spans="2:11" ht="15" customHeight="1">
      <c r="B213" s="355"/>
      <c r="C213" s="323"/>
      <c r="D213" s="323"/>
      <c r="E213" s="323"/>
      <c r="F213" s="316">
        <v>2</v>
      </c>
      <c r="G213" s="302"/>
      <c r="H213" s="413" t="s">
        <v>1154</v>
      </c>
      <c r="I213" s="413"/>
      <c r="J213" s="413"/>
      <c r="K213" s="356"/>
    </row>
    <row r="214" spans="2:11" ht="15" customHeight="1">
      <c r="B214" s="355"/>
      <c r="C214" s="323"/>
      <c r="D214" s="323"/>
      <c r="E214" s="323"/>
      <c r="F214" s="316">
        <v>3</v>
      </c>
      <c r="G214" s="302"/>
      <c r="H214" s="413" t="s">
        <v>1155</v>
      </c>
      <c r="I214" s="413"/>
      <c r="J214" s="413"/>
      <c r="K214" s="356"/>
    </row>
    <row r="215" spans="2:11" ht="15" customHeight="1">
      <c r="B215" s="355"/>
      <c r="C215" s="323"/>
      <c r="D215" s="323"/>
      <c r="E215" s="323"/>
      <c r="F215" s="316">
        <v>4</v>
      </c>
      <c r="G215" s="302"/>
      <c r="H215" s="413" t="s">
        <v>1156</v>
      </c>
      <c r="I215" s="413"/>
      <c r="J215" s="413"/>
      <c r="K215" s="356"/>
    </row>
    <row r="216" spans="2:11" ht="12.75" customHeight="1">
      <c r="B216" s="359"/>
      <c r="C216" s="360"/>
      <c r="D216" s="360"/>
      <c r="E216" s="360"/>
      <c r="F216" s="360"/>
      <c r="G216" s="360"/>
      <c r="H216" s="360"/>
      <c r="I216" s="360"/>
      <c r="J216" s="360"/>
      <c r="K216" s="361"/>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prace</dc:creator>
  <cp:keywords/>
  <dc:description/>
  <cp:lastModifiedBy>Miloslava Koutná</cp:lastModifiedBy>
  <dcterms:created xsi:type="dcterms:W3CDTF">2018-09-18T05:39:21Z</dcterms:created>
  <dcterms:modified xsi:type="dcterms:W3CDTF">2018-09-18T13:45:57Z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