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06" activeTab="3"/>
  </bookViews>
  <sheets>
    <sheet name="Krycí list" sheetId="1" r:id="rId1"/>
    <sheet name="Rekapitulace" sheetId="2" r:id="rId2"/>
    <sheet name="VZT" sheetId="3" r:id="rId3"/>
    <sheet name="MAR" sheetId="4" r:id="rId4"/>
    <sheet name="VRN_VON" sheetId="5" r:id="rId5"/>
  </sheets>
  <externalReferences>
    <externalReference r:id="rId8"/>
  </externalReferences>
  <definedNames>
    <definedName name="cisloobjektu" localSheetId="4">'[1]Krycí list'!$A$4</definedName>
    <definedName name="cisloobjektu">'Krycí list'!$A$4</definedName>
    <definedName name="cislostavby" localSheetId="4">'[1]Krycí list'!$A$6</definedName>
    <definedName name="cislostavby">'Krycí list'!$A$6</definedName>
    <definedName name="Datum">'Krycí list'!$B$26</definedName>
    <definedName name="Dil">'Rekapitulace'!$A$6</definedName>
    <definedName name="Dodavka" localSheetId="4">'[1]Rekapitulace'!$G$16</definedName>
    <definedName name="Dodavka">'Rekapitulace'!$G$11</definedName>
    <definedName name="Dodavka0" localSheetId="3">'MAR'!#REF!</definedName>
    <definedName name="Dodavka0" localSheetId="2">'VZT'!#REF!</definedName>
    <definedName name="Dodavka0">#REF!</definedName>
    <definedName name="ff" localSheetId="3">#REF!</definedName>
    <definedName name="ff" localSheetId="2">#REF!</definedName>
    <definedName name="ff">#REF!</definedName>
    <definedName name="HSV" localSheetId="4">'[1]Rekapitulace'!$E$16</definedName>
    <definedName name="HSV">'Rekapitulace'!$E$11</definedName>
    <definedName name="HSV0" localSheetId="3">'MAR'!#REF!</definedName>
    <definedName name="HSV0" localSheetId="2">'VZT'!#REF!</definedName>
    <definedName name="HSV0">#REF!</definedName>
    <definedName name="HZS" localSheetId="4">'[1]Rekapitulace'!$I$16</definedName>
    <definedName name="HZS">'Rekapitulace'!$I$11</definedName>
    <definedName name="HZS0" localSheetId="3">'MAR'!#REF!</definedName>
    <definedName name="HZS0" localSheetId="2">'VZT'!#REF!</definedName>
    <definedName name="HZS0">#REF!</definedName>
    <definedName name="JKSO">'Krycí list'!$F$4</definedName>
    <definedName name="MJ">'Krycí list'!$G$4</definedName>
    <definedName name="Mont" localSheetId="4">'[1]Rekapitulace'!$H$16</definedName>
    <definedName name="Mont">'Rekapitulace'!$H$11</definedName>
    <definedName name="Montaz0" localSheetId="3">'MAR'!#REF!</definedName>
    <definedName name="Montaz0" localSheetId="2">'VZT'!#REF!</definedName>
    <definedName name="Montaz0">#REF!</definedName>
    <definedName name="NazevDilu">'Rekapitulace'!$B$6</definedName>
    <definedName name="nazevobjektu" localSheetId="4">'[1]Krycí list'!$C$4</definedName>
    <definedName name="nazevobjektu">'Krycí list'!$C$4</definedName>
    <definedName name="nazevstavby" localSheetId="4">'[1]Krycí list'!$C$6</definedName>
    <definedName name="nazevstavby">'Krycí list'!$C$6</definedName>
    <definedName name="_xlnm.Print_Titles" localSheetId="1">'Rekapitulace'!$1:$6</definedName>
    <definedName name="Objednatel">'Krycí list'!$C$8</definedName>
    <definedName name="_xlnm.Print_Area" localSheetId="0">'Krycí list'!$A$1:$G$35</definedName>
    <definedName name="_xlnm.Print_Area" localSheetId="3">'MAR'!$A$1:$I$122</definedName>
    <definedName name="_xlnm.Print_Area" localSheetId="1">'Rekapitulace'!$A$1:$I$19</definedName>
    <definedName name="_xlnm.Print_Area" localSheetId="4">'VRN_VON'!$A$1:$R$15</definedName>
    <definedName name="_xlnm.Print_Area" localSheetId="2">'VZT'!$A$1:$I$173</definedName>
    <definedName name="PocetMJ" localSheetId="4">'[1]Krycí list'!$G$7</definedName>
    <definedName name="PocetMJ">'Krycí list'!$G$7</definedName>
    <definedName name="Poznamka" localSheetId="3">'Krycí list'!#REF!</definedName>
    <definedName name="Poznamka" localSheetId="4">'[1]Krycí list'!#REF!</definedName>
    <definedName name="Poznamka" localSheetId="2">'Krycí list'!#REF!</definedName>
    <definedName name="Poznamka">'Krycí list'!#REF!</definedName>
    <definedName name="Projektant">'Krycí list'!$C$7</definedName>
    <definedName name="PSV" localSheetId="4">'[1]Rekapitulace'!$F$16</definedName>
    <definedName name="PSV">'Rekapitulace'!$F$11</definedName>
    <definedName name="PSV0" localSheetId="3">'MAR'!#REF!</definedName>
    <definedName name="PSV0" localSheetId="2">'VZT'!#REF!</definedName>
    <definedName name="PSV0">#REF!</definedName>
    <definedName name="SloupecCC" localSheetId="3">'MAR'!#REF!</definedName>
    <definedName name="SloupecCC" localSheetId="2">'VZT'!#REF!</definedName>
    <definedName name="SloupecCC">#REF!</definedName>
    <definedName name="SloupecCisloPol" localSheetId="3">'MAR'!#REF!</definedName>
    <definedName name="SloupecCisloPol" localSheetId="2">'VZT'!#REF!</definedName>
    <definedName name="SloupecCisloPol">#REF!</definedName>
    <definedName name="SloupecJC" localSheetId="3">'MAR'!#REF!</definedName>
    <definedName name="SloupecJC" localSheetId="2">'VZT'!#REF!</definedName>
    <definedName name="SloupecJC">#REF!</definedName>
    <definedName name="SloupecMJ" localSheetId="3">'MAR'!#REF!</definedName>
    <definedName name="SloupecMJ" localSheetId="2">'VZT'!#REF!</definedName>
    <definedName name="SloupecMJ">#REF!</definedName>
    <definedName name="SloupecMnozstvi" localSheetId="3">'MAR'!#REF!</definedName>
    <definedName name="SloupecMnozstvi" localSheetId="2">'VZT'!#REF!</definedName>
    <definedName name="SloupecMnozstvi">#REF!</definedName>
    <definedName name="SloupecNazPol" localSheetId="3">'MAR'!#REF!</definedName>
    <definedName name="SloupecNazPol" localSheetId="2">'VZT'!#REF!</definedName>
    <definedName name="SloupecNazPol">#REF!</definedName>
    <definedName name="SloupecPC" localSheetId="3">'MAR'!#REF!</definedName>
    <definedName name="SloupecPC" localSheetId="2">'VZT'!#REF!</definedName>
    <definedName name="SloupecPC">#REF!</definedName>
    <definedName name="solver_lin" localSheetId="3">0</definedName>
    <definedName name="solver_lin" localSheetId="2">0</definedName>
    <definedName name="solver_num" localSheetId="3">0</definedName>
    <definedName name="solver_num" localSheetId="2">0</definedName>
    <definedName name="solver_opt" localSheetId="3">'MAR'!#REF!</definedName>
    <definedName name="solver_opt" localSheetId="2">'VZT'!#REF!</definedName>
    <definedName name="solver_typ" localSheetId="3">1</definedName>
    <definedName name="solver_typ" localSheetId="2">1</definedName>
    <definedName name="solver_val" localSheetId="3">0</definedName>
    <definedName name="solver_val" localSheetId="2">0</definedName>
    <definedName name="Typ" localSheetId="3">'MAR'!#REF!</definedName>
    <definedName name="Typ" localSheetId="2">'VZT'!#REF!</definedName>
    <definedName name="Typ">#REF!</definedName>
    <definedName name="VRN" localSheetId="4">'[1]Rekapitulace'!$H$24</definedName>
    <definedName name="VRN">'Rekapitulace'!$H$19</definedName>
    <definedName name="VRNKc">'Rekapitulace'!$E$18</definedName>
    <definedName name="VRNnazev">'Rekapitulace'!$A$18</definedName>
    <definedName name="VRNproc">'Rekapitulace'!$F$18</definedName>
    <definedName name="VRNzakl">'Rekapitulace'!$G$18</definedName>
    <definedName name="vv" localSheetId="3">#REF!</definedName>
    <definedName name="vv" localSheetId="2">#REF!</definedName>
    <definedName name="vv">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 iterate="1" iterateCount="10" iterateDelta="0.001"/>
</workbook>
</file>

<file path=xl/sharedStrings.xml><?xml version="1.0" encoding="utf-8"?>
<sst xmlns="http://schemas.openxmlformats.org/spreadsheetml/2006/main" count="1416" uniqueCount="367">
  <si>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</si>
  <si>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</si>
  <si>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</si>
  <si>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</si>
  <si>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</si>
  <si>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</si>
  <si>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</si>
  <si>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</si>
  <si>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</si>
  <si>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</si>
  <si>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</si>
  <si>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</si>
  <si>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</si>
  <si>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</si>
  <si>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Subtech s.r.o.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</si>
  <si>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</si>
  <si>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</si>
  <si>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</si>
  <si>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</si>
  <si>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</si>
  <si>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</si>
  <si>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</si>
  <si>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</si>
  <si>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</si>
  <si>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</si>
  <si>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</si>
  <si>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</si>
  <si>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</si>
  <si>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</si>
  <si>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</si>
  <si>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</si>
  <si>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</si>
  <si>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</si>
  <si>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</si>
  <si>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</si>
  <si>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</si>
  <si>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</si>
  <si>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</si>
  <si>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</si>
  <si>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</si>
  <si>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</si>
  <si>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</si>
  <si>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</si>
  <si>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</si>
  <si>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</si>
  <si>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</si>
  <si>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</si>
  <si>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</si>
  <si>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</si>
  <si>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</si>
  <si>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Kč</t>
  </si>
  <si>
    <t>Základna</t>
  </si>
  <si>
    <t>CELKEM VRN</t>
  </si>
  <si>
    <t xml:space="preserve">Položkový rozpočet </t>
  </si>
  <si>
    <t>P.č.</t>
  </si>
  <si>
    <t>MJ</t>
  </si>
  <si>
    <t>vlastní</t>
  </si>
  <si>
    <t>ks</t>
  </si>
  <si>
    <t>Celkem za</t>
  </si>
  <si>
    <t>bm</t>
  </si>
  <si>
    <t>m</t>
  </si>
  <si>
    <t>Ostatní</t>
  </si>
  <si>
    <t>kus</t>
  </si>
  <si>
    <t>m2</t>
  </si>
  <si>
    <t>Číslo položky</t>
  </si>
  <si>
    <t>Název položky</t>
  </si>
  <si>
    <t>cena / MJ</t>
  </si>
  <si>
    <t>Díl:</t>
  </si>
  <si>
    <t>množství</t>
  </si>
  <si>
    <t>UPOL</t>
  </si>
  <si>
    <t>11</t>
  </si>
  <si>
    <t>O:</t>
  </si>
  <si>
    <t>VRN/VON</t>
  </si>
  <si>
    <t>VEDLEJŠÍ A OSTATNÍ NÁKLADY</t>
  </si>
  <si>
    <t>R:</t>
  </si>
  <si>
    <t>Celkem</t>
  </si>
  <si>
    <t>Dodávka celk.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</si>
  <si>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</si>
  <si>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</si>
  <si>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</si>
  <si>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</si>
  <si>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</si>
  <si>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</si>
  <si>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</si>
  <si>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</si>
  <si>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</si>
  <si>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00</t>
  </si>
  <si>
    <t>Vedlejší náklady</t>
  </si>
  <si>
    <t>00.01</t>
  </si>
  <si>
    <t>Vlastní</t>
  </si>
  <si>
    <t>Indiv</t>
  </si>
  <si>
    <t>00.02</t>
  </si>
  <si>
    <t>00.03</t>
  </si>
  <si>
    <t>Přípravné a přidružené práce</t>
  </si>
  <si>
    <t>11.01</t>
  </si>
  <si>
    <t>Fotodokumentace o postupu prací</t>
  </si>
  <si>
    <t>Kontrola hluku, znečištění a všechny ostatní, závazky vyplývající ze zákona</t>
  </si>
  <si>
    <t>VEDLEJŠÍ A OSTATNÍ NÁKLADY (VRN+VON)</t>
  </si>
  <si>
    <t>Ochrana stávajícího nábytku, při montáží zařízení a malířských pracech.</t>
  </si>
  <si>
    <t>Pravidelný úklid stávajících prostor, kde budou probíhat montážní práce a prostor navazujících, které by mohly být zněčištěny např. přesunem hmot.</t>
  </si>
  <si>
    <t>soub.</t>
  </si>
  <si>
    <t>1.01</t>
  </si>
  <si>
    <t>2.01</t>
  </si>
  <si>
    <t>3.01</t>
  </si>
  <si>
    <t>4.01</t>
  </si>
  <si>
    <t>kp</t>
  </si>
  <si>
    <t>Vzduchotechnika</t>
  </si>
  <si>
    <t>Dočasné vybavení pro účastníky výstavy</t>
  </si>
  <si>
    <t>11.03</t>
  </si>
  <si>
    <t>hod</t>
  </si>
  <si>
    <t>Zařízení č.1 - Větrání a chlazení laboratoře 3.009</t>
  </si>
  <si>
    <t>Cirkulační VZT jednotka pro čisté prostory, Vp=2000m3/h, p=350Pa, v sestavě: tlumící vložka, těsná klapka, směšování, filtr M5 (ISO Coarse 80%), ventilátor V=2000 m3/h, přímý výparník Qchl=3,9kW, eliminátor kapek, elektrický ohřívač Qt=12kW, filtr F7 (ISO ePM 10 75%), tlumící vložka,vč. komponentů pro MaR, vč. montáže</t>
  </si>
  <si>
    <t>1.01.09.01</t>
  </si>
  <si>
    <t>Tlumič hluku kulisový 700x315x600, kulisa 100x315x600; provedení z pozinkového plechu a výplň z minerální plsti kryté netkanou kašírovanou textílií; vč. montáže</t>
  </si>
  <si>
    <t>1.01.09.02</t>
  </si>
  <si>
    <t>Tlumič hluku kulisový 700x315x1000, kulisa 100x315x1000; provedení z pozinkového plechu a výplň z minerální plsti kryté netkanou kašírovanou textílií; vč. montáže</t>
  </si>
  <si>
    <t>1.01.40.01</t>
  </si>
  <si>
    <t>Potrubí čtyřhranné sk.I z pozinkovaného plechu tloušťky min. 0,8 mm do obvodu 1500/40% tvar. dílů; včetně veškerého příslušenství a kotvícího systému, třída těsnosti B dle EN 1507, včetně montáže; prořez 20%</t>
  </si>
  <si>
    <t>Potrubí čtyřhranné sk.I z pozinkovaného plechu tloušťky min. 1,3 mm do obvodu 2630/40% tvar. dílů; včetně veškerého příslušenství a kotvícího systému, třída těsnosti B dle EN 1507, včetně montáže; prořez 20%</t>
  </si>
  <si>
    <t>1.01.42.01</t>
  </si>
  <si>
    <t>Tepelná izolace ze syntetického kaučuku 19 mm s uzavřenou buněčnou strukturou a s vysokým difuzním odporem páry; role, samolepící; vč. montáže - prořez 30%</t>
  </si>
  <si>
    <t>Stížená montáž vlivem těsných pozic prvků</t>
  </si>
  <si>
    <t>kpl</t>
  </si>
  <si>
    <t>Zařízení č.2 - Větrání a chlazení laboratoře 3.054 a 3.056</t>
  </si>
  <si>
    <t>Cirkulační VZT jednotka pro čisté prostory, Vp=2500m3/h, p=350Pa, v sestavě: tlumící vložka, těsná klapka, směšování, filtr M5 (ISO Coarse 80%), ventilátor V=2500 m3/h, přímý výparník Qchl=7,6kW, eliminátor kapek, elektrický ohřívač Qt=13,5kW, filtr F7 (ISO ePM 10 75%), tlumící vložka,vč. komponentů pro MaR, vč. montáže</t>
  </si>
  <si>
    <t>2.01.09.01</t>
  </si>
  <si>
    <t>Tlumič hluku kulisový 1000x280x1000, kulisa 100x280x1000; provedení z pozinkového plechu a výplň z minerální plsti kryté netkanou kašírovanou textílií; vč. montáže</t>
  </si>
  <si>
    <t>2.01.09.02</t>
  </si>
  <si>
    <t>Tlumič hluku kulisový 400x315x1000, kulisa 100x315x1000; provedení z pozinkového plechu a výplň z minerální plsti kryté netkanou kašírovanou textílií; vč. montáže</t>
  </si>
  <si>
    <t>2.01.40.01</t>
  </si>
  <si>
    <t>Potrubí čtyřhranné sk.I z pozinkovaného plechu tloušťky min. 1,3 mm do obvodu 1890/40% tvar. dílů; včetně veškerého příslušenství a kotvícího systému, třída těsnosti B dle EN 1507, včetně montáže; prořez 20%</t>
  </si>
  <si>
    <t>2.01.42.01</t>
  </si>
  <si>
    <t>Zařízení č.3 - Větrání a chlazení laboratoře 3.015 a 3.016</t>
  </si>
  <si>
    <t>Cirkulační VZT jednotka pro čisté prostory, Vp=2000m3/h, p=350Pa, v sestavě: tlumící vložka, těsná klapka, směšování, filtr M5 (ISO Coarse 80%), ventilátor V=2000 m3/h, přímý výparník Qchl=7,8kW, eliminátor kapek, elektrický ohřívač Qt=12kW, filtr F7 (ISO ePM 10 75%), tlumící vložka,vč. komponentů pro MaR, vč. montáže</t>
  </si>
  <si>
    <t>3.01.09.01</t>
  </si>
  <si>
    <t>3.01.09.02</t>
  </si>
  <si>
    <t>3.01.40.01</t>
  </si>
  <si>
    <t>3.01.42.01</t>
  </si>
  <si>
    <t>Zařízení č.4 - Větrání a chlazení laboratoře 3.059</t>
  </si>
  <si>
    <t>Cirkulační VZT jednotka pro čisté prostory, Vp=3500m3/h, p=350Pa, v sestavě: tlumící vložka, těsná klapka, směšování, filtr M5 (ISO Coarse 80%), ventilátor V=3500 m3/h, přímý výparník Qchl=14,6kW, eliminátor kapek, elektrický ohřívač Qt=22,5kW, filtr F7 (ISO ePM 10 75%), tlumící vložka,vč. komponentů pro MaR, vč. montáže</t>
  </si>
  <si>
    <t>4.01.09.01</t>
  </si>
  <si>
    <t>Tlumič hluku kulisový 1000x355x1000, kulisa 100x355x1000; provedení z pozinkového plechu a výplň z minerální plsti kryté netkanou kašírovanou textílií; vč. montáže</t>
  </si>
  <si>
    <t>4.01.09.02</t>
  </si>
  <si>
    <t>4.01.09.03</t>
  </si>
  <si>
    <t>Tlumič hluku kulisový 800x400x1000, kulisa 100x400x1000; provedení z pozinkového plechu a výplň z minerální plsti kryté netkanou kašírovanou textílií; vč. montáže</t>
  </si>
  <si>
    <t>4.01.24.01</t>
  </si>
  <si>
    <t>Protidešťová žaluzie na hranaté potrubí; 800x400; hliníková; s upevňovacím rámem; ochranná svařovaná síť; vč. montáže</t>
  </si>
  <si>
    <t>4.01.40.01</t>
  </si>
  <si>
    <t>Potrubí čtyřhranné sk.I z pozinkovaného plechu tloušťky min. 0,8 mm do obvodu 1050/40% tvar. dílů; včetně veškerého příslušenství a kotvícího systému, třída těsnosti B dle EN 1507, včetně montáže; prořez 20%</t>
  </si>
  <si>
    <t>Potrubí čtyřhranné sk.I z pozinkovaného plechu tloušťky min. 1,3 mm do obvodu 3500/0% tvar. dílů; včetně veškerého příslušenství a kotvícího systému, třída těsnosti B dle EN 1507, včetně montáže; prořez 20%</t>
  </si>
  <si>
    <t>4.01.42.01</t>
  </si>
  <si>
    <t>4.01.42.02</t>
  </si>
  <si>
    <t>Tepelná izolace ze syntetického kaučuku 40 mm s uzavřenou buněčnou strukturou a s vysokým difuzním odporem páry; role, samolepící; vč. montáže - prořez 30%</t>
  </si>
  <si>
    <t>Zařízení č.5 - Větrání a chlazení laboratoře 5.009 - 5.010</t>
  </si>
  <si>
    <t>5.01</t>
  </si>
  <si>
    <t>Stacionární VZT jednotka pro čisté prostory, Vp=3600m3/h, p=800Pa, Vo=3300m3/h, p=350Pa, v sestavě: Přívodní část: tlumící vložka, těsná klapka, filtr M5 (ISO ePM 10 &gt; 60%), deskový rekuperátor, směšování, ventilátor V=3600 m3/h, vodní ohřívač Qt=17,3kW, přímý výparník Qchl=16,2kW, filtr F7 (ISO ePM 2,5 &gt; 65%), tlumící vložka, Odvodní část: tlumící vložka, filtr M5 (ISO ePM 10 &gt; 60%), ventilátor V=3300 m3/h, těsná klapka, tlumící vložka ,vč. komponentů pro MaR, vč. montáže</t>
  </si>
  <si>
    <t>5.01.09.01</t>
  </si>
  <si>
    <t>5.01.09.02</t>
  </si>
  <si>
    <t>5.01.09.03</t>
  </si>
  <si>
    <t>Tlumič hluku kulisový 1000x315x1000, kulisa 100x315x1000; provedení z pozinkového plechu a výplň z minerální plsti kryté netkanou kašírovanou textílií; vč. montáže</t>
  </si>
  <si>
    <t>5.01.09.04</t>
  </si>
  <si>
    <t>5.01.40.01</t>
  </si>
  <si>
    <t>5.01.42.01</t>
  </si>
  <si>
    <t>Tepelná izolace 40 mm z čedičové vlny na vyztuženou Al fólii; role, samolepící, přelepení spojů Al páskou; vč. montáže - prořez 30%</t>
  </si>
  <si>
    <t>5.01.42.02</t>
  </si>
  <si>
    <t>Tepelná izolace 60 mm z čedičové vlny na vyztuženou Al fólii; role, samolepící, přelepení spojů Al páskou; vč. montáže - prořez 30%</t>
  </si>
  <si>
    <t>5.01.42.03</t>
  </si>
  <si>
    <t>Tepelná izolace 80 mm z čedičové vlny na vyztuženou Al fólii; role, samolepící, přelepení spojů Al páskou; vč. montáže - prořez 30%</t>
  </si>
  <si>
    <t>Zařízení č.6 - Větrání a chlazení laboratoře 5.012</t>
  </si>
  <si>
    <t>6.01</t>
  </si>
  <si>
    <t>Stacionární VZT jednotka pro čisté prostory, Vp=2300m3/h, p=800Pa, Vo=2600m3/h, p=350Pa, v sestavě: Přívodní část: tlumící vložka, těsná klapka, filtr M5 (ISO ePM 10 &gt; 60%), deskový rekuperátor, směšování, ventilátor V=3600 m3/h, vodní ohřívač Qt=9,2kW, přímý výparník Qchl=10,9kW, filtr F7 (ISO ePM 2,5 &gt; 65%), tlumící vložka, Odvodní část: tlumící vložka, filtr M5 (ISO ePM 10 &gt; 60%), ventilátor V=3300 m3/h, těsná klapka, tlumící vložka ,vč. komponentů pro MaR, vč. montáže</t>
  </si>
  <si>
    <t>6.01.09.01</t>
  </si>
  <si>
    <t>Tlumič hluku kulisový 700x400x1000, kulisa 100x400x1000; provedení z pozinkového plechu a výplň z minerální plsti kryté netkanou kašírovanou textílií; vč. montáže</t>
  </si>
  <si>
    <t>6.01.09.02</t>
  </si>
  <si>
    <t>Tlumič hluku kulisový 600x400x1000, kulisa 100x400x1000; provedení z pozinkového plechu a výplň z minerální plsti kryté netkanou kašírovanou textílií; vč. montáže</t>
  </si>
  <si>
    <t>6.01.40.01</t>
  </si>
  <si>
    <t>6.01.42.01</t>
  </si>
  <si>
    <t>6.01.42.02</t>
  </si>
  <si>
    <t>6.01.42.03</t>
  </si>
  <si>
    <t>Zařízení č. 7 - Odvod z laboratoří</t>
  </si>
  <si>
    <t>7.01</t>
  </si>
  <si>
    <t>Odvodní ventilátor s regulací otáček Vp=1500m3/h, dp=350Pa, P=0,53kW, vnitřní provedení, včetně montážního rámu a pružných manžet, vč. montáže</t>
  </si>
  <si>
    <t>7.01.08.01</t>
  </si>
  <si>
    <t>Regulátor variabilního průtoku vzduchu pro malé rychlosti proudění vzduchu DN160; se servopohonem 24V; s izolací; vč. montáže</t>
  </si>
  <si>
    <t>7.01.08.02</t>
  </si>
  <si>
    <t>Regulátor variabilního průtoku vzduchu pro malé rychlosti proudění vzduchu DN180; se servopohonem 24V; s izolací; vč. montáže</t>
  </si>
  <si>
    <t>7.01.08.03</t>
  </si>
  <si>
    <t>7.01.08.04</t>
  </si>
  <si>
    <t>Regulátor variabilního průtoku vzduchu pro malé rychlosti proudění vzduchu DN200; se servopohonem 24V; s izolací; vč. montáže</t>
  </si>
  <si>
    <t>7.01.09.01</t>
  </si>
  <si>
    <t>Tlumič hluku kruhový DN 315, L=900mm, tloušťka izolace 50mm; vč. montáže</t>
  </si>
  <si>
    <t>7.01.12.01</t>
  </si>
  <si>
    <t>Dvoukřídlá zpětná klapka DN315; vč. montáže</t>
  </si>
  <si>
    <t>7.01.19.01</t>
  </si>
  <si>
    <t>Obdélníková vyústka pro odvod vzduchu na hranaté potrubí; jednořadá; 200x200; s regulací; vč. montáže</t>
  </si>
  <si>
    <t>7.01.19.02</t>
  </si>
  <si>
    <t>Obdélníková vyústka pro odvod vzduchu na hranaté potrubí; jednořadá; 200x300; s regulací; vč. montáže</t>
  </si>
  <si>
    <t>7.01.19.03</t>
  </si>
  <si>
    <t>Krycí mřížka na potrubí DN315; vč. montáže</t>
  </si>
  <si>
    <t>7.01.40.01</t>
  </si>
  <si>
    <t>SPIRO potrubí DN 160/40% tvar. dílů; vč. spojek a tvarovek; pozinovaný plech, tř. těsnosti C dle EN 1507, včetně montáže; prořez 20%</t>
  </si>
  <si>
    <t>SPIRO potrubí DN 180/40% tvar. dílů; vč. spojek a tvarovek; pozinovaný plech, tř. těsnosti C dle EN 1507, včetně montáže; prořez 20%</t>
  </si>
  <si>
    <t>SPIRO potrubí DN 200/40% tvar. dílů; vč. spojek a tvarovek; pozinovaný plech, tř. těsnosti C dle EN 1507, včetně montáže; prořez 20%</t>
  </si>
  <si>
    <t xml:space="preserve">Zařízení č. 8, 9 Chlazení VZT jednotek </t>
  </si>
  <si>
    <t>8.01</t>
  </si>
  <si>
    <t>venkovní kondenzační jednotka VRF 2-trubková 1-ventilátorová
nominální výkon: Qchl=28kW / Qtop=31,5kW
nominální el. příkon Pel=6,85kW / 7,08kW
EER= 4,09/ COP= 4,45
napájení 400V, MCA=21,1A, doporučené jištění C/32A
typ chladiva R410A, předplněno: 5,5kg
rozměry (šířka x výška x hloubka): 880x1695x765mm
hmotnost jednotky 197kg
hladina akustického tlaku v 1m = 58dBA
provozní rozsah chlazení/vytápění -5,0~48,0°C/-25,0~24,0°C
externí statický tlak ventilátoru 78 Pa</t>
  </si>
  <si>
    <t>9.01</t>
  </si>
  <si>
    <t>venkovní kondenzační jednotka VRF 2-trubková 1-ventilátorová
nominální výkon: Qchl=33,6kW / Qtop=37,8kW
nominální el. příkon Pel=8,16kW / 8,54kW
EER= 4,12/ COP= 4,43
napájení 400V, MCA=25A, doporučené jištění C/32A
typ chladiva R410A, předplněno: 6,5kg
rozměry (šířka x výška x hloubka): 880x1695x765mm
hmotnost jednotky 210kg
hladina akustického tlaku v 1m = 62dBA
provozní rozsah chlazení/vytápění -5,0~48,0°C/-25,0~24,0°C
externí statický tlak ventilátoru 78 Pa</t>
  </si>
  <si>
    <t>AHU kit pro DVM jednotky + EEV Qchl=8,8kW, krytí IP54</t>
  </si>
  <si>
    <t>AHU kit pro DVM jednotky + EEV Qchl=17,5kW, krytí IP54</t>
  </si>
  <si>
    <t>AHU kit pro DVM jednotky + EEV Qchl=24,9kW, krytí IP54</t>
  </si>
  <si>
    <t>refnet 2-trubka 15,0kW až 40,0kW</t>
  </si>
  <si>
    <t>refnet 2-trubka 0kW až 15,0kW</t>
  </si>
  <si>
    <t>kabelový ovladač CZ/SK</t>
  </si>
  <si>
    <t>Cu předizolované potrubí vč. montáže</t>
  </si>
  <si>
    <t>Potrubí čtyřhranné sk.I z pozinkovaného plechu tloušťky min. 1,3 mm do obvodu 3500/40% tvar. dílů; včetně veškerého příslušenství a kotvícího systému, třída těsnosti B dle EN 1507, včetně montáže; prořez 20%</t>
  </si>
  <si>
    <t>Potrubí čtyřhranné sk.I z pozinkovaného plechu tloušťky min. 1,3 mm do obvodu 4000/40% tvar. dílů; včetně veškerého příslušenství a kotvícího systému, třída těsnosti B dle EN 1507, včetně montáže; prořez 20%</t>
  </si>
  <si>
    <t>Potrubí čtyřhranné sk.I z pozinkovaného plechu tloušťky min. 1,3 mm do obvodu 4460/40% tvar. dílů; včetně veškerého příslušenství a kotvícího systému, třída těsnosti B dle EN 1507, včetně montáže; prořez 20%</t>
  </si>
  <si>
    <t>Plastová záchytná vana na kondenzát o rozměrech cca 800x900 mm</t>
  </si>
  <si>
    <t>Zařízení č. 10 - Rozvod potrubí UT pro VZT</t>
  </si>
  <si>
    <t>713</t>
  </si>
  <si>
    <t>Izolace tepelné</t>
  </si>
  <si>
    <t>Tepelná izolace pr. 35 mm, tl. 30 mm, řezaná potrubní pouzdra z čedičové vlny, kašírované hliníkovou fólií se skleněnou mřížkou; pr. 35 mm, tl. 30 mm; vč. izolace tvarovek a armatur (pro potrubí DN25)</t>
  </si>
  <si>
    <t>Tepelná izolace pr. 35 mm, tl. 30 mm, řezaná potrubní pouzdra z čedičové vlny, kašírované hliníkovou fólií se skleněnou mřížkou; pr. 42 mm, tl. 40 mm; vč. izolace tvarovek a armatur (pro potrubí DN32)</t>
  </si>
  <si>
    <t>Montáž tepelné izolace potrubí potrubními pouzdry s Al fólií staženými Al páskou 1x D do 50 mm</t>
  </si>
  <si>
    <t>demontáž tepelné izolace na stávajících rozvodech vytápění, vč. odvozu a likvidace</t>
  </si>
  <si>
    <t>730</t>
  </si>
  <si>
    <t>Ústřední vytápění</t>
  </si>
  <si>
    <t>HZS - topná zkouška</t>
  </si>
  <si>
    <t>HZS - propláchnutí, napuštění  a seřízení systému, uvedení do provozu</t>
  </si>
  <si>
    <t xml:space="preserve">HZS - Zaregulování a vyvážení systému, vyhotovení protokolu o vyvážení a zaregulování regulačních </t>
  </si>
  <si>
    <t>733</t>
  </si>
  <si>
    <t>Rozvod potrubí</t>
  </si>
  <si>
    <t>Potrubí ocelové závitové černé bezešvé svařované běžné DN25</t>
  </si>
  <si>
    <t>Potrubí ocelové závitové černé bezešvé svařované běžné DN32</t>
  </si>
  <si>
    <t>Montáž potrubí trouby ocelové závitové DN25</t>
  </si>
  <si>
    <t>Montáž potrubí trouby ocelové závitové DN32</t>
  </si>
  <si>
    <t>Základní jednonásobný syntetický nátěr potrubí DN do 50 mm</t>
  </si>
  <si>
    <t>Nátěry potrubí - oprava nátěrů stávajících rozvodů potrubí, vč. montáže</t>
  </si>
  <si>
    <t xml:space="preserve">Připojení ohřívače VZT jednotky na rozvod tepla DN20, přívod a zpátečka, včetně šroubení, montážního a těsnícího materiálu, vč. montáže </t>
  </si>
  <si>
    <t xml:space="preserve">Připojení ohřívače VZT jednotky na rozvod tepla DN25, přívod a zpátečka, včetně šroubení, montážního a těsnícího materiálu, vč. montáže </t>
  </si>
  <si>
    <t>Zhotovení návarků a odběrů pro teploměry, tlakoměry a prvky profese MaR (čidla)</t>
  </si>
  <si>
    <t>kpl.</t>
  </si>
  <si>
    <t>Demontáž stávajícího potrubí DN15 až DN50 ocelových rozvodů a přípojek vč. izolace a závěsů, vč. odvozu a ekologické likvidace</t>
  </si>
  <si>
    <t>734</t>
  </si>
  <si>
    <t>Armatury</t>
  </si>
  <si>
    <r>
      <t xml:space="preserve">Oběhové mokroběžně čerpadlo s integrovaným elektronickým měničem otáček - </t>
    </r>
    <r>
      <rPr>
        <sz val="6"/>
        <rFont val="Arial CE"/>
        <family val="0"/>
      </rPr>
      <t>H = 4 m, Q = 0,23 m3/h, P = 40 W (0,44 A) / 230 V, regulace na konst. dif., médium upravená voda, uzavřený systém, včetně izolace a montáže</t>
    </r>
  </si>
  <si>
    <r>
      <t>Oběhové mokroběžně  čerpadlo s integrovaným elektronickým měničem otáček -</t>
    </r>
    <r>
      <rPr>
        <sz val="6"/>
        <rFont val="Arial CE"/>
        <family val="0"/>
      </rPr>
      <t xml:space="preserve"> H = 4 m, Q = 0,43 m3/h, P = 40 W (0,44 A) / 230 V, regulace na konst. dif., médium upravená voda, uzavřený systém, včetně izolace a montáže</t>
    </r>
  </si>
  <si>
    <t>Montáž armatury závitové s dvěma závity G 3/4</t>
  </si>
  <si>
    <t>Montáž armatury závitové s dvěma závity G 1</t>
  </si>
  <si>
    <t>Montáž armatur závitových,s 2 závity, G 5/4</t>
  </si>
  <si>
    <t>Kulový kohout vypouštěcí VK 15, vč. montáže</t>
  </si>
  <si>
    <t>Montáž vypouštěcích ventilů</t>
  </si>
  <si>
    <t>Kohout kulový přímý G 1 , páka, PN16</t>
  </si>
  <si>
    <t>Kohout kulový přímý G 5/4 , páka, PN16</t>
  </si>
  <si>
    <t>Filtr závitový přímý G 1</t>
  </si>
  <si>
    <t xml:space="preserve">Filtr závitový přímý G 5/4 </t>
  </si>
  <si>
    <t>Trojcestný směšovací ventil DN15; kvs= 1,  průtok 0,23 m3/h, vč.3-bodového pohonu, 24V AC, doba doběhu 120s,  vč. Montáže</t>
  </si>
  <si>
    <t>Trojcestný směšovací ventil DN20; kvs= 2,5,  průtok 0,43 m3/h, vč.3-bodového pohonu, 24V AC, doba doběhu 60s,  vč. Montáže</t>
  </si>
  <si>
    <t>Automatický odvzdušňovací ventil 3/8", mosazný, vč. montáže</t>
  </si>
  <si>
    <t>Tlakoměr s pevným stonkem a zpětnou klapkou, vč. montáže</t>
  </si>
  <si>
    <t>Teploměr technický s pevným stonkem a jímkou , vč. montáže</t>
  </si>
  <si>
    <r>
      <t xml:space="preserve">Vyvažovací  ventil uzavírací s vypouštěním - závitový, </t>
    </r>
    <r>
      <rPr>
        <sz val="6"/>
        <rFont val="Arial CE"/>
        <family val="0"/>
      </rPr>
      <t>parametry ventilu: výkon 9,2 kW, tlak. ztráta 3 kPa, průtok 0,23 m3/h, DN20, Kvs  = 5,4 m3/h  , otáčky = 2,25</t>
    </r>
  </si>
  <si>
    <r>
      <t xml:space="preserve">Vyvažovací ventil uzavírací s vypouštěním - závitový, </t>
    </r>
    <r>
      <rPr>
        <sz val="6"/>
        <rFont val="Arial CE"/>
        <family val="0"/>
      </rPr>
      <t xml:space="preserve">parametry ventilu: výkon 17,3 kW,  tlak. ztráta 3 kPa, průtok 0,43 m3/h, DN25, Kvs = 8,6 m3/h, otáčky  = 2,21 </t>
    </r>
  </si>
  <si>
    <t>Drobný těsnící a spojovací materiál</t>
  </si>
  <si>
    <t>Demontáž armatur DN15-DN65, vč. odvozu a ekologické likvidace</t>
  </si>
  <si>
    <t>Demontáže</t>
  </si>
  <si>
    <t>Demontáž a ekologická likvidace stávajících zařízení pod stropem ve 3.NP, celkem 4 ks VZT jednotky (2000 - 4000 m3/h), 1 ks ventilátor</t>
  </si>
  <si>
    <t>Demontáž a ekologická likvidace stávajících zařízení ve strojovně VZT, celkem 2 ks VZT jednotky (2300 m3/h; 3600 m3/h), 2 ks klimatizační jednotky</t>
  </si>
  <si>
    <t>Demontáž a ekologická likvidace stávajícího potrubí, vč. příslušenství (hadice, tlumiče, izolace…)</t>
  </si>
  <si>
    <t>Montovaná k-ce pod VZT jednotku č.6 (celková hmotnost jednotky 1044kg).
Povrchová úprava k-ce je galvanický pozink, materiál ocel S250GD a S235JR.
K-ce je kotvena do podlahy strojovny a přilehlé stěny (zavětrování) přes MQP patky a mechanické/chemické kotvy.
Samotná k-ce je tvořena nosníky a spojkami MQ řady.Spojkové čepy MNQ-C jsou odolné proti uvolnění, způsobeném případnými vibraci technologického zařízení.</t>
  </si>
  <si>
    <t>Ocelová konstrukce svařená z U profilu dle rozměru kondenzační jednotky, výška 200 mm</t>
  </si>
  <si>
    <t>Průzkum trasy stávajícího přívodního potrubí ve stoupačce</t>
  </si>
  <si>
    <t>Zhotovení a uzavření montážního otvoru ve střešním plášti (3 x 3 m)</t>
  </si>
  <si>
    <t xml:space="preserve">Vybourání prostupů pro VZT potrubí, 2x 300x300, 2x 400x300, 2x 455x500, 350x600, DN 415, vč. zapravení a vymalování </t>
  </si>
  <si>
    <t xml:space="preserve">Drobné prostupy pro Cu potrubí, vč. zapravení a vymalování </t>
  </si>
  <si>
    <t>Zhotovení (vrtání) montážního otvoru vč. zednického zapravení pro protidešťovou žaluzii 900x500</t>
  </si>
  <si>
    <t>Těsnící a spojovací materiál, závit. tyče, vruty, těsnění ….</t>
  </si>
  <si>
    <t>Zprovoznění a zaregulování VZT zařízení a distribučních prvků vč. vystavení protokolu o zaregulování, popisné šipky směru proudění média, montážní lešení a plošiny</t>
  </si>
  <si>
    <t>Závěsný systém (vč. všech systémových prvků a nosných lišt)</t>
  </si>
  <si>
    <t>Vyhotovení dokumentace skutečného stavu</t>
  </si>
  <si>
    <t>Koordinace prací s navazujícími profesemi</t>
  </si>
  <si>
    <t>Vyčištění potrubních rozvodů vč. koncových prvků</t>
  </si>
  <si>
    <t>Vyčištění VZT jednotek</t>
  </si>
  <si>
    <t>Příprava na komplexní vyzkoušení</t>
  </si>
  <si>
    <t>Komplexní vyzkoušení - 72hod, vč. simulací jednotlivých stavů</t>
  </si>
  <si>
    <t>Zaškolení obsluhy</t>
  </si>
  <si>
    <t>Jeřáby a zdvihací mechanizmy</t>
  </si>
  <si>
    <t>Montážní mechanismy, plošiny, lešení</t>
  </si>
  <si>
    <t>Řídící systém DT3.1</t>
  </si>
  <si>
    <t>1</t>
  </si>
  <si>
    <t xml:space="preserve">Řídící systém </t>
  </si>
  <si>
    <t>Řídící systém DT3.2</t>
  </si>
  <si>
    <t>Řídící systém DT5.1</t>
  </si>
  <si>
    <t>Snímače, ventily, pohony VZT1</t>
  </si>
  <si>
    <t>Snímače, ventily, pohony VZT2</t>
  </si>
  <si>
    <t>Snímače, ventily, pohony VZT3</t>
  </si>
  <si>
    <t>Snímače, ventily, pohony VZT4</t>
  </si>
  <si>
    <t>Snímače, ventily, pohony VZT5</t>
  </si>
  <si>
    <t>Snímače, ventily, pohony VZT6</t>
  </si>
  <si>
    <t>Snímače, ventily, pohony VZT7</t>
  </si>
  <si>
    <t>Rozvaděč DT3.1</t>
  </si>
  <si>
    <t>Rozvaděč oceloplechový, rozměry 1800x800x300, sokl 100mm, vč. výbavy rozvaděče (jističe, relé, pojistky, svorkovnice, kabelové žlaby, svodič přepětí, spínané silové vývody, ovládací panel. Spínače 0-I na dveře, SSR 0-10V relé pro elektrický ohřev</t>
  </si>
  <si>
    <t>Rozvaděč DT3.2</t>
  </si>
  <si>
    <t>Rozvaděč DT5.1</t>
  </si>
  <si>
    <t>Rozvaděč oceloplechový, rozměry 2000x800x300, sokl 100mm, vč. výbavy rozvaděče (jističe, relé, pojistky, svorkovnice, kabelové žlaby, svodič přepětí, spínané silové vývody, ovládací panel. Spínače 0-I na dveře</t>
  </si>
  <si>
    <t>Snímače, ventily, pohony :</t>
  </si>
  <si>
    <t>Rozvaděče :</t>
  </si>
  <si>
    <t>Montážní materiál</t>
  </si>
  <si>
    <t>Trubka ohebná pr. 20 vč příslušenství</t>
  </si>
  <si>
    <t>Trubka pevná pr. 20 vč příslušenství</t>
  </si>
  <si>
    <t>Drobný montážní materiál (kabelové příchytky, stahovací pásky, krabice IP44, spoj. mat....)</t>
  </si>
  <si>
    <t>Kabel sdělovací JYTY 7x1</t>
  </si>
  <si>
    <t>Kabel sdělovací JYTY 4x1</t>
  </si>
  <si>
    <t>Kabel sdělovací JYTY 2x1</t>
  </si>
  <si>
    <t>Kabel sdělovací JYSTY 2x2x0,8</t>
  </si>
  <si>
    <t>Kabel sdělovací UTP</t>
  </si>
  <si>
    <t>Kabel silový CYKY 3x1,5</t>
  </si>
  <si>
    <t>Kabel silový CYKY 4x1,5</t>
  </si>
  <si>
    <t>Kabel silový CYKY 4x6</t>
  </si>
  <si>
    <t>Kabelový žlab drátěný 150x50, včetně nosníků a příslušenství</t>
  </si>
  <si>
    <t>Kabelový žlab drátěný 50x50, včetně nosníků a příslušenství</t>
  </si>
  <si>
    <t>Elektromontážní práce :</t>
  </si>
  <si>
    <t>Montáže kabelů sdělovacích do 7x1 volně</t>
  </si>
  <si>
    <t>Montáže kabelů silových do 4x1,5 volně</t>
  </si>
  <si>
    <t>Montáž kabelové trasy do velikosti žlabu 200x50</t>
  </si>
  <si>
    <t>Montáž rozvaděče do 100kg</t>
  </si>
  <si>
    <t xml:space="preserve">Montáž trubka pevná pr 20 </t>
  </si>
  <si>
    <t>Montáž trubka ohebná do pr 20</t>
  </si>
  <si>
    <t>Montáž a zapojení periferií na obou koncích MAR, čerpadel, ventilátorů, motorů…</t>
  </si>
  <si>
    <t>Ochranné pospojení včetně materiálu</t>
  </si>
  <si>
    <t>Podružné montážní úkoly</t>
  </si>
  <si>
    <t>Demontáže, likvidace</t>
  </si>
  <si>
    <t>Koordinace s ÚT, VZT, CHL</t>
  </si>
  <si>
    <t>Revize elektro</t>
  </si>
  <si>
    <t>Uživatelský software pro regulátory</t>
  </si>
  <si>
    <t>Uživatelský software pro dispečink</t>
  </si>
  <si>
    <t>Test 1:1, komplexní zkoušky</t>
  </si>
  <si>
    <t>Výrobní dokumentace</t>
  </si>
  <si>
    <t>Dokumentace skutečného stavu</t>
  </si>
  <si>
    <t>Doprava</t>
  </si>
  <si>
    <t>Měření a regulace</t>
  </si>
  <si>
    <t xml:space="preserve">Celkem </t>
  </si>
  <si>
    <t>Rekonstrukce katedry imunologie a biologie - VZT, MaR</t>
  </si>
  <si>
    <t>Teoretické ústavy LF UP v Olomouci</t>
  </si>
  <si>
    <t>Rekonstrukce katedry imunologie a biologie - VZT</t>
  </si>
  <si>
    <t>Rekonstrukce katedry imunologie a biologie - MaR</t>
  </si>
  <si>
    <t xml:space="preserve">Regulátor tlakové diference 0,05-0,5 kPa </t>
  </si>
  <si>
    <t xml:space="preserve">Servopohon klapkový 10 Nm, 0-10V, 24V~ s HF  </t>
  </si>
  <si>
    <t xml:space="preserve">Servopohon klapkový 10 Nm, 0-10V, 24V~  </t>
  </si>
  <si>
    <t xml:space="preserve">Odporový snímač teploty kanálový -50+70°C, Ni1000, IP54, 120mm </t>
  </si>
  <si>
    <t xml:space="preserve">Diferenční tlakový spínač -50/50Pa, 24V, 0-10V  </t>
  </si>
  <si>
    <t xml:space="preserve">Snímač teploty + CO2, prostorový, 24V, 2x0-10V </t>
  </si>
  <si>
    <t xml:space="preserve">Regulátor tlakové diference 0,05-0,5 kPa  </t>
  </si>
  <si>
    <t xml:space="preserve">Snímač tlaku 0-1000/2500Pa, 24V, 0-10V  </t>
  </si>
  <si>
    <t xml:space="preserve">Snímač teploty + CO2, prostorový, 24V, 2x0-10V  </t>
  </si>
  <si>
    <t xml:space="preserve">Odporový snímač teploty kanálový -50+70°C, Ni1000, IP54, 120mm  </t>
  </si>
  <si>
    <t xml:space="preserve">Servopohon ventilový, 24V, 0-10V </t>
  </si>
  <si>
    <t xml:space="preserve">Protimrazový termostat, kapilára 6m </t>
  </si>
  <si>
    <t xml:space="preserve">Ventil 3CV </t>
  </si>
  <si>
    <t xml:space="preserve">Odporový snímač teploty příložný -50+70°C, Ni1000, IP54 </t>
  </si>
  <si>
    <t>Ventil 3CV</t>
  </si>
  <si>
    <t>Dispečink ModuWebVision, webové rozhraní pro obsluhu systému vč. možnosti vzdálené správy</t>
  </si>
  <si>
    <t>Modulární DDC regulátor včetně IO modulů, minimální konfigurace AI20, DI30, AO20,DO12, komunikace ethernet, napájení 24V
Rozhraní ethernet – komunikace mezi DDC
Rozhraní pro sběrnici IO modulů – komunikace mezi DDC a IO moduly, rozšiřitelný</t>
  </si>
  <si>
    <t>Modulární DDC regulátor včetně IO modulů, minimální konfigurace AI20, DI25, AO14,DO12, komunikace ethernet, napájení 24V
Rozhraní ethernet – komunikace mezi DDC
Rozhraní pro sběrnici IO modulů – komunikace mezi DDC a IO moduly, rozšiřitelný</t>
  </si>
  <si>
    <t>Modulární DDC regulátor  včetně IO modulů, minimální konfigurace AI20, DI25, AO14,DO12, komunikace ethernet, napájení 24V
Rozhraní ethernet – komunikace mezi DDC
Rozhraní pro sběrnici IO modulů – komunikace mezi DDC a IO moduly, rozšiřitelný</t>
  </si>
  <si>
    <t>Odporový snímač teploty kanálový -50+70°C, Ni1000, IP54, 120mm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</si>
</sst>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\ mmm/"/>
    <numFmt numFmtId="167" formatCode="dd/mm/yy"/>
    <numFmt numFmtId="168" formatCode="#,##0&quot; Kč&quot;"/>
    <numFmt numFmtId="169" formatCode="0.0"/>
    <numFmt numFmtId="170" formatCode="#,##0\ &quot;Kč&quot;"/>
    <numFmt numFmtId="171" formatCode="d/mm"/>
    <numFmt numFmtId="172" formatCode="#,##0\ 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0.00_)"/>
    <numFmt numFmtId="179" formatCode="#,##0.00\ _K_č"/>
    <numFmt numFmtId="180" formatCode="#,##0.00000;[Red]\-#,##0.00000"/>
    <numFmt numFmtId="181" formatCode="0.00000"/>
    <numFmt numFmtId="182" formatCode="_-* #,##0.00\ _K_č_-;\-* #,##0.00\ _K_č_-;_-* \-??\ _K_č_-;_-@_-"/>
    <numFmt numFmtId="183" formatCode="_ * #,##0_ ;_ * \-#,##0_ ;_ * &quot;-&quot;_ ;_ @_ "/>
    <numFmt numFmtId="184" formatCode="_ * #,##0.00_ ;_ * \-#,##0.00_ ;_ * &quot;-&quot;??_ ;_ @_ "/>
    <numFmt numFmtId="185" formatCode="_ &quot;Fr.&quot;\ * #,##0_ ;_ &quot;Fr.&quot;\ * \-#,##0_ ;_ &quot;Fr.&quot;\ * &quot;-&quot;_ ;_ @_ "/>
    <numFmt numFmtId="186" formatCode="_ &quot;Fr.&quot;\ * #,##0.00_ ;_ &quot;Fr.&quot;\ * \-#,##0.00_ ;_ &quot;Fr.&quot;\ * &quot;-&quot;??_ ;_ @_ "/>
    <numFmt numFmtId="187" formatCode="_(* #,##0_);_(* \(#,##0\);_(* &quot;-&quot;_);_(@_)"/>
    <numFmt numFmtId="188" formatCode="#,##0.00000"/>
    <numFmt numFmtId="189" formatCode="000\ 00"/>
    <numFmt numFmtId="190" formatCode="General_)"/>
    <numFmt numFmtId="191" formatCode="#,##0.000"/>
  </numFmts>
  <fonts count="102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2"/>
      <name val="Courier"/>
      <family val="3"/>
    </font>
    <font>
      <sz val="12"/>
      <name val="Times New Roman CE"/>
      <family val="1"/>
    </font>
    <font>
      <sz val="12"/>
      <name val="Times New Roman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8"/>
      <color indexed="8"/>
      <name val="Arial CE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9"/>
      <color indexed="39"/>
      <name val="Arial CE"/>
      <family val="2"/>
    </font>
    <font>
      <sz val="10"/>
      <color indexed="60"/>
      <name val="Arial"/>
      <family val="2"/>
    </font>
    <font>
      <sz val="11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 CE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"/>
      <family val="2"/>
    </font>
    <font>
      <sz val="11"/>
      <name val="돋움"/>
      <family val="3"/>
    </font>
    <font>
      <sz val="8"/>
      <name val="MS Sans Serif"/>
      <family val="2"/>
    </font>
    <font>
      <u val="single"/>
      <sz val="10"/>
      <color indexed="12"/>
      <name val="Arial"/>
      <family val="2"/>
    </font>
    <font>
      <b/>
      <sz val="8"/>
      <name val="Arial CE"/>
      <family val="0"/>
    </font>
    <font>
      <sz val="6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12"/>
      <name val="Courier"/>
      <family val="1"/>
    </font>
    <font>
      <sz val="10"/>
      <color indexed="8"/>
      <name val="Arial Narrow"/>
      <family val="2"/>
    </font>
    <font>
      <u val="single"/>
      <sz val="10"/>
      <color indexed="20"/>
      <name val="Arial CE"/>
      <family val="2"/>
    </font>
    <font>
      <b/>
      <i/>
      <sz val="10"/>
      <color indexed="8"/>
      <name val="Arial CE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u val="single"/>
      <sz val="10"/>
      <color theme="10"/>
      <name val="Courier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Narrow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theme="1"/>
      <name val="Arial CE"/>
      <family val="2"/>
    </font>
    <font>
      <sz val="8"/>
      <color theme="1"/>
      <name val="Arial CE"/>
      <family val="2"/>
    </font>
    <font>
      <sz val="10"/>
      <color rgb="FFFF0000"/>
      <name val="Arial CE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17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>
      <alignment/>
      <protection/>
    </xf>
    <xf numFmtId="173" fontId="9" fillId="0" borderId="0" applyAlignment="0">
      <protection/>
    </xf>
    <xf numFmtId="0" fontId="7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13" fillId="4" borderId="0" applyNumberFormat="0" applyBorder="0" applyAlignment="0" applyProtection="0"/>
    <xf numFmtId="0" fontId="78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13" fillId="7" borderId="0" applyNumberFormat="0" applyBorder="0" applyAlignment="0" applyProtection="0"/>
    <xf numFmtId="0" fontId="7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13" fillId="10" borderId="0" applyNumberFormat="0" applyBorder="0" applyAlignment="0" applyProtection="0"/>
    <xf numFmtId="0" fontId="7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13" fillId="13" borderId="0" applyNumberFormat="0" applyBorder="0" applyAlignment="0" applyProtection="0"/>
    <xf numFmtId="0" fontId="78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13" fillId="15" borderId="0" applyNumberFormat="0" applyBorder="0" applyAlignment="0" applyProtection="0"/>
    <xf numFmtId="0" fontId="78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13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3" borderId="0" applyNumberFormat="0" applyBorder="0" applyAlignment="0" applyProtection="0"/>
    <xf numFmtId="4" fontId="9" fillId="0" borderId="0" applyBorder="0" applyAlignment="0">
      <protection/>
    </xf>
    <xf numFmtId="0" fontId="9" fillId="0" borderId="0">
      <alignment horizontal="right" wrapText="1"/>
      <protection/>
    </xf>
    <xf numFmtId="0" fontId="78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13" fillId="15" borderId="0" applyNumberFormat="0" applyBorder="0" applyAlignment="0" applyProtection="0"/>
    <xf numFmtId="0" fontId="78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13" fillId="7" borderId="0" applyNumberFormat="0" applyBorder="0" applyAlignment="0" applyProtection="0"/>
    <xf numFmtId="0" fontId="7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13" fillId="21" borderId="0" applyNumberFormat="0" applyBorder="0" applyAlignment="0" applyProtection="0"/>
    <xf numFmtId="0" fontId="78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0" fontId="13" fillId="6" borderId="0" applyNumberFormat="0" applyBorder="0" applyAlignment="0" applyProtection="0"/>
    <xf numFmtId="0" fontId="78" fillId="2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13" fillId="15" borderId="0" applyNumberFormat="0" applyBorder="0" applyAlignment="0" applyProtection="0"/>
    <xf numFmtId="0" fontId="78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13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20" borderId="0" applyNumberFormat="0" applyBorder="0" applyAlignment="0" applyProtection="0"/>
    <xf numFmtId="0" fontId="44" fillId="12" borderId="0" applyNumberFormat="0" applyBorder="0" applyAlignment="0" applyProtection="0"/>
    <xf numFmtId="0" fontId="44" fillId="4" borderId="0" applyNumberFormat="0" applyBorder="0" applyAlignment="0" applyProtection="0"/>
    <xf numFmtId="0" fontId="44" fillId="25" borderId="0" applyNumberFormat="0" applyBorder="0" applyAlignment="0" applyProtection="0"/>
    <xf numFmtId="0" fontId="79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5" borderId="0" applyNumberFormat="0" applyBorder="0" applyAlignment="0" applyProtection="0"/>
    <xf numFmtId="0" fontId="79" fillId="26" borderId="0" applyNumberFormat="0" applyBorder="0" applyAlignment="0" applyProtection="0"/>
    <xf numFmtId="0" fontId="15" fillId="15" borderId="0" applyNumberFormat="0" applyBorder="0" applyAlignment="0" applyProtection="0"/>
    <xf numFmtId="0" fontId="79" fillId="28" borderId="0" applyNumberFormat="0" applyBorder="0" applyAlignment="0" applyProtection="0"/>
    <xf numFmtId="0" fontId="15" fillId="7" borderId="0" applyNumberFormat="0" applyBorder="0" applyAlignment="0" applyProtection="0"/>
    <xf numFmtId="0" fontId="15" fillId="29" borderId="0" applyNumberFormat="0" applyBorder="0" applyAlignment="0" applyProtection="0"/>
    <xf numFmtId="0" fontId="79" fillId="28" borderId="0" applyNumberFormat="0" applyBorder="0" applyAlignment="0" applyProtection="0"/>
    <xf numFmtId="0" fontId="15" fillId="29" borderId="0" applyNumberFormat="0" applyBorder="0" applyAlignment="0" applyProtection="0"/>
    <xf numFmtId="0" fontId="79" fillId="30" borderId="0" applyNumberFormat="0" applyBorder="0" applyAlignment="0" applyProtection="0"/>
    <xf numFmtId="0" fontId="15" fillId="20" borderId="0" applyNumberFormat="0" applyBorder="0" applyAlignment="0" applyProtection="0"/>
    <xf numFmtId="0" fontId="15" fillId="25" borderId="0" applyNumberFormat="0" applyBorder="0" applyAlignment="0" applyProtection="0"/>
    <xf numFmtId="0" fontId="79" fillId="30" borderId="0" applyNumberFormat="0" applyBorder="0" applyAlignment="0" applyProtection="0"/>
    <xf numFmtId="0" fontId="15" fillId="25" borderId="0" applyNumberFormat="0" applyBorder="0" applyAlignment="0" applyProtection="0"/>
    <xf numFmtId="0" fontId="79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6" borderId="0" applyNumberFormat="0" applyBorder="0" applyAlignment="0" applyProtection="0"/>
    <xf numFmtId="0" fontId="79" fillId="31" borderId="0" applyNumberFormat="0" applyBorder="0" applyAlignment="0" applyProtection="0"/>
    <xf numFmtId="0" fontId="15" fillId="6" borderId="0" applyNumberFormat="0" applyBorder="0" applyAlignment="0" applyProtection="0"/>
    <xf numFmtId="0" fontId="79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79" fillId="33" borderId="0" applyNumberFormat="0" applyBorder="0" applyAlignment="0" applyProtection="0"/>
    <xf numFmtId="0" fontId="15" fillId="15" borderId="0" applyNumberFormat="0" applyBorder="0" applyAlignment="0" applyProtection="0"/>
    <xf numFmtId="0" fontId="79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7" borderId="0" applyNumberFormat="0" applyBorder="0" applyAlignment="0" applyProtection="0"/>
    <xf numFmtId="0" fontId="79" fillId="35" borderId="0" applyNumberFormat="0" applyBorder="0" applyAlignment="0" applyProtection="0"/>
    <xf numFmtId="0" fontId="15" fillId="7" borderId="0" applyNumberFormat="0" applyBorder="0" applyAlignment="0" applyProtection="0"/>
    <xf numFmtId="0" fontId="45" fillId="27" borderId="0" applyNumberFormat="0" applyBorder="0" applyAlignment="0" applyProtection="0"/>
    <xf numFmtId="0" fontId="45" fillId="7" borderId="0" applyNumberFormat="0" applyBorder="0" applyAlignment="0" applyProtection="0"/>
    <xf numFmtId="0" fontId="45" fillId="20" borderId="0" applyNumberFormat="0" applyBorder="0" applyAlignment="0" applyProtection="0"/>
    <xf numFmtId="0" fontId="45" fillId="32" borderId="0" applyNumberFormat="0" applyBorder="0" applyAlignment="0" applyProtection="0"/>
    <xf numFmtId="0" fontId="45" fillId="34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2" borderId="0" applyNumberFormat="0" applyBorder="0" applyAlignment="0" applyProtection="0"/>
    <xf numFmtId="0" fontId="45" fillId="34" borderId="0" applyNumberFormat="0" applyBorder="0" applyAlignment="0" applyProtection="0"/>
    <xf numFmtId="0" fontId="45" fillId="29" borderId="0" applyNumberFormat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>
      <protection/>
    </xf>
    <xf numFmtId="0" fontId="48" fillId="40" borderId="1" applyNumberFormat="0" applyAlignment="0" applyProtection="0"/>
    <xf numFmtId="172" fontId="9" fillId="0" borderId="0" applyFont="0" applyFill="0" applyBorder="0">
      <alignment horizontal="right" vertical="center"/>
      <protection/>
    </xf>
    <xf numFmtId="172" fontId="9" fillId="0" borderId="0" applyFont="0" applyFill="0" applyBorder="0">
      <alignment horizontal="right" vertical="center"/>
      <protection/>
    </xf>
    <xf numFmtId="172" fontId="6" fillId="0" borderId="0" applyFont="0" applyBorder="0">
      <alignment horizontal="right" vertical="center"/>
      <protection/>
    </xf>
    <xf numFmtId="0" fontId="80" fillId="0" borderId="2" applyNumberFormat="0" applyFill="0" applyAlignment="0" applyProtection="0"/>
    <xf numFmtId="0" fontId="16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16" fillId="0" borderId="4" applyNumberFormat="0" applyFill="0" applyAlignment="0" applyProtection="0"/>
    <xf numFmtId="0" fontId="80" fillId="0" borderId="2" applyNumberFormat="0" applyFill="0" applyAlignment="0" applyProtection="0"/>
    <xf numFmtId="0" fontId="16" fillId="0" borderId="4" applyNumberFormat="0" applyFill="0" applyAlignment="0" applyProtection="0"/>
    <xf numFmtId="43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Border="0" applyAlignment="0" applyProtection="0"/>
    <xf numFmtId="43" fontId="1" fillId="0" borderId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0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" fillId="0" borderId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0" borderId="0">
      <alignment/>
      <protection/>
    </xf>
    <xf numFmtId="0" fontId="4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9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>
      <alignment horizontal="center" vertical="center" wrapText="1"/>
      <protection/>
    </xf>
    <xf numFmtId="0" fontId="64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41" borderId="8" applyNumberFormat="0" applyAlignment="0" applyProtection="0"/>
    <xf numFmtId="0" fontId="83" fillId="42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83" fillId="42" borderId="0" applyNumberFormat="0" applyBorder="0" applyAlignment="0" applyProtection="0"/>
    <xf numFmtId="0" fontId="17" fillId="12" borderId="0" applyNumberFormat="0" applyBorder="0" applyAlignment="0" applyProtection="0"/>
    <xf numFmtId="0" fontId="55" fillId="13" borderId="1" applyNumberFormat="0" applyAlignment="0" applyProtection="0"/>
    <xf numFmtId="0" fontId="84" fillId="43" borderId="9" applyNumberFormat="0" applyAlignment="0" applyProtection="0"/>
    <xf numFmtId="0" fontId="18" fillId="41" borderId="8" applyNumberFormat="0" applyAlignment="0" applyProtection="0"/>
    <xf numFmtId="0" fontId="54" fillId="44" borderId="8" applyNumberFormat="0" applyAlignment="0" applyProtection="0"/>
    <xf numFmtId="0" fontId="84" fillId="43" borderId="9" applyNumberFormat="0" applyAlignment="0" applyProtection="0"/>
    <xf numFmtId="0" fontId="18" fillId="41" borderId="8" applyNumberFormat="0" applyAlignment="0" applyProtection="0"/>
    <xf numFmtId="0" fontId="56" fillId="0" borderId="10" applyNumberFormat="0" applyFill="0" applyAlignment="0" applyProtection="0"/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ill="0" applyBorder="0" applyAlignment="0" applyProtection="0"/>
    <xf numFmtId="0" fontId="85" fillId="0" borderId="11" applyNumberFormat="0" applyFill="0" applyAlignment="0" applyProtection="0"/>
    <xf numFmtId="0" fontId="19" fillId="0" borderId="5" applyNumberFormat="0" applyFill="0" applyAlignment="0" applyProtection="0"/>
    <xf numFmtId="0" fontId="51" fillId="0" borderId="5" applyNumberFormat="0" applyFill="0" applyAlignment="0" applyProtection="0"/>
    <xf numFmtId="0" fontId="34" fillId="0" borderId="12" applyNumberFormat="0" applyFill="0" applyAlignment="0" applyProtection="0"/>
    <xf numFmtId="0" fontId="85" fillId="0" borderId="11" applyNumberFormat="0" applyFill="0" applyAlignment="0" applyProtection="0"/>
    <xf numFmtId="0" fontId="34" fillId="0" borderId="12" applyNumberFormat="0" applyFill="0" applyAlignment="0" applyProtection="0"/>
    <xf numFmtId="0" fontId="86" fillId="0" borderId="13" applyNumberFormat="0" applyFill="0" applyAlignment="0" applyProtection="0"/>
    <xf numFmtId="0" fontId="20" fillId="0" borderId="6" applyNumberFormat="0" applyFill="0" applyAlignment="0" applyProtection="0"/>
    <xf numFmtId="0" fontId="52" fillId="0" borderId="6" applyNumberFormat="0" applyFill="0" applyAlignment="0" applyProtection="0"/>
    <xf numFmtId="0" fontId="35" fillId="0" borderId="14" applyNumberFormat="0" applyFill="0" applyAlignment="0" applyProtection="0"/>
    <xf numFmtId="0" fontId="86" fillId="0" borderId="13" applyNumberFormat="0" applyFill="0" applyAlignment="0" applyProtection="0"/>
    <xf numFmtId="0" fontId="35" fillId="0" borderId="14" applyNumberFormat="0" applyFill="0" applyAlignment="0" applyProtection="0"/>
    <xf numFmtId="0" fontId="87" fillId="0" borderId="15" applyNumberFormat="0" applyFill="0" applyAlignment="0" applyProtection="0"/>
    <xf numFmtId="0" fontId="21" fillId="0" borderId="7" applyNumberFormat="0" applyFill="0" applyAlignment="0" applyProtection="0"/>
    <xf numFmtId="0" fontId="53" fillId="0" borderId="7" applyNumberFormat="0" applyFill="0" applyAlignment="0" applyProtection="0"/>
    <xf numFmtId="0" fontId="36" fillId="0" borderId="16" applyNumberFormat="0" applyFill="0" applyAlignment="0" applyProtection="0"/>
    <xf numFmtId="0" fontId="87" fillId="0" borderId="15" applyNumberFormat="0" applyFill="0" applyAlignment="0" applyProtection="0"/>
    <xf numFmtId="0" fontId="36" fillId="0" borderId="16" applyNumberFormat="0" applyFill="0" applyAlignment="0" applyProtection="0"/>
    <xf numFmtId="0" fontId="8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>
      <alignment horizontal="left"/>
      <protection/>
    </xf>
    <xf numFmtId="0" fontId="8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7" fillId="0" borderId="0" applyNumberFormat="0">
      <alignment/>
      <protection/>
    </xf>
    <xf numFmtId="0" fontId="58" fillId="21" borderId="0" applyNumberFormat="0" applyBorder="0" applyAlignment="0" applyProtection="0"/>
    <xf numFmtId="0" fontId="89" fillId="45" borderId="0" applyNumberFormat="0" applyBorder="0" applyAlignment="0" applyProtection="0"/>
    <xf numFmtId="0" fontId="23" fillId="21" borderId="0" applyNumberFormat="0" applyBorder="0" applyAlignment="0" applyProtection="0"/>
    <xf numFmtId="0" fontId="58" fillId="46" borderId="0" applyNumberFormat="0" applyBorder="0" applyAlignment="0" applyProtection="0"/>
    <xf numFmtId="0" fontId="38" fillId="21" borderId="0" applyNumberFormat="0" applyBorder="0" applyAlignment="0" applyProtection="0"/>
    <xf numFmtId="0" fontId="89" fillId="45" borderId="0" applyNumberFormat="0" applyBorder="0" applyAlignment="0" applyProtection="0"/>
    <xf numFmtId="0" fontId="38" fillId="2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2" fontId="0" fillId="0" borderId="0">
      <alignment vertical="center"/>
      <protection/>
    </xf>
    <xf numFmtId="0" fontId="0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42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 applyProtection="0">
      <alignment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67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31" fillId="0" borderId="0" applyProtection="0">
      <alignment/>
    </xf>
    <xf numFmtId="0" fontId="4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41" fillId="0" borderId="0">
      <alignment/>
      <protection/>
    </xf>
    <xf numFmtId="0" fontId="68" fillId="0" borderId="0">
      <alignment vertical="top" wrapText="1"/>
      <protection locked="0"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4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4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4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42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4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40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4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10" borderId="17" applyNumberFormat="0" applyFont="0" applyAlignment="0" applyProtection="0"/>
    <xf numFmtId="0" fontId="60" fillId="40" borderId="18" applyNumberFormat="0" applyAlignment="0" applyProtection="0"/>
    <xf numFmtId="0" fontId="2" fillId="0" borderId="19">
      <alignment horizontal="center" vertical="center" wrapText="1"/>
      <protection/>
    </xf>
    <xf numFmtId="0" fontId="65" fillId="0" borderId="0">
      <alignment/>
      <protection/>
    </xf>
    <xf numFmtId="0" fontId="91" fillId="0" borderId="0" applyNumberFormat="0" applyFill="0" applyBorder="0" applyAlignment="0" applyProtection="0"/>
    <xf numFmtId="171" fontId="0" fillId="0" borderId="0">
      <alignment horizontal="center" vertical="center"/>
      <protection/>
    </xf>
    <xf numFmtId="171" fontId="0" fillId="0" borderId="0">
      <alignment horizontal="center" vertical="center"/>
      <protection/>
    </xf>
    <xf numFmtId="0" fontId="0" fillId="47" borderId="20" applyNumberFormat="0" applyFont="0" applyAlignment="0" applyProtection="0"/>
    <xf numFmtId="0" fontId="40" fillId="10" borderId="17" applyNumberFormat="0" applyFont="0" applyAlignment="0" applyProtection="0"/>
    <xf numFmtId="0" fontId="0" fillId="10" borderId="17" applyNumberFormat="0" applyFont="0" applyAlignment="0" applyProtection="0"/>
    <xf numFmtId="0" fontId="44" fillId="48" borderId="17" applyNumberFormat="0" applyAlignment="0" applyProtection="0"/>
    <xf numFmtId="0" fontId="13" fillId="47" borderId="20" applyNumberFormat="0" applyFont="0" applyAlignment="0" applyProtection="0"/>
    <xf numFmtId="0" fontId="44" fillId="48" borderId="17" applyNumberFormat="0" applyAlignment="0" applyProtection="0"/>
    <xf numFmtId="0" fontId="13" fillId="47" borderId="20" applyNumberFormat="0" applyFont="0" applyAlignment="0" applyProtection="0"/>
    <xf numFmtId="0" fontId="13" fillId="47" borderId="20" applyNumberFormat="0" applyFont="0" applyAlignment="0" applyProtection="0"/>
    <xf numFmtId="0" fontId="13" fillId="47" borderId="20" applyNumberFormat="0" applyFont="0" applyAlignment="0" applyProtection="0"/>
    <xf numFmtId="0" fontId="0" fillId="10" borderId="17" applyNumberFormat="0" applyFon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92" fillId="0" borderId="21" applyNumberFormat="0" applyFill="0" applyAlignment="0" applyProtection="0"/>
    <xf numFmtId="0" fontId="24" fillId="0" borderId="10" applyNumberFormat="0" applyFill="0" applyAlignment="0" applyProtection="0"/>
    <xf numFmtId="0" fontId="56" fillId="0" borderId="10" applyNumberFormat="0" applyFill="0" applyAlignment="0" applyProtection="0"/>
    <xf numFmtId="0" fontId="26" fillId="0" borderId="22" applyNumberFormat="0" applyFill="0" applyAlignment="0" applyProtection="0"/>
    <xf numFmtId="0" fontId="92" fillId="0" borderId="21" applyNumberFormat="0" applyFill="0" applyAlignment="0" applyProtection="0"/>
    <xf numFmtId="0" fontId="26" fillId="0" borderId="22" applyNumberFormat="0" applyFill="0" applyAlignment="0" applyProtection="0"/>
    <xf numFmtId="0" fontId="41" fillId="0" borderId="0">
      <alignment/>
      <protection/>
    </xf>
    <xf numFmtId="0" fontId="61" fillId="0" borderId="0" applyNumberFormat="0">
      <alignment/>
      <protection/>
    </xf>
    <xf numFmtId="0" fontId="93" fillId="49" borderId="0" applyNumberFormat="0" applyBorder="0" applyAlignment="0" applyProtection="0"/>
    <xf numFmtId="0" fontId="25" fillId="9" borderId="0" applyNumberFormat="0" applyBorder="0" applyAlignment="0" applyProtection="0"/>
    <xf numFmtId="0" fontId="50" fillId="50" borderId="0" applyNumberFormat="0" applyBorder="0" applyAlignment="0" applyProtection="0"/>
    <xf numFmtId="0" fontId="25" fillId="15" borderId="0" applyNumberFormat="0" applyBorder="0" applyAlignment="0" applyProtection="0"/>
    <xf numFmtId="0" fontId="93" fillId="49" borderId="0" applyNumberFormat="0" applyBorder="0" applyAlignment="0" applyProtection="0"/>
    <xf numFmtId="0" fontId="25" fillId="15" borderId="0" applyNumberFormat="0" applyBorder="0" applyAlignment="0" applyProtection="0"/>
    <xf numFmtId="0" fontId="1" fillId="0" borderId="0">
      <alignment/>
      <protection/>
    </xf>
    <xf numFmtId="0" fontId="7" fillId="51" borderId="0">
      <alignment horizontal="left"/>
      <protection/>
    </xf>
    <xf numFmtId="0" fontId="7" fillId="51" borderId="0">
      <alignment horizontal="left"/>
      <protection/>
    </xf>
    <xf numFmtId="0" fontId="3" fillId="52" borderId="0">
      <alignment/>
      <protection/>
    </xf>
    <xf numFmtId="0" fontId="3" fillId="52" borderId="0">
      <alignment/>
      <protection/>
    </xf>
    <xf numFmtId="0" fontId="43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43" fontId="1" fillId="0" borderId="0" applyBorder="0" applyAlignment="0" applyProtection="0"/>
    <xf numFmtId="43" fontId="1" fillId="0" borderId="0" applyBorder="0" applyAlignment="0" applyProtection="0"/>
    <xf numFmtId="0" fontId="9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173" fontId="66" fillId="0" borderId="23">
      <alignment horizontal="right" vertical="center"/>
      <protection/>
    </xf>
    <xf numFmtId="0" fontId="95" fillId="53" borderId="24" applyNumberFormat="0" applyAlignment="0" applyProtection="0"/>
    <xf numFmtId="0" fontId="27" fillId="13" borderId="1" applyNumberFormat="0" applyAlignment="0" applyProtection="0"/>
    <xf numFmtId="0" fontId="55" fillId="54" borderId="1" applyNumberFormat="0" applyAlignment="0" applyProtection="0"/>
    <xf numFmtId="0" fontId="55" fillId="54" borderId="1" applyNumberFormat="0" applyAlignment="0" applyProtection="0"/>
    <xf numFmtId="0" fontId="27" fillId="21" borderId="1" applyNumberFormat="0" applyAlignment="0" applyProtection="0"/>
    <xf numFmtId="0" fontId="95" fillId="53" borderId="24" applyNumberFormat="0" applyAlignment="0" applyProtection="0"/>
    <xf numFmtId="0" fontId="27" fillId="21" borderId="1" applyNumberFormat="0" applyAlignment="0" applyProtection="0"/>
    <xf numFmtId="0" fontId="96" fillId="55" borderId="24" applyNumberFormat="0" applyAlignment="0" applyProtection="0"/>
    <xf numFmtId="0" fontId="28" fillId="40" borderId="1" applyNumberFormat="0" applyAlignment="0" applyProtection="0"/>
    <xf numFmtId="0" fontId="48" fillId="56" borderId="1" applyNumberFormat="0" applyAlignment="0" applyProtection="0"/>
    <xf numFmtId="0" fontId="48" fillId="56" borderId="1" applyNumberFormat="0" applyAlignment="0" applyProtection="0"/>
    <xf numFmtId="0" fontId="39" fillId="57" borderId="1" applyNumberFormat="0" applyAlignment="0" applyProtection="0"/>
    <xf numFmtId="0" fontId="96" fillId="55" borderId="24" applyNumberFormat="0" applyAlignment="0" applyProtection="0"/>
    <xf numFmtId="0" fontId="39" fillId="57" borderId="1" applyNumberFormat="0" applyAlignment="0" applyProtection="0"/>
    <xf numFmtId="0" fontId="97" fillId="55" borderId="25" applyNumberFormat="0" applyAlignment="0" applyProtection="0"/>
    <xf numFmtId="0" fontId="29" fillId="40" borderId="18" applyNumberFormat="0" applyAlignment="0" applyProtection="0"/>
    <xf numFmtId="0" fontId="60" fillId="56" borderId="18" applyNumberFormat="0" applyAlignment="0" applyProtection="0"/>
    <xf numFmtId="0" fontId="60" fillId="56" borderId="18" applyNumberFormat="0" applyAlignment="0" applyProtection="0"/>
    <xf numFmtId="0" fontId="29" fillId="57" borderId="18" applyNumberFormat="0" applyAlignment="0" applyProtection="0"/>
    <xf numFmtId="0" fontId="97" fillId="55" borderId="25" applyNumberFormat="0" applyAlignment="0" applyProtection="0"/>
    <xf numFmtId="0" fontId="29" fillId="57" borderId="18" applyNumberFormat="0" applyAlignment="0" applyProtection="0"/>
    <xf numFmtId="0" fontId="9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9" fillId="58" borderId="0" applyNumberFormat="0" applyBorder="0" applyAlignment="0" applyProtection="0"/>
    <xf numFmtId="0" fontId="15" fillId="37" borderId="0" applyNumberFormat="0" applyBorder="0" applyAlignment="0" applyProtection="0"/>
    <xf numFmtId="0" fontId="45" fillId="59" borderId="0" applyNumberFormat="0" applyBorder="0" applyAlignment="0" applyProtection="0"/>
    <xf numFmtId="0" fontId="15" fillId="60" borderId="0" applyNumberFormat="0" applyBorder="0" applyAlignment="0" applyProtection="0"/>
    <xf numFmtId="0" fontId="79" fillId="58" borderId="0" applyNumberFormat="0" applyBorder="0" applyAlignment="0" applyProtection="0"/>
    <xf numFmtId="0" fontId="15" fillId="60" borderId="0" applyNumberFormat="0" applyBorder="0" applyAlignment="0" applyProtection="0"/>
    <xf numFmtId="0" fontId="79" fillId="61" borderId="0" applyNumberFormat="0" applyBorder="0" applyAlignment="0" applyProtection="0"/>
    <xf numFmtId="0" fontId="15" fillId="38" borderId="0" applyNumberFormat="0" applyBorder="0" applyAlignment="0" applyProtection="0"/>
    <xf numFmtId="0" fontId="45" fillId="62" borderId="0" applyNumberFormat="0" applyBorder="0" applyAlignment="0" applyProtection="0"/>
    <xf numFmtId="0" fontId="15" fillId="29" borderId="0" applyNumberFormat="0" applyBorder="0" applyAlignment="0" applyProtection="0"/>
    <xf numFmtId="0" fontId="79" fillId="61" borderId="0" applyNumberFormat="0" applyBorder="0" applyAlignment="0" applyProtection="0"/>
    <xf numFmtId="0" fontId="15" fillId="29" borderId="0" applyNumberFormat="0" applyBorder="0" applyAlignment="0" applyProtection="0"/>
    <xf numFmtId="0" fontId="79" fillId="63" borderId="0" applyNumberFormat="0" applyBorder="0" applyAlignment="0" applyProtection="0"/>
    <xf numFmtId="0" fontId="15" fillId="39" borderId="0" applyNumberFormat="0" applyBorder="0" applyAlignment="0" applyProtection="0"/>
    <xf numFmtId="0" fontId="45" fillId="64" borderId="0" applyNumberFormat="0" applyBorder="0" applyAlignment="0" applyProtection="0"/>
    <xf numFmtId="0" fontId="15" fillId="25" borderId="0" applyNumberFormat="0" applyBorder="0" applyAlignment="0" applyProtection="0"/>
    <xf numFmtId="0" fontId="79" fillId="63" borderId="0" applyNumberFormat="0" applyBorder="0" applyAlignment="0" applyProtection="0"/>
    <xf numFmtId="0" fontId="15" fillId="25" borderId="0" applyNumberFormat="0" applyBorder="0" applyAlignment="0" applyProtection="0"/>
    <xf numFmtId="0" fontId="79" fillId="65" borderId="0" applyNumberFormat="0" applyBorder="0" applyAlignment="0" applyProtection="0"/>
    <xf numFmtId="0" fontId="15" fillId="32" borderId="0" applyNumberFormat="0" applyBorder="0" applyAlignment="0" applyProtection="0"/>
    <xf numFmtId="0" fontId="45" fillId="66" borderId="0" applyNumberFormat="0" applyBorder="0" applyAlignment="0" applyProtection="0"/>
    <xf numFmtId="0" fontId="15" fillId="67" borderId="0" applyNumberFormat="0" applyBorder="0" applyAlignment="0" applyProtection="0"/>
    <xf numFmtId="0" fontId="79" fillId="65" borderId="0" applyNumberFormat="0" applyBorder="0" applyAlignment="0" applyProtection="0"/>
    <xf numFmtId="0" fontId="15" fillId="67" borderId="0" applyNumberFormat="0" applyBorder="0" applyAlignment="0" applyProtection="0"/>
    <xf numFmtId="0" fontId="79" fillId="68" borderId="0" applyNumberFormat="0" applyBorder="0" applyAlignment="0" applyProtection="0"/>
    <xf numFmtId="0" fontId="15" fillId="34" borderId="0" applyNumberFormat="0" applyBorder="0" applyAlignment="0" applyProtection="0"/>
    <xf numFmtId="0" fontId="45" fillId="69" borderId="0" applyNumberFormat="0" applyBorder="0" applyAlignment="0" applyProtection="0"/>
    <xf numFmtId="0" fontId="79" fillId="68" borderId="0" applyNumberFormat="0" applyBorder="0" applyAlignment="0" applyProtection="0"/>
    <xf numFmtId="0" fontId="15" fillId="34" borderId="0" applyNumberFormat="0" applyBorder="0" applyAlignment="0" applyProtection="0"/>
    <xf numFmtId="0" fontId="79" fillId="70" borderId="0" applyNumberFormat="0" applyBorder="0" applyAlignment="0" applyProtection="0"/>
    <xf numFmtId="0" fontId="15" fillId="29" borderId="0" applyNumberFormat="0" applyBorder="0" applyAlignment="0" applyProtection="0"/>
    <xf numFmtId="0" fontId="45" fillId="71" borderId="0" applyNumberFormat="0" applyBorder="0" applyAlignment="0" applyProtection="0"/>
    <xf numFmtId="0" fontId="15" fillId="38" borderId="0" applyNumberFormat="0" applyBorder="0" applyAlignment="0" applyProtection="0"/>
    <xf numFmtId="0" fontId="79" fillId="70" borderId="0" applyNumberFormat="0" applyBorder="0" applyAlignment="0" applyProtection="0"/>
    <xf numFmtId="0" fontId="15" fillId="38" borderId="0" applyNumberFormat="0" applyBorder="0" applyAlignment="0" applyProtection="0"/>
    <xf numFmtId="187" fontId="1" fillId="0" borderId="0" applyFont="0" applyFill="0" applyBorder="0" applyAlignment="0" applyProtection="0"/>
    <xf numFmtId="0" fontId="67" fillId="0" borderId="0">
      <alignment/>
      <protection/>
    </xf>
  </cellStyleXfs>
  <cellXfs count="288">
    <xf numFmtId="0" fontId="0" fillId="0" borderId="0" xfId="0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49" fontId="4" fillId="72" borderId="30" xfId="0" applyNumberFormat="1" applyFont="1" applyFill="1" applyBorder="1" applyAlignment="1">
      <alignment/>
    </xf>
    <xf numFmtId="49" fontId="0" fillId="72" borderId="31" xfId="0" applyNumberFormat="1" applyFill="1" applyBorder="1" applyAlignment="1">
      <alignment/>
    </xf>
    <xf numFmtId="0" fontId="0" fillId="7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72" borderId="33" xfId="0" applyFont="1" applyFill="1" applyBorder="1" applyAlignment="1">
      <alignment/>
    </xf>
    <xf numFmtId="0" fontId="0" fillId="72" borderId="34" xfId="0" applyFill="1" applyBorder="1" applyAlignment="1">
      <alignment/>
    </xf>
    <xf numFmtId="0" fontId="0" fillId="72" borderId="35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49" fontId="0" fillId="0" borderId="38" xfId="0" applyNumberForma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5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37" xfId="0" applyNumberForma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3" fontId="0" fillId="0" borderId="0" xfId="0" applyNumberFormat="1" applyAlignment="1">
      <alignment/>
    </xf>
    <xf numFmtId="0" fontId="7" fillId="0" borderId="43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3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3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166" fontId="0" fillId="0" borderId="46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3" xfId="0" applyFont="1" applyBorder="1" applyAlignment="1">
      <alignment/>
    </xf>
    <xf numFmtId="3" fontId="0" fillId="0" borderId="54" xfId="0" applyNumberFormat="1" applyBorder="1" applyAlignment="1">
      <alignment/>
    </xf>
    <xf numFmtId="0" fontId="0" fillId="0" borderId="55" xfId="0" applyFont="1" applyBorder="1" applyAlignment="1">
      <alignment/>
    </xf>
    <xf numFmtId="3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8" xfId="0" applyFont="1" applyBorder="1" applyAlignment="1">
      <alignment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/>
    </xf>
    <xf numFmtId="0" fontId="0" fillId="0" borderId="36" xfId="0" applyNumberFormat="1" applyBorder="1" applyAlignment="1">
      <alignment horizontal="right"/>
    </xf>
    <xf numFmtId="168" fontId="0" fillId="0" borderId="4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8" fillId="0" borderId="55" xfId="0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8" fillId="0" borderId="59" xfId="0" applyFont="1" applyFill="1" applyBorder="1" applyAlignment="1">
      <alignment/>
    </xf>
    <xf numFmtId="168" fontId="8" fillId="0" borderId="56" xfId="0" applyNumberFormat="1" applyFont="1" applyFill="1" applyBorder="1" applyAlignment="1">
      <alignment/>
    </xf>
    <xf numFmtId="0" fontId="8" fillId="0" borderId="6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61" xfId="1614" applyFont="1" applyBorder="1">
      <alignment/>
      <protection/>
    </xf>
    <xf numFmtId="0" fontId="0" fillId="0" borderId="61" xfId="1614" applyBorder="1">
      <alignment/>
      <protection/>
    </xf>
    <xf numFmtId="0" fontId="0" fillId="0" borderId="61" xfId="1614" applyBorder="1" applyAlignment="1">
      <alignment horizontal="right"/>
      <protection/>
    </xf>
    <xf numFmtId="49" fontId="7" fillId="0" borderId="43" xfId="0" applyNumberFormat="1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49" fontId="9" fillId="0" borderId="3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65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0" fontId="7" fillId="0" borderId="43" xfId="0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0" fillId="0" borderId="67" xfId="0" applyFill="1" applyBorder="1" applyAlignment="1">
      <alignment/>
    </xf>
    <xf numFmtId="0" fontId="7" fillId="0" borderId="68" xfId="0" applyFont="1" applyFill="1" applyBorder="1" applyAlignment="1">
      <alignment horizontal="right"/>
    </xf>
    <xf numFmtId="0" fontId="7" fillId="0" borderId="50" xfId="0" applyFont="1" applyFill="1" applyBorder="1" applyAlignment="1">
      <alignment horizontal="right"/>
    </xf>
    <xf numFmtId="0" fontId="7" fillId="0" borderId="51" xfId="0" applyFont="1" applyFill="1" applyBorder="1" applyAlignment="1">
      <alignment horizontal="center"/>
    </xf>
    <xf numFmtId="4" fontId="6" fillId="0" borderId="50" xfId="0" applyNumberFormat="1" applyFont="1" applyFill="1" applyBorder="1" applyAlignment="1">
      <alignment horizontal="right"/>
    </xf>
    <xf numFmtId="4" fontId="6" fillId="0" borderId="67" xfId="0" applyNumberFormat="1" applyFont="1" applyFill="1" applyBorder="1" applyAlignment="1">
      <alignment horizontal="right"/>
    </xf>
    <xf numFmtId="0" fontId="0" fillId="0" borderId="0" xfId="1614">
      <alignment/>
      <protection/>
    </xf>
    <xf numFmtId="0" fontId="0" fillId="0" borderId="0" xfId="1614" applyAlignment="1">
      <alignment horizontal="right"/>
      <protection/>
    </xf>
    <xf numFmtId="0" fontId="0" fillId="0" borderId="0" xfId="1614" applyAlignment="1">
      <alignment wrapText="1"/>
      <protection/>
    </xf>
    <xf numFmtId="0" fontId="9" fillId="0" borderId="0" xfId="0" applyFont="1" applyFill="1" applyBorder="1" applyAlignment="1">
      <alignment/>
    </xf>
    <xf numFmtId="49" fontId="7" fillId="0" borderId="3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71" xfId="0" applyFont="1" applyBorder="1" applyAlignment="1">
      <alignment/>
    </xf>
    <xf numFmtId="3" fontId="1" fillId="0" borderId="72" xfId="0" applyNumberFormat="1" applyFont="1" applyBorder="1" applyAlignment="1">
      <alignment horizontal="right"/>
    </xf>
    <xf numFmtId="169" fontId="1" fillId="0" borderId="23" xfId="0" applyNumberFormat="1" applyFont="1" applyBorder="1" applyAlignment="1">
      <alignment horizontal="right"/>
    </xf>
    <xf numFmtId="3" fontId="1" fillId="0" borderId="73" xfId="0" applyNumberFormat="1" applyFont="1" applyBorder="1" applyAlignment="1">
      <alignment horizontal="right"/>
    </xf>
    <xf numFmtId="4" fontId="1" fillId="0" borderId="70" xfId="0" applyNumberFormat="1" applyFont="1" applyBorder="1" applyAlignment="1">
      <alignment horizontal="right"/>
    </xf>
    <xf numFmtId="3" fontId="1" fillId="0" borderId="71" xfId="0" applyNumberFormat="1" applyFont="1" applyBorder="1" applyAlignment="1">
      <alignment horizontal="right"/>
    </xf>
    <xf numFmtId="49" fontId="0" fillId="0" borderId="3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65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3" fontId="0" fillId="0" borderId="46" xfId="0" applyNumberFormat="1" applyFont="1" applyFill="1" applyBorder="1" applyAlignment="1">
      <alignment horizontal="right"/>
    </xf>
    <xf numFmtId="169" fontId="0" fillId="0" borderId="74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0" fontId="0" fillId="0" borderId="75" xfId="0" applyFill="1" applyBorder="1" applyAlignment="1">
      <alignment/>
    </xf>
    <xf numFmtId="0" fontId="7" fillId="0" borderId="76" xfId="0" applyFont="1" applyFill="1" applyBorder="1" applyAlignment="1">
      <alignment/>
    </xf>
    <xf numFmtId="0" fontId="0" fillId="0" borderId="76" xfId="0" applyFill="1" applyBorder="1" applyAlignment="1">
      <alignment/>
    </xf>
    <xf numFmtId="4" fontId="0" fillId="0" borderId="77" xfId="0" applyNumberFormat="1" applyFill="1" applyBorder="1" applyAlignment="1">
      <alignment/>
    </xf>
    <xf numFmtId="4" fontId="0" fillId="0" borderId="78" xfId="0" applyNumberFormat="1" applyFill="1" applyBorder="1" applyAlignment="1">
      <alignment/>
    </xf>
    <xf numFmtId="4" fontId="0" fillId="0" borderId="76" xfId="0" applyNumberFormat="1" applyFill="1" applyBorder="1" applyAlignment="1">
      <alignment/>
    </xf>
    <xf numFmtId="49" fontId="0" fillId="0" borderId="79" xfId="0" applyNumberFormat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73" borderId="23" xfId="0" applyFill="1" applyBorder="1" applyAlignment="1">
      <alignment/>
    </xf>
    <xf numFmtId="49" fontId="0" fillId="73" borderId="23" xfId="0" applyNumberFormat="1" applyFill="1" applyBorder="1" applyAlignment="1">
      <alignment/>
    </xf>
    <xf numFmtId="0" fontId="0" fillId="73" borderId="23" xfId="0" applyFill="1" applyBorder="1" applyAlignment="1">
      <alignment horizontal="center"/>
    </xf>
    <xf numFmtId="0" fontId="0" fillId="73" borderId="80" xfId="0" applyFill="1" applyBorder="1" applyAlignment="1">
      <alignment/>
    </xf>
    <xf numFmtId="0" fontId="0" fillId="73" borderId="23" xfId="0" applyFill="1" applyBorder="1" applyAlignment="1">
      <alignment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7" fillId="74" borderId="81" xfId="0" applyFont="1" applyFill="1" applyBorder="1" applyAlignment="1">
      <alignment vertical="top"/>
    </xf>
    <xf numFmtId="49" fontId="7" fillId="74" borderId="82" xfId="0" applyNumberFormat="1" applyFont="1" applyFill="1" applyBorder="1" applyAlignment="1">
      <alignment vertical="top"/>
    </xf>
    <xf numFmtId="49" fontId="7" fillId="74" borderId="82" xfId="0" applyNumberFormat="1" applyFont="1" applyFill="1" applyBorder="1" applyAlignment="1">
      <alignment horizontal="left" vertical="top" wrapText="1"/>
    </xf>
    <xf numFmtId="0" fontId="7" fillId="74" borderId="82" xfId="0" applyFont="1" applyFill="1" applyBorder="1" applyAlignment="1">
      <alignment horizontal="center" vertical="top" shrinkToFit="1"/>
    </xf>
    <xf numFmtId="188" fontId="7" fillId="74" borderId="82" xfId="0" applyNumberFormat="1" applyFont="1" applyFill="1" applyBorder="1" applyAlignment="1">
      <alignment vertical="top" shrinkToFit="1"/>
    </xf>
    <xf numFmtId="4" fontId="7" fillId="74" borderId="82" xfId="0" applyNumberFormat="1" applyFont="1" applyFill="1" applyBorder="1" applyAlignment="1">
      <alignment vertical="top" shrinkToFit="1"/>
    </xf>
    <xf numFmtId="4" fontId="7" fillId="74" borderId="83" xfId="0" applyNumberFormat="1" applyFont="1" applyFill="1" applyBorder="1" applyAlignment="1">
      <alignment vertical="top" shrinkToFit="1"/>
    </xf>
    <xf numFmtId="0" fontId="2" fillId="0" borderId="84" xfId="0" applyFont="1" applyBorder="1" applyAlignment="1">
      <alignment vertical="top"/>
    </xf>
    <xf numFmtId="49" fontId="2" fillId="0" borderId="85" xfId="0" applyNumberFormat="1" applyFont="1" applyBorder="1" applyAlignment="1">
      <alignment vertical="top"/>
    </xf>
    <xf numFmtId="49" fontId="2" fillId="0" borderId="85" xfId="0" applyNumberFormat="1" applyFont="1" applyBorder="1" applyAlignment="1">
      <alignment horizontal="left" vertical="top" wrapText="1"/>
    </xf>
    <xf numFmtId="0" fontId="2" fillId="0" borderId="85" xfId="0" applyFont="1" applyBorder="1" applyAlignment="1">
      <alignment horizontal="center" vertical="top" shrinkToFit="1"/>
    </xf>
    <xf numFmtId="188" fontId="2" fillId="0" borderId="85" xfId="0" applyNumberFormat="1" applyFont="1" applyBorder="1" applyAlignment="1">
      <alignment vertical="top" shrinkToFit="1"/>
    </xf>
    <xf numFmtId="4" fontId="2" fillId="75" borderId="85" xfId="0" applyNumberFormat="1" applyFont="1" applyFill="1" applyBorder="1" applyAlignment="1" applyProtection="1">
      <alignment vertical="top" shrinkToFit="1"/>
      <protection locked="0"/>
    </xf>
    <xf numFmtId="4" fontId="2" fillId="0" borderId="85" xfId="0" applyNumberFormat="1" applyFont="1" applyBorder="1" applyAlignment="1">
      <alignment vertical="top" shrinkToFit="1"/>
    </xf>
    <xf numFmtId="4" fontId="2" fillId="0" borderId="86" xfId="0" applyNumberFormat="1" applyFont="1" applyBorder="1" applyAlignment="1">
      <alignment vertical="top" shrinkToFit="1"/>
    </xf>
    <xf numFmtId="0" fontId="2" fillId="0" borderId="87" xfId="0" applyFont="1" applyBorder="1" applyAlignment="1">
      <alignment horizontal="center" vertical="top" shrinkToFit="1"/>
    </xf>
    <xf numFmtId="188" fontId="2" fillId="0" borderId="87" xfId="0" applyNumberFormat="1" applyFont="1" applyBorder="1" applyAlignment="1">
      <alignment vertical="top" shrinkToFit="1"/>
    </xf>
    <xf numFmtId="4" fontId="2" fillId="75" borderId="87" xfId="0" applyNumberFormat="1" applyFont="1" applyFill="1" applyBorder="1" applyAlignment="1" applyProtection="1">
      <alignment vertical="top" shrinkToFit="1"/>
      <protection locked="0"/>
    </xf>
    <xf numFmtId="4" fontId="2" fillId="0" borderId="87" xfId="0" applyNumberFormat="1" applyFont="1" applyBorder="1" applyAlignment="1">
      <alignment vertical="top" shrinkToFit="1"/>
    </xf>
    <xf numFmtId="4" fontId="2" fillId="0" borderId="88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0" fontId="7" fillId="74" borderId="80" xfId="0" applyFont="1" applyFill="1" applyBorder="1" applyAlignment="1">
      <alignment vertical="top"/>
    </xf>
    <xf numFmtId="49" fontId="7" fillId="74" borderId="79" xfId="0" applyNumberFormat="1" applyFont="1" applyFill="1" applyBorder="1" applyAlignment="1">
      <alignment vertical="top"/>
    </xf>
    <xf numFmtId="49" fontId="7" fillId="74" borderId="79" xfId="0" applyNumberFormat="1" applyFont="1" applyFill="1" applyBorder="1" applyAlignment="1">
      <alignment horizontal="left" vertical="top" wrapText="1"/>
    </xf>
    <xf numFmtId="0" fontId="7" fillId="74" borderId="79" xfId="0" applyFont="1" applyFill="1" applyBorder="1" applyAlignment="1">
      <alignment horizontal="center" vertical="top"/>
    </xf>
    <xf numFmtId="0" fontId="7" fillId="74" borderId="79" xfId="0" applyFont="1" applyFill="1" applyBorder="1" applyAlignment="1">
      <alignment vertical="top"/>
    </xf>
    <xf numFmtId="4" fontId="7" fillId="74" borderId="89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wrapText="1"/>
    </xf>
    <xf numFmtId="49" fontId="0" fillId="74" borderId="79" xfId="0" applyNumberFormat="1" applyFill="1" applyBorder="1" applyAlignment="1">
      <alignment vertical="center"/>
    </xf>
    <xf numFmtId="0" fontId="0" fillId="0" borderId="0" xfId="1615">
      <alignment/>
      <protection/>
    </xf>
    <xf numFmtId="0" fontId="11" fillId="0" borderId="0" xfId="1615" applyFont="1" applyAlignment="1">
      <alignment horizontal="centerContinuous"/>
      <protection/>
    </xf>
    <xf numFmtId="0" fontId="12" fillId="0" borderId="0" xfId="1615" applyFont="1" applyAlignment="1">
      <alignment horizontal="centerContinuous"/>
      <protection/>
    </xf>
    <xf numFmtId="0" fontId="12" fillId="0" borderId="0" xfId="1615" applyFont="1" applyAlignment="1">
      <alignment horizontal="right"/>
      <protection/>
    </xf>
    <xf numFmtId="0" fontId="5" fillId="0" borderId="90" xfId="1615" applyFont="1" applyBorder="1">
      <alignment/>
      <protection/>
    </xf>
    <xf numFmtId="0" fontId="0" fillId="0" borderId="91" xfId="1615" applyFont="1" applyBorder="1">
      <alignment/>
      <protection/>
    </xf>
    <xf numFmtId="0" fontId="9" fillId="0" borderId="0" xfId="1615" applyFont="1">
      <alignment/>
      <protection/>
    </xf>
    <xf numFmtId="0" fontId="0" fillId="0" borderId="0" xfId="1615" applyAlignment="1">
      <alignment horizontal="right"/>
      <protection/>
    </xf>
    <xf numFmtId="49" fontId="2" fillId="0" borderId="92" xfId="1615" applyNumberFormat="1" applyFont="1" applyBorder="1" applyAlignment="1">
      <alignment horizontal="center"/>
      <protection/>
    </xf>
    <xf numFmtId="0" fontId="0" fillId="74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4" fontId="7" fillId="0" borderId="65" xfId="0" applyNumberFormat="1" applyFont="1" applyFill="1" applyBorder="1" applyAlignment="1">
      <alignment/>
    </xf>
    <xf numFmtId="0" fontId="0" fillId="0" borderId="23" xfId="1615" applyBorder="1" applyAlignment="1">
      <alignment horizontal="center"/>
      <protection/>
    </xf>
    <xf numFmtId="49" fontId="2" fillId="0" borderId="23" xfId="1615" applyNumberFormat="1" applyFont="1" applyBorder="1" applyAlignment="1">
      <alignment horizontal="center"/>
      <protection/>
    </xf>
    <xf numFmtId="0" fontId="2" fillId="0" borderId="23" xfId="1615" applyFont="1" applyBorder="1" applyAlignment="1">
      <alignment horizontal="left" wrapText="1"/>
      <protection/>
    </xf>
    <xf numFmtId="4" fontId="2" fillId="0" borderId="23" xfId="0" applyNumberFormat="1" applyFont="1" applyBorder="1" applyAlignment="1">
      <alignment vertical="top" shrinkToFit="1"/>
    </xf>
    <xf numFmtId="49" fontId="5" fillId="0" borderId="23" xfId="1615" applyNumberFormat="1" applyFont="1" applyBorder="1" applyAlignment="1">
      <alignment horizontal="left"/>
      <protection/>
    </xf>
    <xf numFmtId="0" fontId="5" fillId="0" borderId="23" xfId="1615" applyFont="1" applyBorder="1">
      <alignment/>
      <protection/>
    </xf>
    <xf numFmtId="0" fontId="2" fillId="0" borderId="92" xfId="1615" applyFont="1" applyBorder="1" applyAlignment="1">
      <alignment horizontal="left" wrapText="1"/>
      <protection/>
    </xf>
    <xf numFmtId="4" fontId="2" fillId="0" borderId="92" xfId="0" applyNumberFormat="1" applyFont="1" applyBorder="1" applyAlignment="1">
      <alignment vertical="top" shrinkToFit="1"/>
    </xf>
    <xf numFmtId="0" fontId="2" fillId="0" borderId="80" xfId="0" applyFont="1" applyBorder="1" applyAlignment="1">
      <alignment vertical="top"/>
    </xf>
    <xf numFmtId="49" fontId="2" fillId="0" borderId="93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vertical="top"/>
    </xf>
    <xf numFmtId="0" fontId="99" fillId="72" borderId="0" xfId="0" applyFont="1" applyFill="1" applyBorder="1" applyAlignment="1">
      <alignment/>
    </xf>
    <xf numFmtId="0" fontId="7" fillId="0" borderId="23" xfId="1615" applyFont="1" applyBorder="1" applyAlignment="1">
      <alignment horizontal="center"/>
      <protection/>
    </xf>
    <xf numFmtId="49" fontId="7" fillId="0" borderId="23" xfId="1615" applyNumberFormat="1" applyFont="1" applyBorder="1" applyAlignment="1">
      <alignment horizontal="left"/>
      <protection/>
    </xf>
    <xf numFmtId="0" fontId="7" fillId="0" borderId="23" xfId="1615" applyFont="1" applyBorder="1">
      <alignment/>
      <protection/>
    </xf>
    <xf numFmtId="0" fontId="2" fillId="0" borderId="23" xfId="1615" applyFont="1" applyBorder="1" applyAlignment="1">
      <alignment wrapText="1"/>
      <protection/>
    </xf>
    <xf numFmtId="0" fontId="0" fillId="0" borderId="23" xfId="1615" applyBorder="1">
      <alignment/>
      <protection/>
    </xf>
    <xf numFmtId="0" fontId="0" fillId="0" borderId="23" xfId="1615" applyFont="1" applyBorder="1" applyAlignment="1">
      <alignment horizontal="center"/>
      <protection/>
    </xf>
    <xf numFmtId="49" fontId="2" fillId="0" borderId="23" xfId="1615" applyNumberFormat="1" applyFont="1" applyBorder="1" applyAlignment="1">
      <alignment horizontal="left"/>
      <protection/>
    </xf>
    <xf numFmtId="0" fontId="0" fillId="0" borderId="23" xfId="1615" applyFont="1" applyBorder="1" applyAlignment="1">
      <alignment horizontal="center" vertical="top"/>
      <protection/>
    </xf>
    <xf numFmtId="0" fontId="100" fillId="0" borderId="23" xfId="1615" applyFont="1" applyBorder="1" applyAlignment="1">
      <alignment wrapText="1"/>
      <protection/>
    </xf>
    <xf numFmtId="0" fontId="2" fillId="0" borderId="23" xfId="1615" applyFont="1" applyBorder="1" applyAlignment="1">
      <alignment vertical="center" wrapText="1"/>
      <protection/>
    </xf>
    <xf numFmtId="0" fontId="101" fillId="0" borderId="23" xfId="1615" applyFont="1" applyBorder="1" applyAlignment="1">
      <alignment horizontal="center"/>
      <protection/>
    </xf>
    <xf numFmtId="49" fontId="2" fillId="0" borderId="23" xfId="1615" applyNumberFormat="1" applyFont="1" applyBorder="1" applyAlignment="1">
      <alignment horizontal="left" vertical="center"/>
      <protection/>
    </xf>
    <xf numFmtId="49" fontId="2" fillId="0" borderId="23" xfId="1615" applyNumberFormat="1" applyFont="1" applyBorder="1" applyAlignment="1">
      <alignment horizontal="center" vertical="center"/>
      <protection/>
    </xf>
    <xf numFmtId="0" fontId="2" fillId="0" borderId="23" xfId="716" applyFont="1" applyBorder="1" applyAlignment="1">
      <alignment wrapText="1"/>
      <protection/>
    </xf>
    <xf numFmtId="0" fontId="100" fillId="0" borderId="23" xfId="1615" applyFont="1" applyBorder="1" applyAlignment="1">
      <alignment wrapText="1"/>
      <protection/>
    </xf>
    <xf numFmtId="0" fontId="2" fillId="0" borderId="23" xfId="1615" applyFont="1" applyBorder="1" applyAlignment="1">
      <alignment horizontal="left" vertical="center" wrapText="1"/>
      <protection/>
    </xf>
    <xf numFmtId="49" fontId="0" fillId="73" borderId="94" xfId="0" applyNumberFormat="1" applyFill="1" applyBorder="1" applyAlignment="1">
      <alignment/>
    </xf>
    <xf numFmtId="0" fontId="0" fillId="73" borderId="94" xfId="0" applyFill="1" applyBorder="1" applyAlignment="1">
      <alignment horizontal="center"/>
    </xf>
    <xf numFmtId="0" fontId="0" fillId="73" borderId="94" xfId="0" applyFill="1" applyBorder="1" applyAlignment="1">
      <alignment/>
    </xf>
    <xf numFmtId="0" fontId="0" fillId="73" borderId="94" xfId="0" applyFill="1" applyBorder="1" applyAlignment="1">
      <alignment wrapText="1"/>
    </xf>
    <xf numFmtId="0" fontId="7" fillId="2" borderId="80" xfId="1615" applyFont="1" applyFill="1" applyBorder="1" applyAlignment="1">
      <alignment horizontal="center"/>
      <protection/>
    </xf>
    <xf numFmtId="49" fontId="7" fillId="2" borderId="79" xfId="1615" applyNumberFormat="1" applyFont="1" applyFill="1" applyBorder="1" applyAlignment="1">
      <alignment horizontal="left"/>
      <protection/>
    </xf>
    <xf numFmtId="0" fontId="7" fillId="2" borderId="79" xfId="1615" applyFont="1" applyFill="1" applyBorder="1">
      <alignment/>
      <protection/>
    </xf>
    <xf numFmtId="0" fontId="0" fillId="2" borderId="79" xfId="1615" applyFill="1" applyBorder="1" applyAlignment="1">
      <alignment horizontal="center"/>
      <protection/>
    </xf>
    <xf numFmtId="0" fontId="0" fillId="2" borderId="79" xfId="1615" applyFill="1" applyBorder="1" applyAlignment="1">
      <alignment horizontal="right"/>
      <protection/>
    </xf>
    <xf numFmtId="49" fontId="7" fillId="2" borderId="79" xfId="0" applyNumberFormat="1" applyFont="1" applyFill="1" applyBorder="1" applyAlignment="1">
      <alignment horizontal="left" vertical="top" wrapText="1"/>
    </xf>
    <xf numFmtId="49" fontId="7" fillId="2" borderId="89" xfId="0" applyNumberFormat="1" applyFont="1" applyFill="1" applyBorder="1" applyAlignment="1">
      <alignment horizontal="left" vertical="top" wrapText="1"/>
    </xf>
    <xf numFmtId="0" fontId="7" fillId="0" borderId="92" xfId="1615" applyFont="1" applyBorder="1" applyAlignment="1">
      <alignment horizontal="center"/>
      <protection/>
    </xf>
    <xf numFmtId="49" fontId="7" fillId="0" borderId="92" xfId="1615" applyNumberFormat="1" applyFont="1" applyBorder="1" applyAlignment="1">
      <alignment horizontal="left"/>
      <protection/>
    </xf>
    <xf numFmtId="0" fontId="7" fillId="0" borderId="92" xfId="1615" applyFont="1" applyBorder="1">
      <alignment/>
      <protection/>
    </xf>
    <xf numFmtId="49" fontId="2" fillId="0" borderId="92" xfId="1615" applyNumberFormat="1" applyFont="1" applyBorder="1" applyAlignment="1">
      <alignment horizontal="center" vertical="top" shrinkToFit="1"/>
      <protection/>
    </xf>
    <xf numFmtId="4" fontId="2" fillId="0" borderId="92" xfId="1615" applyNumberFormat="1" applyFont="1" applyBorder="1" applyAlignment="1">
      <alignment horizontal="right" vertical="top"/>
      <protection/>
    </xf>
    <xf numFmtId="4" fontId="2" fillId="75" borderId="85" xfId="0" applyNumberFormat="1" applyFont="1" applyFill="1" applyBorder="1" applyAlignment="1" applyProtection="1">
      <alignment horizontal="right" vertical="top" shrinkToFit="1"/>
      <protection locked="0"/>
    </xf>
    <xf numFmtId="49" fontId="2" fillId="0" borderId="23" xfId="1615" applyNumberFormat="1" applyFont="1" applyBorder="1" applyAlignment="1">
      <alignment horizontal="center" vertical="top" shrinkToFit="1"/>
      <protection/>
    </xf>
    <xf numFmtId="4" fontId="2" fillId="0" borderId="23" xfId="1615" applyNumberFormat="1" applyFont="1" applyBorder="1" applyAlignment="1">
      <alignment horizontal="right" vertical="top"/>
      <protection/>
    </xf>
    <xf numFmtId="4" fontId="5" fillId="75" borderId="85" xfId="0" applyNumberFormat="1" applyFont="1" applyFill="1" applyBorder="1" applyAlignment="1" applyProtection="1">
      <alignment horizontal="right" vertical="top" shrinkToFit="1"/>
      <protection locked="0"/>
    </xf>
    <xf numFmtId="0" fontId="0" fillId="2" borderId="79" xfId="1615" applyFill="1" applyBorder="1" applyAlignment="1">
      <alignment horizontal="center" vertical="top"/>
      <protection/>
    </xf>
    <xf numFmtId="0" fontId="0" fillId="2" borderId="79" xfId="1615" applyFill="1" applyBorder="1" applyAlignment="1">
      <alignment horizontal="right" vertical="top"/>
      <protection/>
    </xf>
    <xf numFmtId="0" fontId="0" fillId="2" borderId="79" xfId="1614" applyFill="1" applyBorder="1" applyAlignment="1">
      <alignment vertical="top"/>
      <protection/>
    </xf>
    <xf numFmtId="0" fontId="0" fillId="2" borderId="89" xfId="1614" applyFill="1" applyBorder="1" applyAlignment="1">
      <alignment vertical="top"/>
      <protection/>
    </xf>
    <xf numFmtId="0" fontId="0" fillId="0" borderId="92" xfId="1615" applyBorder="1" applyAlignment="1">
      <alignment horizontal="center" vertical="top"/>
      <protection/>
    </xf>
    <xf numFmtId="0" fontId="0" fillId="0" borderId="92" xfId="1615" applyBorder="1" applyAlignment="1">
      <alignment horizontal="right" vertical="top"/>
      <protection/>
    </xf>
    <xf numFmtId="0" fontId="0" fillId="0" borderId="92" xfId="1614" applyBorder="1" applyAlignment="1">
      <alignment vertical="top"/>
      <protection/>
    </xf>
    <xf numFmtId="4" fontId="100" fillId="0" borderId="23" xfId="1615" applyNumberFormat="1" applyFont="1" applyBorder="1" applyAlignment="1">
      <alignment horizontal="right" vertical="top"/>
      <protection/>
    </xf>
    <xf numFmtId="0" fontId="0" fillId="0" borderId="23" xfId="1615" applyBorder="1" applyAlignment="1">
      <alignment horizontal="center" vertical="top"/>
      <protection/>
    </xf>
    <xf numFmtId="4" fontId="0" fillId="0" borderId="23" xfId="1615" applyNumberFormat="1" applyBorder="1" applyAlignment="1">
      <alignment horizontal="right" vertical="top"/>
      <protection/>
    </xf>
    <xf numFmtId="0" fontId="0" fillId="0" borderId="23" xfId="1614" applyBorder="1" applyAlignment="1">
      <alignment vertical="top"/>
      <protection/>
    </xf>
    <xf numFmtId="0" fontId="0" fillId="0" borderId="23" xfId="1615" applyBorder="1" applyAlignment="1">
      <alignment horizontal="right" vertical="top"/>
      <protection/>
    </xf>
    <xf numFmtId="49" fontId="2" fillId="0" borderId="23" xfId="1615" applyNumberFormat="1" applyFont="1" applyBorder="1" applyAlignment="1">
      <alignment horizontal="center" vertical="top" shrinkToFit="1"/>
      <protection/>
    </xf>
    <xf numFmtId="4" fontId="100" fillId="0" borderId="23" xfId="1615" applyNumberFormat="1" applyFont="1" applyBorder="1" applyAlignment="1">
      <alignment horizontal="right" vertical="top"/>
      <protection/>
    </xf>
    <xf numFmtId="0" fontId="0" fillId="0" borderId="23" xfId="1615" applyFont="1" applyBorder="1" applyAlignment="1">
      <alignment horizontal="right" vertical="top"/>
      <protection/>
    </xf>
    <xf numFmtId="0" fontId="2" fillId="0" borderId="23" xfId="1615" applyFont="1" applyBorder="1" applyAlignment="1">
      <alignment vertical="top" wrapText="1"/>
      <protection/>
    </xf>
    <xf numFmtId="4" fontId="0" fillId="0" borderId="23" xfId="1615" applyNumberFormat="1" applyFont="1" applyBorder="1" applyAlignment="1">
      <alignment horizontal="right" vertical="top"/>
      <protection/>
    </xf>
    <xf numFmtId="0" fontId="0" fillId="0" borderId="23" xfId="1615" applyBorder="1" applyAlignment="1">
      <alignment vertical="top"/>
      <protection/>
    </xf>
    <xf numFmtId="4" fontId="2" fillId="75" borderId="95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95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85" xfId="0" applyNumberFormat="1" applyFont="1" applyFill="1" applyBorder="1" applyAlignment="1" applyProtection="1">
      <alignment horizontal="right" vertical="top" shrinkToFit="1"/>
      <protection locked="0"/>
    </xf>
    <xf numFmtId="4" fontId="7" fillId="74" borderId="79" xfId="0" applyNumberFormat="1" applyFont="1" applyFill="1" applyBorder="1" applyAlignment="1">
      <alignment vertical="top" shrinkToFit="1"/>
    </xf>
    <xf numFmtId="4" fontId="5" fillId="0" borderId="85" xfId="0" applyNumberFormat="1" applyFont="1" applyFill="1" applyBorder="1" applyAlignment="1" applyProtection="1">
      <alignment horizontal="right" vertical="top" shrinkToFit="1"/>
      <protection locked="0"/>
    </xf>
    <xf numFmtId="4" fontId="2" fillId="75" borderId="23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23" xfId="0" applyNumberFormat="1" applyFont="1" applyFill="1" applyBorder="1" applyAlignment="1" applyProtection="1">
      <alignment horizontal="right" vertical="top" shrinkToFit="1"/>
      <protection locked="0"/>
    </xf>
    <xf numFmtId="0" fontId="70" fillId="0" borderId="92" xfId="1615" applyFont="1" applyBorder="1" applyAlignment="1">
      <alignment horizontal="left" wrapText="1"/>
      <protection/>
    </xf>
    <xf numFmtId="0" fontId="70" fillId="0" borderId="23" xfId="1615" applyFont="1" applyBorder="1" applyAlignment="1">
      <alignment horizontal="left" wrapText="1"/>
      <protection/>
    </xf>
    <xf numFmtId="4" fontId="7" fillId="0" borderId="23" xfId="1615" applyNumberFormat="1" applyFont="1" applyBorder="1" applyAlignment="1">
      <alignment vertical="top"/>
      <protection/>
    </xf>
    <xf numFmtId="0" fontId="7" fillId="0" borderId="23" xfId="1615" applyFont="1" applyBorder="1">
      <alignment/>
      <protection/>
    </xf>
    <xf numFmtId="0" fontId="7" fillId="0" borderId="4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9" fillId="72" borderId="96" xfId="0" applyFont="1" applyFill="1" applyBorder="1" applyAlignment="1">
      <alignment vertical="center" wrapText="1"/>
    </xf>
    <xf numFmtId="0" fontId="6" fillId="0" borderId="52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3" fillId="0" borderId="97" xfId="0" applyFont="1" applyBorder="1" applyAlignment="1">
      <alignment horizontal="center" vertical="center"/>
    </xf>
    <xf numFmtId="0" fontId="0" fillId="0" borderId="98" xfId="1614" applyFont="1" applyBorder="1" applyAlignment="1">
      <alignment horizontal="center"/>
      <protection/>
    </xf>
    <xf numFmtId="0" fontId="0" fillId="0" borderId="99" xfId="1614" applyFont="1" applyBorder="1" applyAlignment="1">
      <alignment horizontal="center"/>
      <protection/>
    </xf>
    <xf numFmtId="0" fontId="0" fillId="0" borderId="100" xfId="1614" applyFont="1" applyBorder="1" applyAlignment="1">
      <alignment horizontal="left"/>
      <protection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7" fillId="0" borderId="77" xfId="0" applyNumberFormat="1" applyFont="1" applyFill="1" applyBorder="1" applyAlignment="1">
      <alignment horizontal="right"/>
    </xf>
    <xf numFmtId="3" fontId="7" fillId="0" borderId="101" xfId="0" applyNumberFormat="1" applyFont="1" applyFill="1" applyBorder="1" applyAlignment="1">
      <alignment horizontal="right"/>
    </xf>
    <xf numFmtId="0" fontId="5" fillId="0" borderId="102" xfId="1614" applyFont="1" applyBorder="1" applyAlignment="1">
      <alignment horizontal="left" wrapText="1"/>
      <protection/>
    </xf>
    <xf numFmtId="0" fontId="5" fillId="0" borderId="103" xfId="1614" applyFont="1" applyBorder="1" applyAlignment="1">
      <alignment horizontal="left" wrapText="1"/>
      <protection/>
    </xf>
    <xf numFmtId="0" fontId="5" fillId="0" borderId="104" xfId="1614" applyFont="1" applyBorder="1" applyAlignment="1">
      <alignment horizontal="left" wrapText="1"/>
      <protection/>
    </xf>
    <xf numFmtId="0" fontId="10" fillId="0" borderId="0" xfId="1614" applyFont="1" applyAlignment="1">
      <alignment horizontal="center"/>
      <protection/>
    </xf>
    <xf numFmtId="49" fontId="0" fillId="0" borderId="79" xfId="0" applyNumberForma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9" xfId="0" applyBorder="1" applyAlignment="1">
      <alignment vertical="center"/>
    </xf>
    <xf numFmtId="49" fontId="0" fillId="74" borderId="79" xfId="0" applyNumberFormat="1" applyFill="1" applyBorder="1" applyAlignment="1">
      <alignment vertical="center"/>
    </xf>
    <xf numFmtId="0" fontId="0" fillId="74" borderId="79" xfId="0" applyFill="1" applyBorder="1" applyAlignment="1">
      <alignment vertical="center"/>
    </xf>
    <xf numFmtId="0" fontId="0" fillId="74" borderId="89" xfId="0" applyFill="1" applyBorder="1" applyAlignment="1">
      <alignment vertical="center"/>
    </xf>
    <xf numFmtId="0" fontId="10" fillId="0" borderId="0" xfId="1615" applyFont="1" applyAlignment="1">
      <alignment horizontal="center"/>
      <protection/>
    </xf>
    <xf numFmtId="0" fontId="0" fillId="0" borderId="105" xfId="1615" applyBorder="1" applyAlignment="1">
      <alignment horizontal="center"/>
      <protection/>
    </xf>
    <xf numFmtId="0" fontId="0" fillId="0" borderId="106" xfId="1615" applyBorder="1" applyAlignment="1">
      <alignment horizontal="center"/>
      <protection/>
    </xf>
    <xf numFmtId="0" fontId="5" fillId="0" borderId="107" xfId="1615" applyFont="1" applyBorder="1" applyAlignment="1">
      <alignment horizontal="left"/>
      <protection/>
    </xf>
    <xf numFmtId="0" fontId="5" fillId="0" borderId="108" xfId="1615" applyFont="1" applyBorder="1" applyAlignment="1">
      <alignment horizontal="left"/>
      <protection/>
    </xf>
    <xf numFmtId="0" fontId="5" fillId="0" borderId="109" xfId="1615" applyFont="1" applyBorder="1" applyAlignment="1">
      <alignment horizontal="left"/>
      <protection/>
    </xf>
    <xf numFmtId="49" fontId="0" fillId="0" borderId="110" xfId="1615" applyNumberFormat="1" applyBorder="1" applyAlignment="1">
      <alignment horizontal="center"/>
      <protection/>
    </xf>
    <xf numFmtId="0" fontId="0" fillId="0" borderId="111" xfId="1615" applyBorder="1" applyAlignment="1">
      <alignment horizontal="center"/>
      <protection/>
    </xf>
    <xf numFmtId="0" fontId="0" fillId="0" borderId="91" xfId="1615" applyFont="1" applyBorder="1" applyAlignment="1">
      <alignment horizontal="center" shrinkToFit="1"/>
      <protection/>
    </xf>
    <xf numFmtId="0" fontId="0" fillId="0" borderId="112" xfId="1615" applyFont="1" applyBorder="1" applyAlignment="1">
      <alignment horizontal="center" shrinkToFit="1"/>
      <protection/>
    </xf>
  </cellXfs>
  <cellStyles count="1726">
    <cellStyle name="Normal" xfId="0"/>
    <cellStyle name="_List1" xfId="15"/>
    <cellStyle name="1D čísla" xfId="16"/>
    <cellStyle name="20 % – Zvýraznění1" xfId="17"/>
    <cellStyle name="20 % – Zvýraznění1 2" xfId="18"/>
    <cellStyle name="20 % – Zvýraznění1 2 2" xfId="19"/>
    <cellStyle name="20 % – Zvýraznění1 2 2 2" xfId="20"/>
    <cellStyle name="20 % – Zvýraznění1 2 3" xfId="21"/>
    <cellStyle name="20 % – Zvýraznění1 2 3 2" xfId="22"/>
    <cellStyle name="20 % – Zvýraznění1 2 4" xfId="23"/>
    <cellStyle name="20 % – Zvýraznění1 2 5" xfId="24"/>
    <cellStyle name="20 % – Zvýraznění1 2_SILNOPROUD" xfId="25"/>
    <cellStyle name="20 % – Zvýraznění1 3" xfId="26"/>
    <cellStyle name="20 % – Zvýraznění1 3 2" xfId="27"/>
    <cellStyle name="20 % – Zvýraznění1 3 3" xfId="28"/>
    <cellStyle name="20 % – Zvýraznění1 4" xfId="29"/>
    <cellStyle name="20 % – Zvýraznění1 5" xfId="30"/>
    <cellStyle name="20 % – Zvýraznění1 6" xfId="31"/>
    <cellStyle name="20 % – Zvýraznění1 7" xfId="32"/>
    <cellStyle name="20 % – Zvýraznění2" xfId="33"/>
    <cellStyle name="20 % – Zvýraznění2 2" xfId="34"/>
    <cellStyle name="20 % – Zvýraznění2 2 2" xfId="35"/>
    <cellStyle name="20 % – Zvýraznění2 2 2 2" xfId="36"/>
    <cellStyle name="20 % – Zvýraznění2 2 3" xfId="37"/>
    <cellStyle name="20 % – Zvýraznění2 2 3 2" xfId="38"/>
    <cellStyle name="20 % – Zvýraznění2 2 4" xfId="39"/>
    <cellStyle name="20 % – Zvýraznění2 2 5" xfId="40"/>
    <cellStyle name="20 % – Zvýraznění2 2_SILNOPROUD" xfId="41"/>
    <cellStyle name="20 % – Zvýraznění2 3" xfId="42"/>
    <cellStyle name="20 % – Zvýraznění2 3 2" xfId="43"/>
    <cellStyle name="20 % – Zvýraznění2 3 3" xfId="44"/>
    <cellStyle name="20 % – Zvýraznění2 4" xfId="45"/>
    <cellStyle name="20 % – Zvýraznění2 5" xfId="46"/>
    <cellStyle name="20 % – Zvýraznění2 6" xfId="47"/>
    <cellStyle name="20 % – Zvýraznění2 7" xfId="48"/>
    <cellStyle name="20 % – Zvýraznění3" xfId="49"/>
    <cellStyle name="20 % – Zvýraznění3 2" xfId="50"/>
    <cellStyle name="20 % – Zvýraznění3 2 2" xfId="51"/>
    <cellStyle name="20 % – Zvýraznění3 2 2 2" xfId="52"/>
    <cellStyle name="20 % – Zvýraznění3 2 3" xfId="53"/>
    <cellStyle name="20 % – Zvýraznění3 2 3 2" xfId="54"/>
    <cellStyle name="20 % – Zvýraznění3 2 4" xfId="55"/>
    <cellStyle name="20 % – Zvýraznění3 2 5" xfId="56"/>
    <cellStyle name="20 % – Zvýraznění3 2_SILNOPROUD" xfId="57"/>
    <cellStyle name="20 % – Zvýraznění3 3" xfId="58"/>
    <cellStyle name="20 % – Zvýraznění3 3 2" xfId="59"/>
    <cellStyle name="20 % – Zvýraznění3 3 3" xfId="60"/>
    <cellStyle name="20 % – Zvýraznění3 4" xfId="61"/>
    <cellStyle name="20 % – Zvýraznění3 5" xfId="62"/>
    <cellStyle name="20 % – Zvýraznění3 6" xfId="63"/>
    <cellStyle name="20 % – Zvýraznění3 7" xfId="64"/>
    <cellStyle name="20 % – Zvýraznění4" xfId="65"/>
    <cellStyle name="20 % – Zvýraznění4 2" xfId="66"/>
    <cellStyle name="20 % – Zvýraznění4 2 2" xfId="67"/>
    <cellStyle name="20 % – Zvýraznění4 2 2 2" xfId="68"/>
    <cellStyle name="20 % – Zvýraznění4 2 3" xfId="69"/>
    <cellStyle name="20 % – Zvýraznění4 2 3 2" xfId="70"/>
    <cellStyle name="20 % – Zvýraznění4 2 4" xfId="71"/>
    <cellStyle name="20 % – Zvýraznění4 2 5" xfId="72"/>
    <cellStyle name="20 % – Zvýraznění4 2_SILNOPROUD" xfId="73"/>
    <cellStyle name="20 % – Zvýraznění4 3" xfId="74"/>
    <cellStyle name="20 % – Zvýraznění4 3 2" xfId="75"/>
    <cellStyle name="20 % – Zvýraznění4 3 3" xfId="76"/>
    <cellStyle name="20 % – Zvýraznění4 4" xfId="77"/>
    <cellStyle name="20 % – Zvýraznění4 5" xfId="78"/>
    <cellStyle name="20 % – Zvýraznění4 6" xfId="79"/>
    <cellStyle name="20 % – Zvýraznění4 7" xfId="80"/>
    <cellStyle name="20 % – Zvýraznění5" xfId="81"/>
    <cellStyle name="20 % – Zvýraznění5 2" xfId="82"/>
    <cellStyle name="20 % – Zvýraznění5 2 2" xfId="83"/>
    <cellStyle name="20 % – Zvýraznění5 2 2 2" xfId="84"/>
    <cellStyle name="20 % – Zvýraznění5 2 3" xfId="85"/>
    <cellStyle name="20 % – Zvýraznění5 2 3 2" xfId="86"/>
    <cellStyle name="20 % – Zvýraznění5 2 4" xfId="87"/>
    <cellStyle name="20 % – Zvýraznění5 2_SILNOPROUD" xfId="88"/>
    <cellStyle name="20 % – Zvýraznění5 3" xfId="89"/>
    <cellStyle name="20 % – Zvýraznění5 3 2" xfId="90"/>
    <cellStyle name="20 % – Zvýraznění5 3 3" xfId="91"/>
    <cellStyle name="20 % – Zvýraznění5 4" xfId="92"/>
    <cellStyle name="20 % – Zvýraznění5 5" xfId="93"/>
    <cellStyle name="20 % – Zvýraznění5 6" xfId="94"/>
    <cellStyle name="20 % – Zvýraznění5 7" xfId="95"/>
    <cellStyle name="20 % – Zvýraznění6" xfId="96"/>
    <cellStyle name="20 % – Zvýraznění6 2" xfId="97"/>
    <cellStyle name="20 % – Zvýraznění6 2 2" xfId="98"/>
    <cellStyle name="20 % – Zvýraznění6 2 2 2" xfId="99"/>
    <cellStyle name="20 % – Zvýraznění6 2 3" xfId="100"/>
    <cellStyle name="20 % – Zvýraznění6 2 3 2" xfId="101"/>
    <cellStyle name="20 % – Zvýraznění6 2 4" xfId="102"/>
    <cellStyle name="20 % – Zvýraznění6 2 5" xfId="103"/>
    <cellStyle name="20 % – Zvýraznění6 2_SILNOPROUD" xfId="104"/>
    <cellStyle name="20 % – Zvýraznění6 3" xfId="105"/>
    <cellStyle name="20 % – Zvýraznění6 3 2" xfId="106"/>
    <cellStyle name="20 % – Zvýraznění6 3 3" xfId="107"/>
    <cellStyle name="20 % – Zvýraznění6 4" xfId="108"/>
    <cellStyle name="20 % – Zvýraznění6 5" xfId="109"/>
    <cellStyle name="20 % – Zvýraznění6 6" xfId="110"/>
    <cellStyle name="20 % – Zvýraznění6 7" xfId="111"/>
    <cellStyle name="20% - Accent1" xfId="112"/>
    <cellStyle name="20% - Accent2" xfId="113"/>
    <cellStyle name="20% - Accent3" xfId="114"/>
    <cellStyle name="20% - Accent4" xfId="115"/>
    <cellStyle name="20% - Accent5" xfId="116"/>
    <cellStyle name="20% - Accent6" xfId="117"/>
    <cellStyle name="2D čísla" xfId="118"/>
    <cellStyle name="3D čísla" xfId="119"/>
    <cellStyle name="40 % – Zvýraznění1" xfId="120"/>
    <cellStyle name="40 % – Zvýraznění1 2" xfId="121"/>
    <cellStyle name="40 % – Zvýraznění1 2 2" xfId="122"/>
    <cellStyle name="40 % – Zvýraznění1 2 2 2" xfId="123"/>
    <cellStyle name="40 % – Zvýraznění1 2 3" xfId="124"/>
    <cellStyle name="40 % – Zvýraznění1 2 3 2" xfId="125"/>
    <cellStyle name="40 % – Zvýraznění1 2 4" xfId="126"/>
    <cellStyle name="40 % – Zvýraznění1 2 5" xfId="127"/>
    <cellStyle name="40 % – Zvýraznění1 2_SILNOPROUD" xfId="128"/>
    <cellStyle name="40 % – Zvýraznění1 3" xfId="129"/>
    <cellStyle name="40 % – Zvýraznění1 3 2" xfId="130"/>
    <cellStyle name="40 % – Zvýraznění1 3 3" xfId="131"/>
    <cellStyle name="40 % – Zvýraznění1 4" xfId="132"/>
    <cellStyle name="40 % – Zvýraznění1 5" xfId="133"/>
    <cellStyle name="40 % – Zvýraznění1 6" xfId="134"/>
    <cellStyle name="40 % – Zvýraznění1 7" xfId="135"/>
    <cellStyle name="40 % – Zvýraznění2" xfId="136"/>
    <cellStyle name="40 % – Zvýraznění2 2" xfId="137"/>
    <cellStyle name="40 % – Zvýraznění2 2 2" xfId="138"/>
    <cellStyle name="40 % – Zvýraznění2 2 2 2" xfId="139"/>
    <cellStyle name="40 % – Zvýraznění2 2 3" xfId="140"/>
    <cellStyle name="40 % – Zvýraznění2 2 3 2" xfId="141"/>
    <cellStyle name="40 % – Zvýraznění2 2 4" xfId="142"/>
    <cellStyle name="40 % – Zvýraznění2 2_SILNOPROUD" xfId="143"/>
    <cellStyle name="40 % – Zvýraznění2 3" xfId="144"/>
    <cellStyle name="40 % – Zvýraznění2 3 2" xfId="145"/>
    <cellStyle name="40 % – Zvýraznění2 3 3" xfId="146"/>
    <cellStyle name="40 % – Zvýraznění2 4" xfId="147"/>
    <cellStyle name="40 % – Zvýraznění2 5" xfId="148"/>
    <cellStyle name="40 % – Zvýraznění2 6" xfId="149"/>
    <cellStyle name="40 % – Zvýraznění2 7" xfId="150"/>
    <cellStyle name="40 % – Zvýraznění3" xfId="151"/>
    <cellStyle name="40 % – Zvýraznění3 2" xfId="152"/>
    <cellStyle name="40 % – Zvýraznění3 2 2" xfId="153"/>
    <cellStyle name="40 % – Zvýraznění3 2 2 2" xfId="154"/>
    <cellStyle name="40 % – Zvýraznění3 2 3" xfId="155"/>
    <cellStyle name="40 % – Zvýraznění3 2 3 2" xfId="156"/>
    <cellStyle name="40 % – Zvýraznění3 2 4" xfId="157"/>
    <cellStyle name="40 % – Zvýraznění3 2 5" xfId="158"/>
    <cellStyle name="40 % – Zvýraznění3 2_SILNOPROUD" xfId="159"/>
    <cellStyle name="40 % – Zvýraznění3 3" xfId="160"/>
    <cellStyle name="40 % – Zvýraznění3 3 2" xfId="161"/>
    <cellStyle name="40 % – Zvýraznění3 3 3" xfId="162"/>
    <cellStyle name="40 % – Zvýraznění3 4" xfId="163"/>
    <cellStyle name="40 % – Zvýraznění3 5" xfId="164"/>
    <cellStyle name="40 % – Zvýraznění3 6" xfId="165"/>
    <cellStyle name="40 % – Zvýraznění3 7" xfId="166"/>
    <cellStyle name="40 % – Zvýraznění4" xfId="167"/>
    <cellStyle name="40 % – Zvýraznění4 2" xfId="168"/>
    <cellStyle name="40 % – Zvýraznění4 2 2" xfId="169"/>
    <cellStyle name="40 % – Zvýraznění4 2 2 2" xfId="170"/>
    <cellStyle name="40 % – Zvýraznění4 2 3" xfId="171"/>
    <cellStyle name="40 % – Zvýraznění4 2 3 2" xfId="172"/>
    <cellStyle name="40 % – Zvýraznění4 2 4" xfId="173"/>
    <cellStyle name="40 % – Zvýraznění4 2 5" xfId="174"/>
    <cellStyle name="40 % – Zvýraznění4 2_SILNOPROUD" xfId="175"/>
    <cellStyle name="40 % – Zvýraznění4 3" xfId="176"/>
    <cellStyle name="40 % – Zvýraznění4 3 2" xfId="177"/>
    <cellStyle name="40 % – Zvýraznění4 3 3" xfId="178"/>
    <cellStyle name="40 % – Zvýraznění4 4" xfId="179"/>
    <cellStyle name="40 % – Zvýraznění4 5" xfId="180"/>
    <cellStyle name="40 % – Zvýraznění4 6" xfId="181"/>
    <cellStyle name="40 % – Zvýraznění4 7" xfId="182"/>
    <cellStyle name="40 % – Zvýraznění5" xfId="183"/>
    <cellStyle name="40 % – Zvýraznění5 2" xfId="184"/>
    <cellStyle name="40 % – Zvýraznění5 2 2" xfId="185"/>
    <cellStyle name="40 % – Zvýraznění5 2 2 2" xfId="186"/>
    <cellStyle name="40 % – Zvýraznění5 2 3" xfId="187"/>
    <cellStyle name="40 % – Zvýraznění5 2 3 2" xfId="188"/>
    <cellStyle name="40 % – Zvýraznění5 2 4" xfId="189"/>
    <cellStyle name="40 % – Zvýraznění5 2 5" xfId="190"/>
    <cellStyle name="40 % – Zvýraznění5 2_SILNOPROUD" xfId="191"/>
    <cellStyle name="40 % – Zvýraznění5 3" xfId="192"/>
    <cellStyle name="40 % – Zvýraznění5 3 2" xfId="193"/>
    <cellStyle name="40 % – Zvýraznění5 3 3" xfId="194"/>
    <cellStyle name="40 % – Zvýraznění5 4" xfId="195"/>
    <cellStyle name="40 % – Zvýraznění5 5" xfId="196"/>
    <cellStyle name="40 % – Zvýraznění5 6" xfId="197"/>
    <cellStyle name="40 % – Zvýraznění5 7" xfId="198"/>
    <cellStyle name="40 % – Zvýraznění6" xfId="199"/>
    <cellStyle name="40 % – Zvýraznění6 2" xfId="200"/>
    <cellStyle name="40 % – Zvýraznění6 2 2" xfId="201"/>
    <cellStyle name="40 % – Zvýraznění6 2 2 2" xfId="202"/>
    <cellStyle name="40 % – Zvýraznění6 2 3" xfId="203"/>
    <cellStyle name="40 % – Zvýraznění6 2 3 2" xfId="204"/>
    <cellStyle name="40 % – Zvýraznění6 2 4" xfId="205"/>
    <cellStyle name="40 % – Zvýraznění6 2 5" xfId="206"/>
    <cellStyle name="40 % – Zvýraznění6 2_SILNOPROUD" xfId="207"/>
    <cellStyle name="40 % – Zvýraznění6 3" xfId="208"/>
    <cellStyle name="40 % – Zvýraznění6 3 2" xfId="209"/>
    <cellStyle name="40 % – Zvýraznění6 3 3" xfId="210"/>
    <cellStyle name="40 % – Zvýraznění6 4" xfId="211"/>
    <cellStyle name="40 % – Zvýraznění6 5" xfId="212"/>
    <cellStyle name="40 % – Zvýraznění6 6" xfId="213"/>
    <cellStyle name="40 % – Zvýraznění6 7" xfId="214"/>
    <cellStyle name="40% - Accent1" xfId="215"/>
    <cellStyle name="40% - Accent2" xfId="216"/>
    <cellStyle name="40% - Accent3" xfId="217"/>
    <cellStyle name="40% - Accent4" xfId="218"/>
    <cellStyle name="40% - Accent5" xfId="219"/>
    <cellStyle name="40% - Accent6" xfId="220"/>
    <cellStyle name="60 % – Zvýraznění1" xfId="221"/>
    <cellStyle name="60 % – Zvýraznění1 2" xfId="222"/>
    <cellStyle name="60 % – Zvýraznění1 2 2" xfId="223"/>
    <cellStyle name="60 % – Zvýraznění1 3" xfId="224"/>
    <cellStyle name="60 % – Zvýraznění1 4" xfId="225"/>
    <cellStyle name="60 % – Zvýraznění2" xfId="226"/>
    <cellStyle name="60 % – Zvýraznění2 2" xfId="227"/>
    <cellStyle name="60 % – Zvýraznění2 2 2" xfId="228"/>
    <cellStyle name="60 % – Zvýraznění2 3" xfId="229"/>
    <cellStyle name="60 % – Zvýraznění2 4" xfId="230"/>
    <cellStyle name="60 % – Zvýraznění3" xfId="231"/>
    <cellStyle name="60 % – Zvýraznění3 2" xfId="232"/>
    <cellStyle name="60 % – Zvýraznění3 2 2" xfId="233"/>
    <cellStyle name="60 % – Zvýraznění3 3" xfId="234"/>
    <cellStyle name="60 % – Zvýraznění3 4" xfId="235"/>
    <cellStyle name="60 % – Zvýraznění4" xfId="236"/>
    <cellStyle name="60 % – Zvýraznění4 2" xfId="237"/>
    <cellStyle name="60 % – Zvýraznění4 2 2" xfId="238"/>
    <cellStyle name="60 % – Zvýraznění4 3" xfId="239"/>
    <cellStyle name="60 % – Zvýraznění4 4" xfId="240"/>
    <cellStyle name="60 % – Zvýraznění5" xfId="241"/>
    <cellStyle name="60 % – Zvýraznění5 2" xfId="242"/>
    <cellStyle name="60 % – Zvýraznění5 2 2" xfId="243"/>
    <cellStyle name="60 % – Zvýraznění5 3" xfId="244"/>
    <cellStyle name="60 % – Zvýraznění5 4" xfId="245"/>
    <cellStyle name="60 % – Zvýraznění6" xfId="246"/>
    <cellStyle name="60 % – Zvýraznění6 2" xfId="247"/>
    <cellStyle name="60 % – Zvýraznění6 2 2" xfId="248"/>
    <cellStyle name="60 % – Zvýraznění6 3" xfId="249"/>
    <cellStyle name="60 % – Zvýraznění6 4" xfId="250"/>
    <cellStyle name="60% - Accent1" xfId="251"/>
    <cellStyle name="60% - Accent2" xfId="252"/>
    <cellStyle name="60% - Accent3" xfId="253"/>
    <cellStyle name="60% - Accent4" xfId="254"/>
    <cellStyle name="60% - Accent5" xfId="255"/>
    <cellStyle name="60% - Accent6" xfId="256"/>
    <cellStyle name="Accent1" xfId="257"/>
    <cellStyle name="Accent2" xfId="258"/>
    <cellStyle name="Accent3" xfId="259"/>
    <cellStyle name="Accent4" xfId="260"/>
    <cellStyle name="Accent5" xfId="261"/>
    <cellStyle name="Accent6" xfId="262"/>
    <cellStyle name="Bad" xfId="263"/>
    <cellStyle name="blokcen" xfId="264"/>
    <cellStyle name="Calculation" xfId="265"/>
    <cellStyle name="Celá čísla" xfId="266"/>
    <cellStyle name="Celá čísla 2" xfId="267"/>
    <cellStyle name="Celá čísla 3" xfId="268"/>
    <cellStyle name="Celkem" xfId="269"/>
    <cellStyle name="Celkem 2" xfId="270"/>
    <cellStyle name="Celkem 2 2" xfId="271"/>
    <cellStyle name="Celkem 2 3" xfId="272"/>
    <cellStyle name="Celkem 2 4" xfId="273"/>
    <cellStyle name="Celkem 3" xfId="274"/>
    <cellStyle name="Celkem 4" xfId="275"/>
    <cellStyle name="Comma" xfId="276"/>
    <cellStyle name="Čárka 2" xfId="277"/>
    <cellStyle name="Čárka 2 2" xfId="278"/>
    <cellStyle name="čárky 10" xfId="281"/>
    <cellStyle name="čárky 10 2" xfId="282"/>
    <cellStyle name="čárky 10 3" xfId="283"/>
    <cellStyle name="čárky 11" xfId="284"/>
    <cellStyle name="čárky 11 2" xfId="285"/>
    <cellStyle name="čárky 12" xfId="286"/>
    <cellStyle name="čárky 13" xfId="287"/>
    <cellStyle name="čárky 2" xfId="288"/>
    <cellStyle name="čárky 2 2" xfId="289"/>
    <cellStyle name="čárky 2 2 2" xfId="290"/>
    <cellStyle name="čárky 2 2 3" xfId="291"/>
    <cellStyle name="čárky 2 3" xfId="292"/>
    <cellStyle name="čárky 2 3 2" xfId="293"/>
    <cellStyle name="čárky 2 4" xfId="294"/>
    <cellStyle name="čárky 2 4 2" xfId="295"/>
    <cellStyle name="čárky 3" xfId="296"/>
    <cellStyle name="čárky 3 2" xfId="297"/>
    <cellStyle name="čárky 3 2 2" xfId="298"/>
    <cellStyle name="čárky 3 3" xfId="299"/>
    <cellStyle name="čárky 3 3 2" xfId="300"/>
    <cellStyle name="čárky 3 3 3" xfId="301"/>
    <cellStyle name="čárky 3_SILNOPROUD" xfId="302"/>
    <cellStyle name="čárky 4" xfId="303"/>
    <cellStyle name="čárky 4 2" xfId="304"/>
    <cellStyle name="čárky 5" xfId="305"/>
    <cellStyle name="čárky 5 2" xfId="306"/>
    <cellStyle name="čárky 5 2 2" xfId="307"/>
    <cellStyle name="čárky 5 3" xfId="308"/>
    <cellStyle name="čárky 6" xfId="309"/>
    <cellStyle name="čárky 6 2" xfId="310"/>
    <cellStyle name="čárky 7" xfId="311"/>
    <cellStyle name="čárky 7 2" xfId="312"/>
    <cellStyle name="čárky 8" xfId="313"/>
    <cellStyle name="čárky 8 2" xfId="314"/>
    <cellStyle name="čárky 8 3" xfId="315"/>
    <cellStyle name="čárky 9" xfId="316"/>
    <cellStyle name="čárky 9 2" xfId="317"/>
    <cellStyle name="čárky 9 3" xfId="318"/>
    <cellStyle name="Comma [0]" xfId="319"/>
    <cellStyle name="Dezimal [0]_Tabelle1" xfId="320"/>
    <cellStyle name="Dezimal_Tabelle1" xfId="321"/>
    <cellStyle name="Excel Built-in Normal" xfId="322"/>
    <cellStyle name="Explanatory Text" xfId="323"/>
    <cellStyle name="Firma" xfId="324"/>
    <cellStyle name="Firma 2" xfId="325"/>
    <cellStyle name="Good" xfId="326"/>
    <cellStyle name="Heading 1" xfId="327"/>
    <cellStyle name="Heading 2" xfId="328"/>
    <cellStyle name="Heading 3" xfId="329"/>
    <cellStyle name="Heading 4" xfId="330"/>
    <cellStyle name="Hlavička" xfId="331"/>
    <cellStyle name="Hlavní nadpis" xfId="332"/>
    <cellStyle name="Hyperlink" xfId="333"/>
    <cellStyle name="Hypertextový odkaz 2" xfId="334"/>
    <cellStyle name="Hypertextový odkaz 2 2" xfId="335"/>
    <cellStyle name="Check Cell" xfId="336"/>
    <cellStyle name="Chybně" xfId="337"/>
    <cellStyle name="Chybně 2" xfId="338"/>
    <cellStyle name="Chybně 2 2" xfId="339"/>
    <cellStyle name="Chybně 3" xfId="340"/>
    <cellStyle name="Chybně 4" xfId="341"/>
    <cellStyle name="Input" xfId="342"/>
    <cellStyle name="Kontrolní buňka" xfId="343"/>
    <cellStyle name="Kontrolní buňka 2" xfId="344"/>
    <cellStyle name="Kontrolní buňka 2 2" xfId="345"/>
    <cellStyle name="Kontrolní buňka 3" xfId="346"/>
    <cellStyle name="Kontrolní buňka 4" xfId="347"/>
    <cellStyle name="Linked Cell" xfId="348"/>
    <cellStyle name="Currency" xfId="349"/>
    <cellStyle name="Měna 2" xfId="350"/>
    <cellStyle name="Currency [0]" xfId="351"/>
    <cellStyle name="Nadpis 1" xfId="352"/>
    <cellStyle name="Nadpis 1 2" xfId="353"/>
    <cellStyle name="Nadpis 1 2 2" xfId="354"/>
    <cellStyle name="Nadpis 1 2 3" xfId="355"/>
    <cellStyle name="Nadpis 1 3" xfId="356"/>
    <cellStyle name="Nadpis 1 4" xfId="357"/>
    <cellStyle name="Nadpis 2" xfId="358"/>
    <cellStyle name="Nadpis 2 2" xfId="359"/>
    <cellStyle name="Nadpis 2 2 2" xfId="360"/>
    <cellStyle name="Nadpis 2 2 3" xfId="361"/>
    <cellStyle name="Nadpis 2 3" xfId="362"/>
    <cellStyle name="Nadpis 2 4" xfId="363"/>
    <cellStyle name="Nadpis 3" xfId="364"/>
    <cellStyle name="Nadpis 3 2" xfId="365"/>
    <cellStyle name="Nadpis 3 2 2" xfId="366"/>
    <cellStyle name="Nadpis 3 2 3" xfId="367"/>
    <cellStyle name="Nadpis 3 3" xfId="368"/>
    <cellStyle name="Nadpis 3 4" xfId="369"/>
    <cellStyle name="Nadpis 4" xfId="370"/>
    <cellStyle name="Nadpis 4 2" xfId="371"/>
    <cellStyle name="Nadpis 4 2 2" xfId="372"/>
    <cellStyle name="Nadpis 4 2 3" xfId="373"/>
    <cellStyle name="Nadpis 4 3" xfId="374"/>
    <cellStyle name="Nadpis 4 4" xfId="375"/>
    <cellStyle name="Nadpis listu" xfId="376"/>
    <cellStyle name="Název" xfId="377"/>
    <cellStyle name="Název 2" xfId="378"/>
    <cellStyle name="Název 2 2" xfId="379"/>
    <cellStyle name="Název 2 3" xfId="380"/>
    <cellStyle name="Název 3" xfId="381"/>
    <cellStyle name="Název 4" xfId="382"/>
    <cellStyle name="nazev_skup" xfId="383"/>
    <cellStyle name="Neutral" xfId="384"/>
    <cellStyle name="Neutrální" xfId="385"/>
    <cellStyle name="Neutrální 2" xfId="386"/>
    <cellStyle name="Neutrální 2 2" xfId="387"/>
    <cellStyle name="Neutrální 2 3" xfId="388"/>
    <cellStyle name="Neutrální 3" xfId="389"/>
    <cellStyle name="Neutrální 4" xfId="390"/>
    <cellStyle name="normal" xfId="391"/>
    <cellStyle name="normal 2" xfId="392"/>
    <cellStyle name="Normal 8 2" xfId="393"/>
    <cellStyle name="Normální 10" xfId="394"/>
    <cellStyle name="normální 10 2" xfId="395"/>
    <cellStyle name="normální 10 2 2" xfId="396"/>
    <cellStyle name="normální 10 2 3" xfId="397"/>
    <cellStyle name="normální 10 2 4" xfId="398"/>
    <cellStyle name="normální 10 2 5" xfId="399"/>
    <cellStyle name="normální 10 3" xfId="400"/>
    <cellStyle name="normální 10 3 2" xfId="401"/>
    <cellStyle name="normální 10 4" xfId="402"/>
    <cellStyle name="normální 10 4 2" xfId="403"/>
    <cellStyle name="normální 10 5" xfId="404"/>
    <cellStyle name="normální 10 6" xfId="405"/>
    <cellStyle name="Normální 100" xfId="406"/>
    <cellStyle name="Normální 101" xfId="407"/>
    <cellStyle name="Normální 102" xfId="408"/>
    <cellStyle name="Normální 103" xfId="409"/>
    <cellStyle name="Normální 104" xfId="410"/>
    <cellStyle name="Normální 105" xfId="411"/>
    <cellStyle name="Normální 106" xfId="412"/>
    <cellStyle name="Normální 107" xfId="413"/>
    <cellStyle name="Normální 108" xfId="414"/>
    <cellStyle name="Normální 109" xfId="415"/>
    <cellStyle name="normální 11" xfId="416"/>
    <cellStyle name="normální 11 2" xfId="417"/>
    <cellStyle name="normální 11 2 2" xfId="418"/>
    <cellStyle name="normální 11 3" xfId="419"/>
    <cellStyle name="normální 11 4" xfId="420"/>
    <cellStyle name="normální 11 5" xfId="421"/>
    <cellStyle name="Normální 110" xfId="422"/>
    <cellStyle name="Normální 111" xfId="423"/>
    <cellStyle name="Normální 112" xfId="424"/>
    <cellStyle name="Normální 113" xfId="425"/>
    <cellStyle name="Normální 114" xfId="426"/>
    <cellStyle name="Normální 115" xfId="427"/>
    <cellStyle name="Normální 116" xfId="428"/>
    <cellStyle name="Normální 117" xfId="429"/>
    <cellStyle name="Normální 118" xfId="430"/>
    <cellStyle name="Normální 119" xfId="431"/>
    <cellStyle name="Normální 12" xfId="432"/>
    <cellStyle name="normální 12 10" xfId="433"/>
    <cellStyle name="Normální 12 2" xfId="434"/>
    <cellStyle name="normální 12 2 2" xfId="435"/>
    <cellStyle name="Normální 12 2 2 2" xfId="436"/>
    <cellStyle name="Normální 12 2 3" xfId="437"/>
    <cellStyle name="Normální 12 2 4" xfId="438"/>
    <cellStyle name="Normální 12 2 5" xfId="439"/>
    <cellStyle name="normální 12 2 6" xfId="440"/>
    <cellStyle name="Normální 12 2_Položky" xfId="441"/>
    <cellStyle name="normální 12 3" xfId="442"/>
    <cellStyle name="Normální 12 3 2" xfId="443"/>
    <cellStyle name="Normální 12 3 3" xfId="444"/>
    <cellStyle name="Normální 12 3 4" xfId="445"/>
    <cellStyle name="Normální 12 3 5" xfId="446"/>
    <cellStyle name="Normální 12 3_Položky" xfId="447"/>
    <cellStyle name="Normální 12 4" xfId="448"/>
    <cellStyle name="normální 12 4 2" xfId="449"/>
    <cellStyle name="Normální 12 4 2 2" xfId="450"/>
    <cellStyle name="Normální 12 4 3" xfId="451"/>
    <cellStyle name="Normální 12 4 4" xfId="452"/>
    <cellStyle name="Normální 12 4 5" xfId="453"/>
    <cellStyle name="Normální 12 4_Položky" xfId="454"/>
    <cellStyle name="normální 12 5" xfId="455"/>
    <cellStyle name="Normální 12 5 2" xfId="456"/>
    <cellStyle name="Normální 12 6" xfId="457"/>
    <cellStyle name="Normální 12 7" xfId="458"/>
    <cellStyle name="Normální 12 8" xfId="459"/>
    <cellStyle name="Normální 12 9" xfId="460"/>
    <cellStyle name="Normální 12_Položky" xfId="461"/>
    <cellStyle name="Normální 120" xfId="462"/>
    <cellStyle name="Normální 121" xfId="463"/>
    <cellStyle name="Normální 122" xfId="464"/>
    <cellStyle name="Normální 123" xfId="465"/>
    <cellStyle name="Normální 124" xfId="466"/>
    <cellStyle name="Normální 125" xfId="467"/>
    <cellStyle name="Normální 126" xfId="468"/>
    <cellStyle name="Normální 127" xfId="469"/>
    <cellStyle name="Normální 128" xfId="470"/>
    <cellStyle name="Normální 129" xfId="471"/>
    <cellStyle name="normální 13" xfId="472"/>
    <cellStyle name="Normální 13 2" xfId="473"/>
    <cellStyle name="Normální 13 2 2" xfId="474"/>
    <cellStyle name="Normální 13 2 3" xfId="475"/>
    <cellStyle name="normální 13 2 4" xfId="476"/>
    <cellStyle name="Normální 13 2_Položky" xfId="477"/>
    <cellStyle name="Normální 13 3" xfId="478"/>
    <cellStyle name="normální 13 4" xfId="479"/>
    <cellStyle name="Normální 130" xfId="480"/>
    <cellStyle name="Normální 131" xfId="481"/>
    <cellStyle name="Normální 132" xfId="482"/>
    <cellStyle name="Normální 133" xfId="483"/>
    <cellStyle name="Normální 134" xfId="484"/>
    <cellStyle name="Normální 135" xfId="485"/>
    <cellStyle name="Normální 136" xfId="486"/>
    <cellStyle name="Normální 137" xfId="487"/>
    <cellStyle name="Normální 138" xfId="488"/>
    <cellStyle name="Normální 139" xfId="489"/>
    <cellStyle name="normální 14" xfId="490"/>
    <cellStyle name="normální 14 10" xfId="491"/>
    <cellStyle name="normální 14 11" xfId="492"/>
    <cellStyle name="normální 14 12" xfId="493"/>
    <cellStyle name="normální 14 13" xfId="494"/>
    <cellStyle name="normální 14 14" xfId="495"/>
    <cellStyle name="normální 14 15" xfId="496"/>
    <cellStyle name="normální 14 16" xfId="497"/>
    <cellStyle name="normální 14 17" xfId="498"/>
    <cellStyle name="Normální 14 2" xfId="499"/>
    <cellStyle name="normální 14 2 2" xfId="500"/>
    <cellStyle name="normální 14 3" xfId="501"/>
    <cellStyle name="normální 14 4" xfId="502"/>
    <cellStyle name="normální 14 5" xfId="503"/>
    <cellStyle name="normální 14 6" xfId="504"/>
    <cellStyle name="normální 14 7" xfId="505"/>
    <cellStyle name="normální 14 8" xfId="506"/>
    <cellStyle name="normální 14 9" xfId="507"/>
    <cellStyle name="Normální 140" xfId="508"/>
    <cellStyle name="Normální 141" xfId="509"/>
    <cellStyle name="Normální 142" xfId="510"/>
    <cellStyle name="Normální 143" xfId="511"/>
    <cellStyle name="Normální 144" xfId="512"/>
    <cellStyle name="Normální 145" xfId="513"/>
    <cellStyle name="Normální 146" xfId="514"/>
    <cellStyle name="Normální 147" xfId="515"/>
    <cellStyle name="Normální 148" xfId="516"/>
    <cellStyle name="Normální 149" xfId="517"/>
    <cellStyle name="normální 15" xfId="518"/>
    <cellStyle name="normální 15 10" xfId="519"/>
    <cellStyle name="normální 15 11" xfId="520"/>
    <cellStyle name="normální 15 12" xfId="521"/>
    <cellStyle name="normální 15 13" xfId="522"/>
    <cellStyle name="normální 15 14" xfId="523"/>
    <cellStyle name="normální 15 15" xfId="524"/>
    <cellStyle name="normální 15 16" xfId="525"/>
    <cellStyle name="normální 15 17" xfId="526"/>
    <cellStyle name="normální 15 18" xfId="527"/>
    <cellStyle name="normální 15 2" xfId="528"/>
    <cellStyle name="normální 15 2 2" xfId="529"/>
    <cellStyle name="normální 15 2 3" xfId="530"/>
    <cellStyle name="normální 15 2 4" xfId="531"/>
    <cellStyle name="normální 15 3" xfId="532"/>
    <cellStyle name="normální 15 3 2" xfId="533"/>
    <cellStyle name="normální 15 3 3" xfId="534"/>
    <cellStyle name="normální 15 4" xfId="535"/>
    <cellStyle name="normální 15 4 2" xfId="536"/>
    <cellStyle name="normální 15 5" xfId="537"/>
    <cellStyle name="normální 15 6" xfId="538"/>
    <cellStyle name="normální 15 7" xfId="539"/>
    <cellStyle name="normální 15 8" xfId="540"/>
    <cellStyle name="normální 15 9" xfId="541"/>
    <cellStyle name="Normální 150" xfId="542"/>
    <cellStyle name="Normální 151" xfId="543"/>
    <cellStyle name="Normální 152" xfId="544"/>
    <cellStyle name="Normální 153" xfId="545"/>
    <cellStyle name="Normální 154" xfId="546"/>
    <cellStyle name="Normální 155" xfId="547"/>
    <cellStyle name="Normální 156" xfId="548"/>
    <cellStyle name="Normální 157" xfId="549"/>
    <cellStyle name="Normální 158" xfId="550"/>
    <cellStyle name="Normální 159" xfId="551"/>
    <cellStyle name="normální 16" xfId="552"/>
    <cellStyle name="Normální 16 2" xfId="553"/>
    <cellStyle name="Normální 16 2 2" xfId="554"/>
    <cellStyle name="normální 16 3" xfId="555"/>
    <cellStyle name="Normální 160" xfId="556"/>
    <cellStyle name="Normální 161" xfId="557"/>
    <cellStyle name="Normální 162" xfId="558"/>
    <cellStyle name="Normální 163" xfId="559"/>
    <cellStyle name="Normální 164" xfId="560"/>
    <cellStyle name="Normální 165" xfId="561"/>
    <cellStyle name="Normální 166" xfId="562"/>
    <cellStyle name="Normální 167" xfId="563"/>
    <cellStyle name="Normální 168" xfId="564"/>
    <cellStyle name="Normální 169" xfId="565"/>
    <cellStyle name="normální 17" xfId="566"/>
    <cellStyle name="Normální 17 2" xfId="567"/>
    <cellStyle name="Normální 17 2 2" xfId="568"/>
    <cellStyle name="normální 17 3" xfId="569"/>
    <cellStyle name="Normální 170" xfId="570"/>
    <cellStyle name="Normální 171" xfId="571"/>
    <cellStyle name="Normální 172" xfId="572"/>
    <cellStyle name="Normální 173" xfId="573"/>
    <cellStyle name="Normální 174" xfId="574"/>
    <cellStyle name="Normální 175" xfId="575"/>
    <cellStyle name="Normální 176" xfId="576"/>
    <cellStyle name="Normální 177" xfId="577"/>
    <cellStyle name="Normální 178" xfId="578"/>
    <cellStyle name="Normální 179" xfId="579"/>
    <cellStyle name="normální 18" xfId="580"/>
    <cellStyle name="Normální 18 2" xfId="581"/>
    <cellStyle name="Normální 18 2 2" xfId="582"/>
    <cellStyle name="normální 18 3" xfId="583"/>
    <cellStyle name="Normální 180" xfId="584"/>
    <cellStyle name="Normální 181" xfId="585"/>
    <cellStyle name="Normální 182" xfId="586"/>
    <cellStyle name="Normální 183" xfId="587"/>
    <cellStyle name="Normální 184" xfId="588"/>
    <cellStyle name="Normální 185" xfId="589"/>
    <cellStyle name="Normální 186" xfId="590"/>
    <cellStyle name="Normální 187" xfId="591"/>
    <cellStyle name="Normální 188" xfId="592"/>
    <cellStyle name="Normální 189" xfId="593"/>
    <cellStyle name="normální 19" xfId="594"/>
    <cellStyle name="Normální 19 2" xfId="595"/>
    <cellStyle name="Normální 19 2 2" xfId="596"/>
    <cellStyle name="normální 19 3" xfId="597"/>
    <cellStyle name="Normální 190" xfId="598"/>
    <cellStyle name="Normální 191" xfId="599"/>
    <cellStyle name="Normální 192" xfId="600"/>
    <cellStyle name="Normální 193" xfId="601"/>
    <cellStyle name="Normální 194" xfId="602"/>
    <cellStyle name="Normální 195" xfId="603"/>
    <cellStyle name="Normální 196" xfId="604"/>
    <cellStyle name="Normální 197" xfId="605"/>
    <cellStyle name="Normální 198" xfId="606"/>
    <cellStyle name="Normální 199" xfId="607"/>
    <cellStyle name="normální 2" xfId="608"/>
    <cellStyle name="normální 2 10" xfId="609"/>
    <cellStyle name="normální 2 10 2" xfId="610"/>
    <cellStyle name="normální 2 11" xfId="611"/>
    <cellStyle name="normální 2 11 2" xfId="612"/>
    <cellStyle name="normální 2 12" xfId="613"/>
    <cellStyle name="normální 2 12 2" xfId="614"/>
    <cellStyle name="Normální 2 13" xfId="615"/>
    <cellStyle name="normální 2 13 2" xfId="616"/>
    <cellStyle name="normální 2 14" xfId="617"/>
    <cellStyle name="normální 2 14 2" xfId="618"/>
    <cellStyle name="normální 2 15" xfId="619"/>
    <cellStyle name="normální 2 15 2" xfId="620"/>
    <cellStyle name="normální 2 16" xfId="621"/>
    <cellStyle name="normální 2 16 2" xfId="622"/>
    <cellStyle name="normální 2 17" xfId="623"/>
    <cellStyle name="normální 2 17 2" xfId="624"/>
    <cellStyle name="normální 2 18" xfId="625"/>
    <cellStyle name="normální 2 18 2" xfId="626"/>
    <cellStyle name="normální 2 19" xfId="627"/>
    <cellStyle name="Normální 2 2" xfId="628"/>
    <cellStyle name="normální 2 2 10" xfId="629"/>
    <cellStyle name="Normální 2 2 11" xfId="630"/>
    <cellStyle name="normální 2 2 11 2" xfId="631"/>
    <cellStyle name="Normální 2 2 12" xfId="632"/>
    <cellStyle name="normální 2 2 12 2" xfId="633"/>
    <cellStyle name="normální 2 2 13" xfId="634"/>
    <cellStyle name="normální 2 2 14" xfId="635"/>
    <cellStyle name="normální 2 2 15" xfId="636"/>
    <cellStyle name="normální 2 2 16" xfId="637"/>
    <cellStyle name="normální 2 2 17" xfId="638"/>
    <cellStyle name="normální 2 2 18" xfId="639"/>
    <cellStyle name="normální 2 2 19" xfId="640"/>
    <cellStyle name="normální 2 2 2" xfId="641"/>
    <cellStyle name="normální 2 2 2 2" xfId="642"/>
    <cellStyle name="normální 2 2 2 2 2" xfId="643"/>
    <cellStyle name="normální 2 2 2 3" xfId="644"/>
    <cellStyle name="Normální 2 2 3" xfId="645"/>
    <cellStyle name="normální 2 2 3 2" xfId="646"/>
    <cellStyle name="Normální 2 2 3 3" xfId="647"/>
    <cellStyle name="normální 2 2 4" xfId="648"/>
    <cellStyle name="normální 2 2 5" xfId="649"/>
    <cellStyle name="normální 2 2 6" xfId="650"/>
    <cellStyle name="normální 2 2 7" xfId="651"/>
    <cellStyle name="normální 2 2 8" xfId="652"/>
    <cellStyle name="normální 2 2 9" xfId="653"/>
    <cellStyle name="normální 2 2_SILNOPROUD" xfId="654"/>
    <cellStyle name="normální 2 20" xfId="655"/>
    <cellStyle name="normální 2 21" xfId="656"/>
    <cellStyle name="normální 2 22" xfId="657"/>
    <cellStyle name="normální 2 23" xfId="658"/>
    <cellStyle name="normální 2 24" xfId="659"/>
    <cellStyle name="normální 2 25" xfId="660"/>
    <cellStyle name="normální 2 26" xfId="661"/>
    <cellStyle name="normální 2 27" xfId="662"/>
    <cellStyle name="normální 2 28" xfId="663"/>
    <cellStyle name="normální 2 29" xfId="664"/>
    <cellStyle name="Normální 2 3" xfId="665"/>
    <cellStyle name="normální 2 3 2" xfId="666"/>
    <cellStyle name="Normální 2 3 3" xfId="667"/>
    <cellStyle name="normální 2 3 4" xfId="668"/>
    <cellStyle name="normální 2 30" xfId="669"/>
    <cellStyle name="normální 2 31" xfId="670"/>
    <cellStyle name="normální 2 32" xfId="671"/>
    <cellStyle name="normální 2 33" xfId="672"/>
    <cellStyle name="normální 2 34" xfId="673"/>
    <cellStyle name="normální 2 35" xfId="674"/>
    <cellStyle name="normální 2 36" xfId="675"/>
    <cellStyle name="normální 2 37" xfId="676"/>
    <cellStyle name="normální 2 38" xfId="677"/>
    <cellStyle name="normální 2 39" xfId="678"/>
    <cellStyle name="Normální 2 4" xfId="679"/>
    <cellStyle name="Normální 2 4 2" xfId="680"/>
    <cellStyle name="normální 2 4 3" xfId="681"/>
    <cellStyle name="normální 2 40" xfId="682"/>
    <cellStyle name="normální 2 41" xfId="683"/>
    <cellStyle name="normální 2 42" xfId="684"/>
    <cellStyle name="normální 2 43" xfId="685"/>
    <cellStyle name="normální 2 44" xfId="686"/>
    <cellStyle name="normální 2 45" xfId="687"/>
    <cellStyle name="normální 2 46" xfId="688"/>
    <cellStyle name="normální 2 47" xfId="689"/>
    <cellStyle name="Normální 2 5" xfId="690"/>
    <cellStyle name="Normální 2 5 2" xfId="691"/>
    <cellStyle name="normální 2 5 3" xfId="692"/>
    <cellStyle name="Normální 2 6" xfId="693"/>
    <cellStyle name="normální 2 6 2" xfId="694"/>
    <cellStyle name="Normální 2 7" xfId="695"/>
    <cellStyle name="normální 2 7 2" xfId="696"/>
    <cellStyle name="Normální 2 8" xfId="697"/>
    <cellStyle name="normální 2 8 2" xfId="698"/>
    <cellStyle name="normální 2 9" xfId="699"/>
    <cellStyle name="normální 2 9 2" xfId="700"/>
    <cellStyle name="Normální 2_SILNOPROUD" xfId="701"/>
    <cellStyle name="normální 20" xfId="702"/>
    <cellStyle name="Normální 20 2" xfId="703"/>
    <cellStyle name="Normální 20 2 2" xfId="704"/>
    <cellStyle name="normální 20 3" xfId="705"/>
    <cellStyle name="Normální 200" xfId="706"/>
    <cellStyle name="Normální 201" xfId="707"/>
    <cellStyle name="Normální 202" xfId="708"/>
    <cellStyle name="Normální 203" xfId="709"/>
    <cellStyle name="Normální 204" xfId="710"/>
    <cellStyle name="Normální 205" xfId="711"/>
    <cellStyle name="Normální 206" xfId="712"/>
    <cellStyle name="Normální 207" xfId="713"/>
    <cellStyle name="Normální 208" xfId="714"/>
    <cellStyle name="Normální 209" xfId="715"/>
    <cellStyle name="Normální 21" xfId="716"/>
    <cellStyle name="Normální 21 2" xfId="717"/>
    <cellStyle name="Normální 21 2 2" xfId="718"/>
    <cellStyle name="Normální 21 3" xfId="719"/>
    <cellStyle name="Normální 210" xfId="720"/>
    <cellStyle name="Normální 211" xfId="721"/>
    <cellStyle name="Normální 212" xfId="722"/>
    <cellStyle name="Normální 213" xfId="723"/>
    <cellStyle name="Normální 214" xfId="724"/>
    <cellStyle name="Normální 215" xfId="725"/>
    <cellStyle name="Normální 216" xfId="726"/>
    <cellStyle name="Normální 217" xfId="727"/>
    <cellStyle name="Normální 218" xfId="728"/>
    <cellStyle name="Normální 219" xfId="729"/>
    <cellStyle name="Normální 22" xfId="730"/>
    <cellStyle name="Normální 22 2" xfId="731"/>
    <cellStyle name="Normální 22 3" xfId="732"/>
    <cellStyle name="Normální 220" xfId="733"/>
    <cellStyle name="Normální 221" xfId="734"/>
    <cellStyle name="Normální 222" xfId="735"/>
    <cellStyle name="Normální 223" xfId="736"/>
    <cellStyle name="Normální 224" xfId="737"/>
    <cellStyle name="Normální 225" xfId="738"/>
    <cellStyle name="Normální 226" xfId="739"/>
    <cellStyle name="Normální 227" xfId="740"/>
    <cellStyle name="Normální 228" xfId="741"/>
    <cellStyle name="Normální 229" xfId="742"/>
    <cellStyle name="Normální 23" xfId="743"/>
    <cellStyle name="Normální 23 2" xfId="744"/>
    <cellStyle name="Normální 23 3" xfId="745"/>
    <cellStyle name="Normální 23 4" xfId="746"/>
    <cellStyle name="Normální 230" xfId="747"/>
    <cellStyle name="Normální 231" xfId="748"/>
    <cellStyle name="Normální 232" xfId="749"/>
    <cellStyle name="Normální 233" xfId="750"/>
    <cellStyle name="Normální 234" xfId="751"/>
    <cellStyle name="Normální 235" xfId="752"/>
    <cellStyle name="Normální 236" xfId="753"/>
    <cellStyle name="Normální 237" xfId="754"/>
    <cellStyle name="Normální 238" xfId="755"/>
    <cellStyle name="Normální 239" xfId="756"/>
    <cellStyle name="Normální 24" xfId="757"/>
    <cellStyle name="Normální 24 2" xfId="758"/>
    <cellStyle name="Normální 24 3" xfId="759"/>
    <cellStyle name="Normální 24 4" xfId="760"/>
    <cellStyle name="Normální 240" xfId="761"/>
    <cellStyle name="Normální 241" xfId="762"/>
    <cellStyle name="Normální 242" xfId="763"/>
    <cellStyle name="Normální 243" xfId="764"/>
    <cellStyle name="Normální 244" xfId="765"/>
    <cellStyle name="Normální 245" xfId="766"/>
    <cellStyle name="Normální 246" xfId="767"/>
    <cellStyle name="Normální 247" xfId="768"/>
    <cellStyle name="Normální 248" xfId="769"/>
    <cellStyle name="Normální 249" xfId="770"/>
    <cellStyle name="Normální 25" xfId="771"/>
    <cellStyle name="Normální 25 2" xfId="772"/>
    <cellStyle name="Normální 25 3" xfId="773"/>
    <cellStyle name="Normální 25 4" xfId="774"/>
    <cellStyle name="Normální 250" xfId="775"/>
    <cellStyle name="Normální 251" xfId="776"/>
    <cellStyle name="Normální 252" xfId="777"/>
    <cellStyle name="Normální 253" xfId="778"/>
    <cellStyle name="Normální 254" xfId="779"/>
    <cellStyle name="Normální 255" xfId="780"/>
    <cellStyle name="Normální 256" xfId="781"/>
    <cellStyle name="Normální 257" xfId="782"/>
    <cellStyle name="Normální 258" xfId="783"/>
    <cellStyle name="Normální 259" xfId="784"/>
    <cellStyle name="Normální 26" xfId="785"/>
    <cellStyle name="Normální 26 2" xfId="786"/>
    <cellStyle name="Normální 26 3" xfId="787"/>
    <cellStyle name="Normální 260" xfId="788"/>
    <cellStyle name="Normální 261" xfId="789"/>
    <cellStyle name="Normální 262" xfId="790"/>
    <cellStyle name="Normální 263" xfId="791"/>
    <cellStyle name="Normální 264" xfId="792"/>
    <cellStyle name="Normální 265" xfId="793"/>
    <cellStyle name="Normální 266" xfId="794"/>
    <cellStyle name="Normální 267" xfId="795"/>
    <cellStyle name="Normální 268" xfId="796"/>
    <cellStyle name="Normální 269" xfId="797"/>
    <cellStyle name="Normální 27" xfId="798"/>
    <cellStyle name="Normální 27 2" xfId="799"/>
    <cellStyle name="Normální 27 3" xfId="800"/>
    <cellStyle name="Normální 270" xfId="801"/>
    <cellStyle name="Normální 271" xfId="802"/>
    <cellStyle name="Normální 272" xfId="803"/>
    <cellStyle name="Normální 273" xfId="804"/>
    <cellStyle name="Normální 274" xfId="805"/>
    <cellStyle name="Normální 275" xfId="806"/>
    <cellStyle name="Normální 276" xfId="807"/>
    <cellStyle name="Normální 277" xfId="808"/>
    <cellStyle name="Normální 278" xfId="809"/>
    <cellStyle name="Normální 279" xfId="810"/>
    <cellStyle name="Normální 28" xfId="811"/>
    <cellStyle name="Normální 28 2" xfId="812"/>
    <cellStyle name="Normální 28 3" xfId="813"/>
    <cellStyle name="Normální 280" xfId="814"/>
    <cellStyle name="Normální 281" xfId="815"/>
    <cellStyle name="Normální 282" xfId="816"/>
    <cellStyle name="Normální 283" xfId="817"/>
    <cellStyle name="Normální 284" xfId="818"/>
    <cellStyle name="Normální 285" xfId="819"/>
    <cellStyle name="Normální 286" xfId="820"/>
    <cellStyle name="Normální 287" xfId="821"/>
    <cellStyle name="Normální 288" xfId="822"/>
    <cellStyle name="Normální 289" xfId="823"/>
    <cellStyle name="Normální 29" xfId="824"/>
    <cellStyle name="Normální 29 2" xfId="825"/>
    <cellStyle name="Normální 29 3" xfId="826"/>
    <cellStyle name="Normální 290" xfId="827"/>
    <cellStyle name="Normální 291" xfId="828"/>
    <cellStyle name="Normální 292" xfId="829"/>
    <cellStyle name="Normální 293" xfId="830"/>
    <cellStyle name="Normální 294" xfId="831"/>
    <cellStyle name="Normální 295" xfId="832"/>
    <cellStyle name="Normální 296" xfId="833"/>
    <cellStyle name="Normální 297" xfId="834"/>
    <cellStyle name="Normální 298" xfId="835"/>
    <cellStyle name="Normální 299" xfId="836"/>
    <cellStyle name="Normální 3" xfId="837"/>
    <cellStyle name="normální 3 10" xfId="838"/>
    <cellStyle name="Normální 3 11" xfId="839"/>
    <cellStyle name="Normální 3 11 2" xfId="840"/>
    <cellStyle name="Normální 3 11 3" xfId="841"/>
    <cellStyle name="Normální 3 11_Položky" xfId="842"/>
    <cellStyle name="Normální 3 12" xfId="843"/>
    <cellStyle name="Normální 3 13" xfId="844"/>
    <cellStyle name="Normální 3 14" xfId="845"/>
    <cellStyle name="Normální 3 15" xfId="846"/>
    <cellStyle name="Normální 3 16" xfId="847"/>
    <cellStyle name="Normální 3 17" xfId="848"/>
    <cellStyle name="Normální 3 18" xfId="849"/>
    <cellStyle name="Normální 3 19" xfId="850"/>
    <cellStyle name="Normální 3 2" xfId="851"/>
    <cellStyle name="normální 3 2 10" xfId="852"/>
    <cellStyle name="Normální 3 2 11" xfId="853"/>
    <cellStyle name="Normální 3 2 12" xfId="854"/>
    <cellStyle name="Normální 3 2 13" xfId="855"/>
    <cellStyle name="normální 3 2 14" xfId="856"/>
    <cellStyle name="normální 3 2 2" xfId="857"/>
    <cellStyle name="Normální 3 2 2 2" xfId="858"/>
    <cellStyle name="Normální 3 2 2 3" xfId="859"/>
    <cellStyle name="Normální 3 2 2 4" xfId="860"/>
    <cellStyle name="Normální 3 2 2 5" xfId="861"/>
    <cellStyle name="Normální 3 2 2_Položky" xfId="862"/>
    <cellStyle name="Normální 3 2 3" xfId="863"/>
    <cellStyle name="Normální 3 2 3 2" xfId="864"/>
    <cellStyle name="Normální 3 2 3 3" xfId="865"/>
    <cellStyle name="Normální 3 2 3_Položky" xfId="866"/>
    <cellStyle name="Normální 3 2 4" xfId="867"/>
    <cellStyle name="Normální 3 2 4 2" xfId="868"/>
    <cellStyle name="Normální 3 2 4 3" xfId="869"/>
    <cellStyle name="Normální 3 2 4_Položky" xfId="870"/>
    <cellStyle name="Normální 3 2 5" xfId="871"/>
    <cellStyle name="Normální 3 2 6" xfId="872"/>
    <cellStyle name="normální 3 2 7" xfId="873"/>
    <cellStyle name="normální 3 2 8" xfId="874"/>
    <cellStyle name="normální 3 2 9" xfId="875"/>
    <cellStyle name="Normální 3 2_Položky" xfId="876"/>
    <cellStyle name="Normální 3 20" xfId="877"/>
    <cellStyle name="Normální 3 21" xfId="878"/>
    <cellStyle name="Normální 3 22" xfId="879"/>
    <cellStyle name="Normální 3 23" xfId="880"/>
    <cellStyle name="Normální 3 24" xfId="881"/>
    <cellStyle name="Normální 3 25" xfId="882"/>
    <cellStyle name="Normální 3 26" xfId="883"/>
    <cellStyle name="Normální 3 3" xfId="884"/>
    <cellStyle name="normální 3 3 10" xfId="885"/>
    <cellStyle name="normální 3 3 2" xfId="886"/>
    <cellStyle name="Normální 3 3 2 2" xfId="887"/>
    <cellStyle name="Normální 3 3 2 3" xfId="888"/>
    <cellStyle name="Normální 3 3 2 4" xfId="889"/>
    <cellStyle name="Normální 3 3 2 5" xfId="890"/>
    <cellStyle name="Normální 3 3 2_Položky" xfId="891"/>
    <cellStyle name="normální 3 3 3" xfId="892"/>
    <cellStyle name="Normální 3 3 3 2" xfId="893"/>
    <cellStyle name="Normální 3 3 3 3" xfId="894"/>
    <cellStyle name="Normální 3 3 3 4" xfId="895"/>
    <cellStyle name="Normální 3 3 3 5" xfId="896"/>
    <cellStyle name="Normální 3 3 3_Položky" xfId="897"/>
    <cellStyle name="Normální 3 3 4" xfId="898"/>
    <cellStyle name="Normální 3 3 4 2" xfId="899"/>
    <cellStyle name="Normální 3 3 4 3" xfId="900"/>
    <cellStyle name="Normální 3 3 4_Položky" xfId="901"/>
    <cellStyle name="Normální 3 3 5" xfId="902"/>
    <cellStyle name="Normální 3 3 6" xfId="903"/>
    <cellStyle name="Normální 3 3 7" xfId="904"/>
    <cellStyle name="Normální 3 3 8" xfId="905"/>
    <cellStyle name="Normální 3 3 9" xfId="906"/>
    <cellStyle name="Normální 3 3_Položky" xfId="907"/>
    <cellStyle name="normální 3 4" xfId="908"/>
    <cellStyle name="Normální 3 4 2" xfId="909"/>
    <cellStyle name="Normální 3 4 2 2" xfId="910"/>
    <cellStyle name="Normální 3 4 2 3" xfId="911"/>
    <cellStyle name="Normální 3 4 2_Položky" xfId="912"/>
    <cellStyle name="Normální 3 4 3" xfId="913"/>
    <cellStyle name="Normální 3 4 3 2" xfId="914"/>
    <cellStyle name="Normální 3 4 3 3" xfId="915"/>
    <cellStyle name="Normální 3 4 3_Položky" xfId="916"/>
    <cellStyle name="Normální 3 4 4" xfId="917"/>
    <cellStyle name="Normální 3 4 4 2" xfId="918"/>
    <cellStyle name="Normální 3 4 4 3" xfId="919"/>
    <cellStyle name="Normální 3 4 4_Položky" xfId="920"/>
    <cellStyle name="Normální 3 4 5" xfId="921"/>
    <cellStyle name="Normální 3 4 6" xfId="922"/>
    <cellStyle name="Normální 3 4 7" xfId="923"/>
    <cellStyle name="Normální 3 4 8" xfId="924"/>
    <cellStyle name="Normální 3 4_Položky" xfId="925"/>
    <cellStyle name="normální 3 5" xfId="926"/>
    <cellStyle name="Normální 3 5 2" xfId="927"/>
    <cellStyle name="normální 3 6" xfId="928"/>
    <cellStyle name="Normální 3 6 2" xfId="929"/>
    <cellStyle name="Normální 3 6 2 2" xfId="930"/>
    <cellStyle name="Normální 3 6 2 3" xfId="931"/>
    <cellStyle name="Normální 3 6 2_Položky" xfId="932"/>
    <cellStyle name="Normální 3 6 3" xfId="933"/>
    <cellStyle name="Normální 3 6 3 2" xfId="934"/>
    <cellStyle name="Normální 3 6 3 3" xfId="935"/>
    <cellStyle name="Normální 3 6 3_Položky" xfId="936"/>
    <cellStyle name="Normální 3 6 4" xfId="937"/>
    <cellStyle name="Normální 3 6 4 2" xfId="938"/>
    <cellStyle name="Normální 3 6 4 3" xfId="939"/>
    <cellStyle name="Normální 3 6 4_Položky" xfId="940"/>
    <cellStyle name="Normální 3 6 5" xfId="941"/>
    <cellStyle name="Normální 3 6 5 2" xfId="942"/>
    <cellStyle name="Normální 3 6 5 3" xfId="943"/>
    <cellStyle name="Normální 3 6 5_Položky" xfId="944"/>
    <cellStyle name="Normální 3 6 6" xfId="945"/>
    <cellStyle name="Normální 3 6 7" xfId="946"/>
    <cellStyle name="Normální 3 6 8" xfId="947"/>
    <cellStyle name="Normální 3 6 9" xfId="948"/>
    <cellStyle name="Normální 3 6_Položky" xfId="949"/>
    <cellStyle name="normální 3 7" xfId="950"/>
    <cellStyle name="Normální 3 7 2" xfId="951"/>
    <cellStyle name="Normální 3 7 3" xfId="952"/>
    <cellStyle name="Normální 3 7 4" xfId="953"/>
    <cellStyle name="Normální 3 7 5" xfId="954"/>
    <cellStyle name="Normální 3 7_Položky" xfId="955"/>
    <cellStyle name="normální 3 8" xfId="956"/>
    <cellStyle name="Normální 3 8 2" xfId="957"/>
    <cellStyle name="Normální 3 8 3" xfId="958"/>
    <cellStyle name="Normální 3 8 4" xfId="959"/>
    <cellStyle name="Normální 3 8 5" xfId="960"/>
    <cellStyle name="Normální 3 8_Položky" xfId="961"/>
    <cellStyle name="normální 3 9" xfId="962"/>
    <cellStyle name="normální 3 9 2" xfId="963"/>
    <cellStyle name="Normální 3_Položky" xfId="964"/>
    <cellStyle name="Normální 30" xfId="965"/>
    <cellStyle name="Normální 30 2" xfId="966"/>
    <cellStyle name="Normální 30 3" xfId="967"/>
    <cellStyle name="Normální 300" xfId="968"/>
    <cellStyle name="Normální 301" xfId="969"/>
    <cellStyle name="Normální 302" xfId="970"/>
    <cellStyle name="Normální 303" xfId="971"/>
    <cellStyle name="Normální 304" xfId="972"/>
    <cellStyle name="Normální 305" xfId="973"/>
    <cellStyle name="Normální 306" xfId="974"/>
    <cellStyle name="Normální 307" xfId="975"/>
    <cellStyle name="Normální 308" xfId="976"/>
    <cellStyle name="Normální 309" xfId="977"/>
    <cellStyle name="Normální 31" xfId="978"/>
    <cellStyle name="Normální 31 2" xfId="979"/>
    <cellStyle name="Normální 31 3" xfId="980"/>
    <cellStyle name="Normální 310" xfId="981"/>
    <cellStyle name="Normální 311" xfId="982"/>
    <cellStyle name="Normální 312" xfId="983"/>
    <cellStyle name="Normální 313" xfId="984"/>
    <cellStyle name="Normální 314" xfId="985"/>
    <cellStyle name="Normální 315" xfId="986"/>
    <cellStyle name="Normální 316" xfId="987"/>
    <cellStyle name="Normální 317" xfId="988"/>
    <cellStyle name="Normální 318" xfId="989"/>
    <cellStyle name="Normální 319" xfId="990"/>
    <cellStyle name="Normální 32" xfId="991"/>
    <cellStyle name="Normální 32 2" xfId="992"/>
    <cellStyle name="Normální 32 3" xfId="993"/>
    <cellStyle name="Normální 320" xfId="994"/>
    <cellStyle name="Normální 321" xfId="995"/>
    <cellStyle name="Normální 322" xfId="996"/>
    <cellStyle name="Normální 323" xfId="997"/>
    <cellStyle name="Normální 324" xfId="998"/>
    <cellStyle name="Normální 325" xfId="999"/>
    <cellStyle name="Normální 326" xfId="1000"/>
    <cellStyle name="Normální 327" xfId="1001"/>
    <cellStyle name="Normální 328" xfId="1002"/>
    <cellStyle name="Normální 329" xfId="1003"/>
    <cellStyle name="Normální 33" xfId="1004"/>
    <cellStyle name="Normální 33 2" xfId="1005"/>
    <cellStyle name="Normální 33 3" xfId="1006"/>
    <cellStyle name="Normální 330" xfId="1007"/>
    <cellStyle name="Normální 331" xfId="1008"/>
    <cellStyle name="Normální 332" xfId="1009"/>
    <cellStyle name="Normální 333" xfId="1010"/>
    <cellStyle name="Normální 334" xfId="1011"/>
    <cellStyle name="Normální 335" xfId="1012"/>
    <cellStyle name="Normální 336" xfId="1013"/>
    <cellStyle name="Normální 337" xfId="1014"/>
    <cellStyle name="Normální 338" xfId="1015"/>
    <cellStyle name="Normální 339" xfId="1016"/>
    <cellStyle name="Normální 34" xfId="1017"/>
    <cellStyle name="Normální 34 2" xfId="1018"/>
    <cellStyle name="Normální 34 3" xfId="1019"/>
    <cellStyle name="Normální 340" xfId="1020"/>
    <cellStyle name="Normální 341" xfId="1021"/>
    <cellStyle name="Normální 342" xfId="1022"/>
    <cellStyle name="Normální 343" xfId="1023"/>
    <cellStyle name="Normální 344" xfId="1024"/>
    <cellStyle name="Normální 345" xfId="1025"/>
    <cellStyle name="Normální 346" xfId="1026"/>
    <cellStyle name="Normální 347" xfId="1027"/>
    <cellStyle name="Normální 348" xfId="1028"/>
    <cellStyle name="Normální 349" xfId="1029"/>
    <cellStyle name="Normální 35" xfId="1030"/>
    <cellStyle name="Normální 35 2" xfId="1031"/>
    <cellStyle name="Normální 35 3" xfId="1032"/>
    <cellStyle name="Normální 350" xfId="1033"/>
    <cellStyle name="Normální 351" xfId="1034"/>
    <cellStyle name="Normální 352" xfId="1035"/>
    <cellStyle name="Normální 353" xfId="1036"/>
    <cellStyle name="Normální 354" xfId="1037"/>
    <cellStyle name="Normální 355" xfId="1038"/>
    <cellStyle name="Normální 356" xfId="1039"/>
    <cellStyle name="Normální 357" xfId="1040"/>
    <cellStyle name="Normální 358" xfId="1041"/>
    <cellStyle name="Normální 359" xfId="1042"/>
    <cellStyle name="Normální 36" xfId="1043"/>
    <cellStyle name="Normální 36 2" xfId="1044"/>
    <cellStyle name="Normální 36 3" xfId="1045"/>
    <cellStyle name="Normální 360" xfId="1046"/>
    <cellStyle name="Normální 361" xfId="1047"/>
    <cellStyle name="Normální 362" xfId="1048"/>
    <cellStyle name="Normální 363" xfId="1049"/>
    <cellStyle name="Normální 364" xfId="1050"/>
    <cellStyle name="Normální 365" xfId="1051"/>
    <cellStyle name="Normální 366" xfId="1052"/>
    <cellStyle name="Normální 367" xfId="1053"/>
    <cellStyle name="Normální 368" xfId="1054"/>
    <cellStyle name="Normální 369" xfId="1055"/>
    <cellStyle name="Normální 37" xfId="1056"/>
    <cellStyle name="Normální 37 2" xfId="1057"/>
    <cellStyle name="Normální 37 3" xfId="1058"/>
    <cellStyle name="Normální 370" xfId="1059"/>
    <cellStyle name="Normální 371" xfId="1060"/>
    <cellStyle name="Normální 372" xfId="1061"/>
    <cellStyle name="Normální 373" xfId="1062"/>
    <cellStyle name="Normální 374" xfId="1063"/>
    <cellStyle name="Normální 375" xfId="1064"/>
    <cellStyle name="Normální 376" xfId="1065"/>
    <cellStyle name="Normální 377" xfId="1066"/>
    <cellStyle name="Normální 378" xfId="1067"/>
    <cellStyle name="Normální 379" xfId="1068"/>
    <cellStyle name="Normální 38" xfId="1069"/>
    <cellStyle name="Normální 38 2" xfId="1070"/>
    <cellStyle name="Normální 38 3" xfId="1071"/>
    <cellStyle name="Normální 380" xfId="1072"/>
    <cellStyle name="Normální 381" xfId="1073"/>
    <cellStyle name="Normální 382" xfId="1074"/>
    <cellStyle name="Normální 383" xfId="1075"/>
    <cellStyle name="Normální 384" xfId="1076"/>
    <cellStyle name="Normální 385" xfId="1077"/>
    <cellStyle name="Normální 386" xfId="1078"/>
    <cellStyle name="Normální 387" xfId="1079"/>
    <cellStyle name="Normální 388" xfId="1080"/>
    <cellStyle name="Normální 389" xfId="1081"/>
    <cellStyle name="Normální 39" xfId="1082"/>
    <cellStyle name="Normální 39 2" xfId="1083"/>
    <cellStyle name="Normální 39 3" xfId="1084"/>
    <cellStyle name="Normální 390" xfId="1085"/>
    <cellStyle name="Normální 391" xfId="1086"/>
    <cellStyle name="Normální 392" xfId="1087"/>
    <cellStyle name="Normální 393" xfId="1088"/>
    <cellStyle name="Normální 394" xfId="1089"/>
    <cellStyle name="Normální 395" xfId="1090"/>
    <cellStyle name="Normální 396" xfId="1091"/>
    <cellStyle name="Normální 397" xfId="1092"/>
    <cellStyle name="Normální 398" xfId="1093"/>
    <cellStyle name="Normální 399" xfId="1094"/>
    <cellStyle name="normální 4" xfId="1095"/>
    <cellStyle name="Normální 4 2" xfId="1096"/>
    <cellStyle name="normální 4 2 2" xfId="1097"/>
    <cellStyle name="normální 4 2 3" xfId="1098"/>
    <cellStyle name="Normální 4 2 4" xfId="1099"/>
    <cellStyle name="Normální 4 2 5" xfId="1100"/>
    <cellStyle name="normální 4 2 6" xfId="1101"/>
    <cellStyle name="Normální 4 3" xfId="1102"/>
    <cellStyle name="normální 4 3 2" xfId="1103"/>
    <cellStyle name="Normální 4 3 3" xfId="1104"/>
    <cellStyle name="Normální 4 3 4" xfId="1105"/>
    <cellStyle name="normální 4 4" xfId="1106"/>
    <cellStyle name="normální 4 5" xfId="1107"/>
    <cellStyle name="normální 4 6" xfId="1108"/>
    <cellStyle name="normální 4 7" xfId="1109"/>
    <cellStyle name="Normální 4_SILNOPROUD" xfId="1110"/>
    <cellStyle name="Normální 40" xfId="1111"/>
    <cellStyle name="Normální 40 2" xfId="1112"/>
    <cellStyle name="Normální 40 3" xfId="1113"/>
    <cellStyle name="Normální 400" xfId="1114"/>
    <cellStyle name="Normální 401" xfId="1115"/>
    <cellStyle name="Normální 402" xfId="1116"/>
    <cellStyle name="Normální 403" xfId="1117"/>
    <cellStyle name="Normální 404" xfId="1118"/>
    <cellStyle name="Normální 405" xfId="1119"/>
    <cellStyle name="Normální 406" xfId="1120"/>
    <cellStyle name="Normální 407" xfId="1121"/>
    <cellStyle name="Normální 408" xfId="1122"/>
    <cellStyle name="Normální 409" xfId="1123"/>
    <cellStyle name="Normální 41" xfId="1124"/>
    <cellStyle name="Normální 41 2" xfId="1125"/>
    <cellStyle name="Normální 41 3" xfId="1126"/>
    <cellStyle name="Normální 410" xfId="1127"/>
    <cellStyle name="Normální 411" xfId="1128"/>
    <cellStyle name="Normální 412" xfId="1129"/>
    <cellStyle name="Normální 413" xfId="1130"/>
    <cellStyle name="Normální 414" xfId="1131"/>
    <cellStyle name="Normální 415" xfId="1132"/>
    <cellStyle name="Normální 416" xfId="1133"/>
    <cellStyle name="Normální 417" xfId="1134"/>
    <cellStyle name="Normální 418" xfId="1135"/>
    <cellStyle name="Normální 419" xfId="1136"/>
    <cellStyle name="Normální 42" xfId="1137"/>
    <cellStyle name="Normální 42 2" xfId="1138"/>
    <cellStyle name="Normální 42 3" xfId="1139"/>
    <cellStyle name="Normální 420" xfId="1140"/>
    <cellStyle name="Normální 421" xfId="1141"/>
    <cellStyle name="Normální 422" xfId="1142"/>
    <cellStyle name="Normální 423" xfId="1143"/>
    <cellStyle name="Normální 424" xfId="1144"/>
    <cellStyle name="Normální 425" xfId="1145"/>
    <cellStyle name="Normální 426" xfId="1146"/>
    <cellStyle name="Normální 427" xfId="1147"/>
    <cellStyle name="Normální 428" xfId="1148"/>
    <cellStyle name="Normální 429" xfId="1149"/>
    <cellStyle name="Normální 43" xfId="1150"/>
    <cellStyle name="Normální 43 2" xfId="1151"/>
    <cellStyle name="Normální 43 3" xfId="1152"/>
    <cellStyle name="Normální 430" xfId="1153"/>
    <cellStyle name="Normální 431" xfId="1154"/>
    <cellStyle name="Normální 432" xfId="1155"/>
    <cellStyle name="Normální 433" xfId="1156"/>
    <cellStyle name="Normální 434" xfId="1157"/>
    <cellStyle name="Normální 435" xfId="1158"/>
    <cellStyle name="Normální 436" xfId="1159"/>
    <cellStyle name="Normální 437" xfId="1160"/>
    <cellStyle name="Normální 438" xfId="1161"/>
    <cellStyle name="Normální 439" xfId="1162"/>
    <cellStyle name="Normální 44" xfId="1163"/>
    <cellStyle name="Normální 44 2" xfId="1164"/>
    <cellStyle name="Normální 44 3" xfId="1165"/>
    <cellStyle name="Normální 440" xfId="1166"/>
    <cellStyle name="Normální 441" xfId="1167"/>
    <cellStyle name="Normální 442" xfId="1168"/>
    <cellStyle name="Normální 443" xfId="1169"/>
    <cellStyle name="Normální 444" xfId="1170"/>
    <cellStyle name="Normální 445" xfId="1171"/>
    <cellStyle name="Normální 446" xfId="1172"/>
    <cellStyle name="Normální 447" xfId="1173"/>
    <cellStyle name="Normální 448" xfId="1174"/>
    <cellStyle name="Normální 449" xfId="1175"/>
    <cellStyle name="Normální 45" xfId="1176"/>
    <cellStyle name="Normální 45 2" xfId="1177"/>
    <cellStyle name="Normální 45 3" xfId="1178"/>
    <cellStyle name="Normální 450" xfId="1179"/>
    <cellStyle name="Normální 451" xfId="1180"/>
    <cellStyle name="Normální 452" xfId="1181"/>
    <cellStyle name="Normální 453" xfId="1182"/>
    <cellStyle name="Normální 454" xfId="1183"/>
    <cellStyle name="Normální 455" xfId="1184"/>
    <cellStyle name="Normální 456" xfId="1185"/>
    <cellStyle name="Normální 457" xfId="1186"/>
    <cellStyle name="Normální 458" xfId="1187"/>
    <cellStyle name="Normální 459" xfId="1188"/>
    <cellStyle name="Normální 46" xfId="1189"/>
    <cellStyle name="Normální 46 2" xfId="1190"/>
    <cellStyle name="Normální 46 3" xfId="1191"/>
    <cellStyle name="Normální 460" xfId="1192"/>
    <cellStyle name="Normální 461" xfId="1193"/>
    <cellStyle name="Normální 462" xfId="1194"/>
    <cellStyle name="Normální 463" xfId="1195"/>
    <cellStyle name="Normální 464" xfId="1196"/>
    <cellStyle name="Normální 465" xfId="1197"/>
    <cellStyle name="Normální 466" xfId="1198"/>
    <cellStyle name="Normální 467" xfId="1199"/>
    <cellStyle name="Normální 468" xfId="1200"/>
    <cellStyle name="Normální 469" xfId="1201"/>
    <cellStyle name="Normální 47" xfId="1202"/>
    <cellStyle name="Normální 47 2" xfId="1203"/>
    <cellStyle name="Normální 47 3" xfId="1204"/>
    <cellStyle name="Normální 470" xfId="1205"/>
    <cellStyle name="Normální 471" xfId="1206"/>
    <cellStyle name="Normální 472" xfId="1207"/>
    <cellStyle name="Normální 473" xfId="1208"/>
    <cellStyle name="Normální 474" xfId="1209"/>
    <cellStyle name="Normální 475" xfId="1210"/>
    <cellStyle name="Normální 476" xfId="1211"/>
    <cellStyle name="Normální 477" xfId="1212"/>
    <cellStyle name="Normální 478" xfId="1213"/>
    <cellStyle name="Normální 479" xfId="1214"/>
    <cellStyle name="Normální 48" xfId="1215"/>
    <cellStyle name="Normální 48 2" xfId="1216"/>
    <cellStyle name="Normální 48 3" xfId="1217"/>
    <cellStyle name="Normální 480" xfId="1218"/>
    <cellStyle name="Normální 481" xfId="1219"/>
    <cellStyle name="Normální 482" xfId="1220"/>
    <cellStyle name="Normální 483" xfId="1221"/>
    <cellStyle name="Normální 484" xfId="1222"/>
    <cellStyle name="Normální 485" xfId="1223"/>
    <cellStyle name="Normální 486" xfId="1224"/>
    <cellStyle name="Normální 487" xfId="1225"/>
    <cellStyle name="Normální 487 2" xfId="1226"/>
    <cellStyle name="Normální 487 3" xfId="1227"/>
    <cellStyle name="Normální 487_Položky" xfId="1228"/>
    <cellStyle name="Normální 488" xfId="1229"/>
    <cellStyle name="Normální 488 2" xfId="1230"/>
    <cellStyle name="Normální 488 3" xfId="1231"/>
    <cellStyle name="Normální 488_Položky" xfId="1232"/>
    <cellStyle name="Normální 489" xfId="1233"/>
    <cellStyle name="Normální 49" xfId="1234"/>
    <cellStyle name="Normální 49 2" xfId="1235"/>
    <cellStyle name="Normální 49 3" xfId="1236"/>
    <cellStyle name="Normální 490" xfId="1237"/>
    <cellStyle name="Normální 491" xfId="1238"/>
    <cellStyle name="Normální 492" xfId="1239"/>
    <cellStyle name="Normální 493" xfId="1240"/>
    <cellStyle name="Normální 494" xfId="1241"/>
    <cellStyle name="Normální 495" xfId="1242"/>
    <cellStyle name="Normální 496" xfId="1243"/>
    <cellStyle name="Normální 497" xfId="1244"/>
    <cellStyle name="Normální 498" xfId="1245"/>
    <cellStyle name="Normální 499" xfId="1246"/>
    <cellStyle name="Normální 5" xfId="1247"/>
    <cellStyle name="normální 5 2" xfId="1248"/>
    <cellStyle name="normální 5 2 2" xfId="1249"/>
    <cellStyle name="normální 5 2 3" xfId="1250"/>
    <cellStyle name="normální 5 2 3 2" xfId="1251"/>
    <cellStyle name="normální 5 2 4" xfId="1252"/>
    <cellStyle name="normální 5 2 5" xfId="1253"/>
    <cellStyle name="normální 5 2 6" xfId="1254"/>
    <cellStyle name="normální 5 2 7" xfId="1255"/>
    <cellStyle name="normální 5 3" xfId="1256"/>
    <cellStyle name="normální 5 3 2" xfId="1257"/>
    <cellStyle name="normální 5 3 3" xfId="1258"/>
    <cellStyle name="normální 5 3 3 2" xfId="1259"/>
    <cellStyle name="normální 5 3 4" xfId="1260"/>
    <cellStyle name="normální 5 3 5" xfId="1261"/>
    <cellStyle name="normální 5 4" xfId="1262"/>
    <cellStyle name="normální 5 4 2" xfId="1263"/>
    <cellStyle name="normální 5 5" xfId="1264"/>
    <cellStyle name="normální 5 6" xfId="1265"/>
    <cellStyle name="Normální 50" xfId="1266"/>
    <cellStyle name="Normální 50 2" xfId="1267"/>
    <cellStyle name="Normální 50 3" xfId="1268"/>
    <cellStyle name="Normální 500" xfId="1269"/>
    <cellStyle name="Normální 501" xfId="1270"/>
    <cellStyle name="Normální 502" xfId="1271"/>
    <cellStyle name="Normální 503" xfId="1272"/>
    <cellStyle name="Normální 504" xfId="1273"/>
    <cellStyle name="Normální 505" xfId="1274"/>
    <cellStyle name="Normální 506" xfId="1275"/>
    <cellStyle name="Normální 507" xfId="1276"/>
    <cellStyle name="Normální 508" xfId="1277"/>
    <cellStyle name="Normální 509" xfId="1278"/>
    <cellStyle name="Normální 51" xfId="1279"/>
    <cellStyle name="Normální 51 2" xfId="1280"/>
    <cellStyle name="Normální 51 3" xfId="1281"/>
    <cellStyle name="Normální 510" xfId="1282"/>
    <cellStyle name="Normální 511" xfId="1283"/>
    <cellStyle name="Normální 512" xfId="1284"/>
    <cellStyle name="Normální 513" xfId="1285"/>
    <cellStyle name="Normální 514" xfId="1286"/>
    <cellStyle name="Normální 515" xfId="1287"/>
    <cellStyle name="Normální 516" xfId="1288"/>
    <cellStyle name="Normální 517" xfId="1289"/>
    <cellStyle name="Normální 518" xfId="1290"/>
    <cellStyle name="Normální 519" xfId="1291"/>
    <cellStyle name="Normální 52" xfId="1292"/>
    <cellStyle name="Normální 52 2" xfId="1293"/>
    <cellStyle name="Normální 52 3" xfId="1294"/>
    <cellStyle name="Normální 520" xfId="1295"/>
    <cellStyle name="Normální 521" xfId="1296"/>
    <cellStyle name="Normální 522" xfId="1297"/>
    <cellStyle name="Normální 523" xfId="1298"/>
    <cellStyle name="Normální 524" xfId="1299"/>
    <cellStyle name="Normální 525" xfId="1300"/>
    <cellStyle name="Normální 526" xfId="1301"/>
    <cellStyle name="Normální 527" xfId="1302"/>
    <cellStyle name="Normální 528" xfId="1303"/>
    <cellStyle name="Normální 529" xfId="1304"/>
    <cellStyle name="Normální 53" xfId="1305"/>
    <cellStyle name="Normální 53 2" xfId="1306"/>
    <cellStyle name="Normální 53 3" xfId="1307"/>
    <cellStyle name="Normální 530" xfId="1308"/>
    <cellStyle name="Normální 531" xfId="1309"/>
    <cellStyle name="Normální 532" xfId="1310"/>
    <cellStyle name="Normální 533" xfId="1311"/>
    <cellStyle name="Normální 534" xfId="1312"/>
    <cellStyle name="Normální 535" xfId="1313"/>
    <cellStyle name="Normální 536" xfId="1314"/>
    <cellStyle name="Normální 537" xfId="1315"/>
    <cellStyle name="Normální 538" xfId="1316"/>
    <cellStyle name="Normální 539" xfId="1317"/>
    <cellStyle name="Normální 54" xfId="1318"/>
    <cellStyle name="Normální 54 2" xfId="1319"/>
    <cellStyle name="Normální 54 3" xfId="1320"/>
    <cellStyle name="Normální 540" xfId="1321"/>
    <cellStyle name="Normální 541" xfId="1322"/>
    <cellStyle name="Normální 542" xfId="1323"/>
    <cellStyle name="Normální 543" xfId="1324"/>
    <cellStyle name="Normální 544" xfId="1325"/>
    <cellStyle name="Normální 545" xfId="1326"/>
    <cellStyle name="Normální 546" xfId="1327"/>
    <cellStyle name="Normální 547" xfId="1328"/>
    <cellStyle name="Normální 548" xfId="1329"/>
    <cellStyle name="Normální 549" xfId="1330"/>
    <cellStyle name="Normální 55" xfId="1331"/>
    <cellStyle name="Normální 55 2" xfId="1332"/>
    <cellStyle name="Normální 55 3" xfId="1333"/>
    <cellStyle name="Normální 550" xfId="1334"/>
    <cellStyle name="Normální 551" xfId="1335"/>
    <cellStyle name="Normální 552" xfId="1336"/>
    <cellStyle name="Normální 553" xfId="1337"/>
    <cellStyle name="Normální 554" xfId="1338"/>
    <cellStyle name="Normální 555" xfId="1339"/>
    <cellStyle name="Normální 556" xfId="1340"/>
    <cellStyle name="Normální 557" xfId="1341"/>
    <cellStyle name="Normální 558" xfId="1342"/>
    <cellStyle name="Normální 559" xfId="1343"/>
    <cellStyle name="Normální 56" xfId="1344"/>
    <cellStyle name="Normální 56 2" xfId="1345"/>
    <cellStyle name="Normální 56 3" xfId="1346"/>
    <cellStyle name="Normální 560" xfId="1347"/>
    <cellStyle name="Normální 561" xfId="1348"/>
    <cellStyle name="Normální 562" xfId="1349"/>
    <cellStyle name="Normální 563" xfId="1350"/>
    <cellStyle name="Normální 564" xfId="1351"/>
    <cellStyle name="Normální 565" xfId="1352"/>
    <cellStyle name="Normální 566" xfId="1353"/>
    <cellStyle name="Normální 567" xfId="1354"/>
    <cellStyle name="Normální 568" xfId="1355"/>
    <cellStyle name="Normální 569" xfId="1356"/>
    <cellStyle name="Normální 57" xfId="1357"/>
    <cellStyle name="Normální 57 2" xfId="1358"/>
    <cellStyle name="Normální 57 3" xfId="1359"/>
    <cellStyle name="Normální 570" xfId="1360"/>
    <cellStyle name="Normální 571" xfId="1361"/>
    <cellStyle name="Normální 572" xfId="1362"/>
    <cellStyle name="Normální 573" xfId="1363"/>
    <cellStyle name="Normální 574" xfId="1364"/>
    <cellStyle name="Normální 575" xfId="1365"/>
    <cellStyle name="Normální 576" xfId="1366"/>
    <cellStyle name="Normální 577" xfId="1367"/>
    <cellStyle name="Normální 578" xfId="1368"/>
    <cellStyle name="Normální 579" xfId="1369"/>
    <cellStyle name="Normální 58" xfId="1370"/>
    <cellStyle name="Normální 58 2" xfId="1371"/>
    <cellStyle name="Normální 58 3" xfId="1372"/>
    <cellStyle name="Normální 580" xfId="1373"/>
    <cellStyle name="Normální 581" xfId="1374"/>
    <cellStyle name="Normální 582" xfId="1375"/>
    <cellStyle name="Normální 583" xfId="1376"/>
    <cellStyle name="Normální 584" xfId="1377"/>
    <cellStyle name="Normální 585" xfId="1378"/>
    <cellStyle name="Normální 586" xfId="1379"/>
    <cellStyle name="Normální 587" xfId="1380"/>
    <cellStyle name="Normální 588" xfId="1381"/>
    <cellStyle name="Normální 589" xfId="1382"/>
    <cellStyle name="normální 59" xfId="1383"/>
    <cellStyle name="Normální 59 2" xfId="1384"/>
    <cellStyle name="Normální 59 3" xfId="1385"/>
    <cellStyle name="Normální 590" xfId="1386"/>
    <cellStyle name="Normální 591" xfId="1387"/>
    <cellStyle name="Normální 592" xfId="1388"/>
    <cellStyle name="Normální 593" xfId="1389"/>
    <cellStyle name="Normální 594" xfId="1390"/>
    <cellStyle name="Normální 595" xfId="1391"/>
    <cellStyle name="Normální 596" xfId="1392"/>
    <cellStyle name="Normální 597" xfId="1393"/>
    <cellStyle name="Normální 598" xfId="1394"/>
    <cellStyle name="Normální 599" xfId="1395"/>
    <cellStyle name="Normální 6" xfId="1396"/>
    <cellStyle name="normální 6 2" xfId="1397"/>
    <cellStyle name="normální 6 2 2" xfId="1398"/>
    <cellStyle name="normální 6 2 3" xfId="1399"/>
    <cellStyle name="normální 6 2 3 2" xfId="1400"/>
    <cellStyle name="normální 6 2 4" xfId="1401"/>
    <cellStyle name="normální 6 2 5" xfId="1402"/>
    <cellStyle name="normální 6 2 6" xfId="1403"/>
    <cellStyle name="normální 6 2 7" xfId="1404"/>
    <cellStyle name="normální 6 3" xfId="1405"/>
    <cellStyle name="normální 6 3 2" xfId="1406"/>
    <cellStyle name="normální 6 3 3" xfId="1407"/>
    <cellStyle name="normální 6 3 4" xfId="1408"/>
    <cellStyle name="normální 6 4" xfId="1409"/>
    <cellStyle name="normální 6 4 2" xfId="1410"/>
    <cellStyle name="normální 6 5" xfId="1411"/>
    <cellStyle name="normální 6 6" xfId="1412"/>
    <cellStyle name="normální 6 7" xfId="1413"/>
    <cellStyle name="normální 60" xfId="1414"/>
    <cellStyle name="Normální 60 2" xfId="1415"/>
    <cellStyle name="Normální 60 3" xfId="1416"/>
    <cellStyle name="Normální 600" xfId="1417"/>
    <cellStyle name="Normální 601" xfId="1418"/>
    <cellStyle name="Normální 602" xfId="1419"/>
    <cellStyle name="Normální 603" xfId="1420"/>
    <cellStyle name="Normální 604" xfId="1421"/>
    <cellStyle name="Normální 605" xfId="1422"/>
    <cellStyle name="Normální 606" xfId="1423"/>
    <cellStyle name="Normální 607" xfId="1424"/>
    <cellStyle name="Normální 608" xfId="1425"/>
    <cellStyle name="Normální 609" xfId="1426"/>
    <cellStyle name="normální 61" xfId="1427"/>
    <cellStyle name="Normální 61 2" xfId="1428"/>
    <cellStyle name="Normální 61 3" xfId="1429"/>
    <cellStyle name="Normální 610" xfId="1430"/>
    <cellStyle name="Normální 611" xfId="1431"/>
    <cellStyle name="Normální 612" xfId="1432"/>
    <cellStyle name="Normální 613" xfId="1433"/>
    <cellStyle name="Normální 614" xfId="1434"/>
    <cellStyle name="Normální 615" xfId="1435"/>
    <cellStyle name="Normální 616" xfId="1436"/>
    <cellStyle name="Normální 617" xfId="1437"/>
    <cellStyle name="Normální 618" xfId="1438"/>
    <cellStyle name="Normální 619" xfId="1439"/>
    <cellStyle name="normální 62" xfId="1440"/>
    <cellStyle name="Normální 62 2" xfId="1441"/>
    <cellStyle name="Normální 62 3" xfId="1442"/>
    <cellStyle name="Normální 620" xfId="1443"/>
    <cellStyle name="Normální 621" xfId="1444"/>
    <cellStyle name="Normální 622" xfId="1445"/>
    <cellStyle name="Normální 623" xfId="1446"/>
    <cellStyle name="Normální 624" xfId="1447"/>
    <cellStyle name="Normální 625" xfId="1448"/>
    <cellStyle name="Normální 626" xfId="1449"/>
    <cellStyle name="Normální 627" xfId="1450"/>
    <cellStyle name="Normální 628" xfId="1451"/>
    <cellStyle name="Normální 629" xfId="1452"/>
    <cellStyle name="normální 63" xfId="1453"/>
    <cellStyle name="Normální 63 2" xfId="1454"/>
    <cellStyle name="Normální 63 3" xfId="1455"/>
    <cellStyle name="Normální 630" xfId="1456"/>
    <cellStyle name="Normální 631" xfId="1457"/>
    <cellStyle name="Normální 632" xfId="1458"/>
    <cellStyle name="Normální 633" xfId="1459"/>
    <cellStyle name="Normální 634" xfId="1460"/>
    <cellStyle name="Normální 635" xfId="1461"/>
    <cellStyle name="Normální 636" xfId="1462"/>
    <cellStyle name="Normální 637" xfId="1463"/>
    <cellStyle name="Normální 638" xfId="1464"/>
    <cellStyle name="Normální 639" xfId="1465"/>
    <cellStyle name="normální 64" xfId="1466"/>
    <cellStyle name="Normální 64 2" xfId="1467"/>
    <cellStyle name="Normální 640" xfId="1468"/>
    <cellStyle name="Normální 641" xfId="1469"/>
    <cellStyle name="Normální 642" xfId="1470"/>
    <cellStyle name="Normální 643" xfId="1471"/>
    <cellStyle name="Normální 644" xfId="1472"/>
    <cellStyle name="Normální 645" xfId="1473"/>
    <cellStyle name="normální 646" xfId="1474"/>
    <cellStyle name="normální 647" xfId="1475"/>
    <cellStyle name="normální 648" xfId="1476"/>
    <cellStyle name="normální 649" xfId="1477"/>
    <cellStyle name="normální 65" xfId="1478"/>
    <cellStyle name="Normální 65 2" xfId="1479"/>
    <cellStyle name="normální 650" xfId="1480"/>
    <cellStyle name="normální 651" xfId="1481"/>
    <cellStyle name="normální 652" xfId="1482"/>
    <cellStyle name="normální 653" xfId="1483"/>
    <cellStyle name="normální 654" xfId="1484"/>
    <cellStyle name="normální 655" xfId="1485"/>
    <cellStyle name="normální 656" xfId="1486"/>
    <cellStyle name="normální 657" xfId="1487"/>
    <cellStyle name="normální 658" xfId="1488"/>
    <cellStyle name="normální 659" xfId="1489"/>
    <cellStyle name="normální 66" xfId="1490"/>
    <cellStyle name="Normální 66 2" xfId="1491"/>
    <cellStyle name="normální 660" xfId="1492"/>
    <cellStyle name="normální 661" xfId="1493"/>
    <cellStyle name="normální 662" xfId="1494"/>
    <cellStyle name="normální 663" xfId="1495"/>
    <cellStyle name="normální 664" xfId="1496"/>
    <cellStyle name="normální 665" xfId="1497"/>
    <cellStyle name="normální 666" xfId="1498"/>
    <cellStyle name="normální 667" xfId="1499"/>
    <cellStyle name="normální 668" xfId="1500"/>
    <cellStyle name="normální 669" xfId="1501"/>
    <cellStyle name="normální 67" xfId="1502"/>
    <cellStyle name="Normální 67 2" xfId="1503"/>
    <cellStyle name="normální 670" xfId="1504"/>
    <cellStyle name="normální 671" xfId="1505"/>
    <cellStyle name="normální 672" xfId="1506"/>
    <cellStyle name="normální 673" xfId="1507"/>
    <cellStyle name="normální 674" xfId="1508"/>
    <cellStyle name="normální 675" xfId="1509"/>
    <cellStyle name="normální 676" xfId="1510"/>
    <cellStyle name="normální 677" xfId="1511"/>
    <cellStyle name="normální 678" xfId="1512"/>
    <cellStyle name="normální 679" xfId="1513"/>
    <cellStyle name="normální 68" xfId="1514"/>
    <cellStyle name="Normální 68 2" xfId="1515"/>
    <cellStyle name="normální 680" xfId="1516"/>
    <cellStyle name="normální 69" xfId="1517"/>
    <cellStyle name="Normální 69 2" xfId="1518"/>
    <cellStyle name="normální 7" xfId="1519"/>
    <cellStyle name="Normální 7 2" xfId="1520"/>
    <cellStyle name="normální 7 2 2" xfId="1521"/>
    <cellStyle name="normální 7 2 3" xfId="1522"/>
    <cellStyle name="normální 7 2 3 2" xfId="1523"/>
    <cellStyle name="normální 7 2 4" xfId="1524"/>
    <cellStyle name="normální 7 2 5" xfId="1525"/>
    <cellStyle name="normální 7 2 6" xfId="1526"/>
    <cellStyle name="normální 7 2 7" xfId="1527"/>
    <cellStyle name="normální 7 3" xfId="1528"/>
    <cellStyle name="normální 7 3 2" xfId="1529"/>
    <cellStyle name="normální 7 3 3" xfId="1530"/>
    <cellStyle name="normální 7 3 4" xfId="1531"/>
    <cellStyle name="normální 7 3 5" xfId="1532"/>
    <cellStyle name="normální 7 4" xfId="1533"/>
    <cellStyle name="normální 7 4 2" xfId="1534"/>
    <cellStyle name="normální 7 4 3" xfId="1535"/>
    <cellStyle name="normální 7 5" xfId="1536"/>
    <cellStyle name="normální 7 5 2" xfId="1537"/>
    <cellStyle name="normální 7 6" xfId="1538"/>
    <cellStyle name="normální 7 6 2" xfId="1539"/>
    <cellStyle name="normální 7 7" xfId="1540"/>
    <cellStyle name="normální 7 8" xfId="1541"/>
    <cellStyle name="normální 70" xfId="1542"/>
    <cellStyle name="Normální 70 2" xfId="1543"/>
    <cellStyle name="normální 71" xfId="1544"/>
    <cellStyle name="Normální 71 2" xfId="1545"/>
    <cellStyle name="Normální 72" xfId="1546"/>
    <cellStyle name="Normální 73" xfId="1547"/>
    <cellStyle name="Normální 74" xfId="1548"/>
    <cellStyle name="Normální 75" xfId="1549"/>
    <cellStyle name="Normální 76" xfId="1550"/>
    <cellStyle name="Normální 77" xfId="1551"/>
    <cellStyle name="Normální 78" xfId="1552"/>
    <cellStyle name="Normální 79" xfId="1553"/>
    <cellStyle name="normální 8" xfId="1554"/>
    <cellStyle name="Normální 8 2" xfId="1555"/>
    <cellStyle name="normální 8 2 2" xfId="1556"/>
    <cellStyle name="normální 8 2 3" xfId="1557"/>
    <cellStyle name="normální 8 2 3 2" xfId="1558"/>
    <cellStyle name="normální 8 2 4" xfId="1559"/>
    <cellStyle name="normální 8 2 5" xfId="1560"/>
    <cellStyle name="normální 8 2 6" xfId="1561"/>
    <cellStyle name="normální 8 2 7" xfId="1562"/>
    <cellStyle name="normální 8 3" xfId="1563"/>
    <cellStyle name="normální 8 3 2" xfId="1564"/>
    <cellStyle name="normální 8 3 3" xfId="1565"/>
    <cellStyle name="normální 8 3 4" xfId="1566"/>
    <cellStyle name="normální 8 3 5" xfId="1567"/>
    <cellStyle name="normální 8 4" xfId="1568"/>
    <cellStyle name="normální 8 4 2" xfId="1569"/>
    <cellStyle name="normální 8 4 3" xfId="1570"/>
    <cellStyle name="normální 8 5" xfId="1571"/>
    <cellStyle name="normální 8 5 2" xfId="1572"/>
    <cellStyle name="normální 8 6" xfId="1573"/>
    <cellStyle name="normální 8 7" xfId="1574"/>
    <cellStyle name="normální 8 8" xfId="1575"/>
    <cellStyle name="Normální 80" xfId="1576"/>
    <cellStyle name="Normální 81" xfId="1577"/>
    <cellStyle name="Normální 82" xfId="1578"/>
    <cellStyle name="Normální 83" xfId="1579"/>
    <cellStyle name="Normální 84" xfId="1580"/>
    <cellStyle name="Normální 85" xfId="1581"/>
    <cellStyle name="Normální 86" xfId="1582"/>
    <cellStyle name="Normální 87" xfId="1583"/>
    <cellStyle name="Normální 88" xfId="1584"/>
    <cellStyle name="Normální 89" xfId="1585"/>
    <cellStyle name="Normální 9" xfId="1586"/>
    <cellStyle name="normální 9 2" xfId="1587"/>
    <cellStyle name="normální 9 2 2" xfId="1588"/>
    <cellStyle name="normální 9 2 3" xfId="1589"/>
    <cellStyle name="normální 9 2 3 2" xfId="1590"/>
    <cellStyle name="normální 9 2 4" xfId="1591"/>
    <cellStyle name="normální 9 2 5" xfId="1592"/>
    <cellStyle name="normální 9 2 6" xfId="1593"/>
    <cellStyle name="normální 9 2 7" xfId="1594"/>
    <cellStyle name="normální 9 3" xfId="1595"/>
    <cellStyle name="normální 9 3 2" xfId="1596"/>
    <cellStyle name="normální 9 3 3" xfId="1597"/>
    <cellStyle name="normální 9 3 4" xfId="1598"/>
    <cellStyle name="normální 9 4" xfId="1599"/>
    <cellStyle name="normální 9 4 2" xfId="1600"/>
    <cellStyle name="normální 9 5" xfId="1601"/>
    <cellStyle name="normální 9 6" xfId="1602"/>
    <cellStyle name="normální 9 7" xfId="1603"/>
    <cellStyle name="Normální 90" xfId="1604"/>
    <cellStyle name="Normální 91" xfId="1605"/>
    <cellStyle name="Normální 92" xfId="1606"/>
    <cellStyle name="Normální 93" xfId="1607"/>
    <cellStyle name="Normální 94" xfId="1608"/>
    <cellStyle name="Normální 95" xfId="1609"/>
    <cellStyle name="Normální 96" xfId="1610"/>
    <cellStyle name="Normální 97" xfId="1611"/>
    <cellStyle name="Normální 98" xfId="1612"/>
    <cellStyle name="Normální 99" xfId="1613"/>
    <cellStyle name="normální_POL.XLS" xfId="1614"/>
    <cellStyle name="normální_POL.XLS 2" xfId="1615"/>
    <cellStyle name="Note" xfId="1616"/>
    <cellStyle name="Output" xfId="1617"/>
    <cellStyle name="Podhlavička" xfId="1618"/>
    <cellStyle name="Podnadpis" xfId="1619"/>
    <cellStyle name="Followed Hyperlink" xfId="1620"/>
    <cellStyle name="pozice" xfId="1621"/>
    <cellStyle name="pozice 2" xfId="1622"/>
    <cellStyle name="Poznámka" xfId="1623"/>
    <cellStyle name="Poznámka 2" xfId="1624"/>
    <cellStyle name="Poznámka 2 2" xfId="1625"/>
    <cellStyle name="Poznámka 2 2 2" xfId="1626"/>
    <cellStyle name="Poznámka 2 3" xfId="1627"/>
    <cellStyle name="Poznámka 2 3 2" xfId="1628"/>
    <cellStyle name="Poznámka 2 4" xfId="1629"/>
    <cellStyle name="Poznámka 2 5" xfId="1630"/>
    <cellStyle name="Poznámka 2 6" xfId="1631"/>
    <cellStyle name="Poznámka 3" xfId="1632"/>
    <cellStyle name="procent 2" xfId="1633"/>
    <cellStyle name="procent 2 2" xfId="1634"/>
    <cellStyle name="procent 2 3" xfId="1635"/>
    <cellStyle name="procent 3" xfId="1636"/>
    <cellStyle name="procent 3 2" xfId="1637"/>
    <cellStyle name="Percent" xfId="1638"/>
    <cellStyle name="Procenta 2" xfId="1639"/>
    <cellStyle name="Propojená buňka" xfId="1640"/>
    <cellStyle name="Propojená buňka 2" xfId="1641"/>
    <cellStyle name="Propojená buňka 2 2" xfId="1642"/>
    <cellStyle name="Propojená buňka 2 3" xfId="1643"/>
    <cellStyle name="Propojená buňka 3" xfId="1644"/>
    <cellStyle name="Propojená buňka 4" xfId="1645"/>
    <cellStyle name="rozpočet" xfId="1646"/>
    <cellStyle name="SKP" xfId="1647"/>
    <cellStyle name="Správně" xfId="1648"/>
    <cellStyle name="Správně 2" xfId="1649"/>
    <cellStyle name="Správně 2 2" xfId="1650"/>
    <cellStyle name="Správně 2 3" xfId="1651"/>
    <cellStyle name="Správně 3" xfId="1652"/>
    <cellStyle name="Správně 4" xfId="1653"/>
    <cellStyle name="Standard_Tabelle1" xfId="1654"/>
    <cellStyle name="Stín+tučně" xfId="1655"/>
    <cellStyle name="Stín+tučně 2" xfId="1656"/>
    <cellStyle name="Stín+tučně+velké písmo" xfId="1657"/>
    <cellStyle name="Stín+tučně+velké písmo 2" xfId="1658"/>
    <cellStyle name="Styl 1" xfId="1659"/>
    <cellStyle name="Styl 1 2" xfId="1660"/>
    <cellStyle name="Styl 1 3" xfId="1661"/>
    <cellStyle name="TableStyleLight1" xfId="1662"/>
    <cellStyle name="TableStyleLight1 2" xfId="1663"/>
    <cellStyle name="Text upozornění" xfId="1664"/>
    <cellStyle name="Text upozornění 2" xfId="1665"/>
    <cellStyle name="Text upozornění 2 2" xfId="1666"/>
    <cellStyle name="Text upozornění 3" xfId="1667"/>
    <cellStyle name="Text upozornění 4" xfId="1668"/>
    <cellStyle name="Title" xfId="1669"/>
    <cellStyle name="Total" xfId="1670"/>
    <cellStyle name="Tučně" xfId="1671"/>
    <cellStyle name="Tučně 2" xfId="1672"/>
    <cellStyle name="TYP ŘÁDKU_4(sloupceJ-L)" xfId="1673"/>
    <cellStyle name="Vstup" xfId="1674"/>
    <cellStyle name="Vstup 2" xfId="1675"/>
    <cellStyle name="Vstup 2 2" xfId="1676"/>
    <cellStyle name="Vstup 2 3" xfId="1677"/>
    <cellStyle name="Vstup 2 4" xfId="1678"/>
    <cellStyle name="Vstup 3" xfId="1679"/>
    <cellStyle name="Vstup 4" xfId="1680"/>
    <cellStyle name="Výpočet" xfId="1681"/>
    <cellStyle name="Výpočet 2" xfId="1682"/>
    <cellStyle name="Výpočet 2 2" xfId="1683"/>
    <cellStyle name="Výpočet 2 3" xfId="1684"/>
    <cellStyle name="Výpočet 2 4" xfId="1685"/>
    <cellStyle name="Výpočet 3" xfId="1686"/>
    <cellStyle name="Výpočet 4" xfId="1687"/>
    <cellStyle name="Výstup" xfId="1688"/>
    <cellStyle name="Výstup 2" xfId="1689"/>
    <cellStyle name="Výstup 2 2" xfId="1690"/>
    <cellStyle name="Výstup 2 3" xfId="1691"/>
    <cellStyle name="Výstup 2 4" xfId="1692"/>
    <cellStyle name="Výstup 3" xfId="1693"/>
    <cellStyle name="Výstup 4" xfId="1694"/>
    <cellStyle name="Vysvětlující text" xfId="1695"/>
    <cellStyle name="Vysvětlující text 2" xfId="1696"/>
    <cellStyle name="Vysvětlující text 2 2" xfId="1697"/>
    <cellStyle name="Vysvětlující text 3" xfId="1698"/>
    <cellStyle name="Vysvětlující text 4" xfId="1699"/>
    <cellStyle name="Währung [0]_Tabelle1" xfId="1700"/>
    <cellStyle name="Währung_Tabelle1" xfId="1701"/>
    <cellStyle name="Warning Text" xfId="1702"/>
    <cellStyle name="základní" xfId="1703"/>
    <cellStyle name="základní 2" xfId="1704"/>
    <cellStyle name="Zvýraznění 1" xfId="1705"/>
    <cellStyle name="Zvýraznění 1 2" xfId="1706"/>
    <cellStyle name="Zvýraznění 1 2 2" xfId="1707"/>
    <cellStyle name="Zvýraznění 1 2 3" xfId="1708"/>
    <cellStyle name="Zvýraznění 1 3" xfId="1709"/>
    <cellStyle name="Zvýraznění 1 4" xfId="1710"/>
    <cellStyle name="Zvýraznění 2" xfId="1711"/>
    <cellStyle name="Zvýraznění 2 2" xfId="1712"/>
    <cellStyle name="Zvýraznění 2 2 2" xfId="1713"/>
    <cellStyle name="Zvýraznění 2 2 3" xfId="1714"/>
    <cellStyle name="Zvýraznění 2 3" xfId="1715"/>
    <cellStyle name="Zvýraznění 2 4" xfId="1716"/>
    <cellStyle name="Zvýraznění 3" xfId="1717"/>
    <cellStyle name="Zvýraznění 3 2" xfId="1718"/>
    <cellStyle name="Zvýraznění 3 2 2" xfId="1719"/>
    <cellStyle name="Zvýraznění 3 2 3" xfId="1720"/>
    <cellStyle name="Zvýraznění 3 3" xfId="1721"/>
    <cellStyle name="Zvýraznění 3 4" xfId="1722"/>
    <cellStyle name="Zvýraznění 4" xfId="1723"/>
    <cellStyle name="Zvýraznění 4 2" xfId="1724"/>
    <cellStyle name="Zvýraznění 4 2 2" xfId="1725"/>
    <cellStyle name="Zvýraznění 4 2 3" xfId="1726"/>
    <cellStyle name="Zvýraznění 4 3" xfId="1727"/>
    <cellStyle name="Zvýraznění 4 4" xfId="1728"/>
    <cellStyle name="Zvýraznění 5" xfId="1729"/>
    <cellStyle name="Zvýraznění 5 2" xfId="1730"/>
    <cellStyle name="Zvýraznění 5 2 2" xfId="1731"/>
    <cellStyle name="Zvýraznění 5 3" xfId="1732"/>
    <cellStyle name="Zvýraznění 5 4" xfId="1733"/>
    <cellStyle name="Zvýraznění 6" xfId="1734"/>
    <cellStyle name="Zvýraznění 6 2" xfId="1735"/>
    <cellStyle name="Zvýraznění 6 2 2" xfId="1736"/>
    <cellStyle name="Zvýraznění 6 2 3" xfId="1737"/>
    <cellStyle name="Zvýraznění 6 3" xfId="1738"/>
    <cellStyle name="Zvýraznění 6 4" xfId="1739"/>
    <cellStyle name="쉼표 [0]_LS '09 Selling Price_091214_CZ" xfId="1740"/>
    <cellStyle name="표준_'07년 Line-up_LGEAK_060907" xfId="17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4_116%20UPOL%20Olomouc%20konzultace%20ENVELOPA\06_nova%20KLM\02%20DPS\VZT\15_Stavebni%20konstrukce%20pro%20rozpocet\UPOL%2017_03_24_rozpocet_celkov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RN_VON"/>
      <sheetName val="D.1.1-STAVEBNÍ ČÁST"/>
      <sheetName val="D.1.4.1-ELE"/>
      <sheetName val="D.1.4.2-ZAŘÍZENÍ VYTÁPĚNÍ BUDOV"/>
      <sheetName val="D.1.4.3-A VZT a KLIMATIZACE"/>
      <sheetName val="D.1.4.3-B VZT a KLIMATIZACE"/>
      <sheetName val="D.1.4.4-ZTI"/>
      <sheetName val="D.1.4.5-MaR"/>
      <sheetName val="list"/>
      <sheetName val="INTERNÍ ROZPOČET NÁKLADŮ"/>
    </sheetNames>
    <sheetDataSet>
      <sheetData sheetId="0">
        <row r="4">
          <cell r="C4" t="str">
            <v>Přírodovědecká fakulta UPOL</v>
          </cell>
        </row>
        <row r="6">
          <cell r="C6" t="str">
            <v>Doplnění chlazení a úprava vzduchotechniky na budově nové Envelopy, PřF UP v Olomouci - 17.listopadu 1192/12</v>
          </cell>
        </row>
        <row r="7">
          <cell r="G7">
            <v>0</v>
          </cell>
        </row>
      </sheetData>
      <sheetData sheetId="1">
        <row r="16">
          <cell r="F16">
            <v>1153889.81</v>
          </cell>
          <cell r="G16">
            <v>383991.53</v>
          </cell>
          <cell r="H16">
            <v>19598788.04695999</v>
          </cell>
        </row>
        <row r="24">
          <cell r="H24">
            <v>862000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E34"/>
  <sheetViews>
    <sheetView showZeros="0" zoomScale="85" zoomScaleNormal="85" zoomScaleSheetLayoutView="70" zoomScalePageLayoutView="0" workbookViewId="0" topLeftCell="A1">
      <selection activeCell="C6" sqref="C6:E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9.375" style="0" customWidth="1"/>
    <col min="7" max="7" width="12.875" style="0" customWidth="1"/>
  </cols>
  <sheetData>
    <row r="1" spans="1:7" ht="21.75" customHeight="1">
      <c r="A1" s="256" t="s">
        <v>0</v>
      </c>
      <c r="B1" s="256"/>
      <c r="C1" s="256"/>
      <c r="D1" s="256"/>
      <c r="E1" s="256"/>
      <c r="F1" s="256"/>
      <c r="G1" s="256"/>
    </row>
    <row r="2" ht="15" customHeight="1"/>
    <row r="3" spans="1:7" ht="12.75" customHeight="1">
      <c r="A3" s="1" t="s">
        <v>1</v>
      </c>
      <c r="B3" s="2"/>
      <c r="C3" s="3" t="s">
        <v>2</v>
      </c>
      <c r="D3" s="3"/>
      <c r="E3" s="3"/>
      <c r="F3" s="3" t="s">
        <v>3</v>
      </c>
      <c r="G3" s="4"/>
    </row>
    <row r="4" spans="1:7" ht="12.75" customHeight="1">
      <c r="A4" s="5"/>
      <c r="B4" s="6"/>
      <c r="C4" s="189" t="s">
        <v>344</v>
      </c>
      <c r="D4" s="7"/>
      <c r="E4" s="7"/>
      <c r="F4" s="8"/>
      <c r="G4" s="9"/>
    </row>
    <row r="5" spans="1:7" ht="12.75" customHeight="1">
      <c r="A5" s="10" t="s">
        <v>4</v>
      </c>
      <c r="B5" s="11"/>
      <c r="C5" s="12" t="s">
        <v>5</v>
      </c>
      <c r="D5" s="12"/>
      <c r="E5" s="12"/>
      <c r="F5" s="13" t="s">
        <v>6</v>
      </c>
      <c r="G5" s="14"/>
    </row>
    <row r="6" spans="1:7" ht="54" customHeight="1">
      <c r="A6" s="5"/>
      <c r="B6" s="6"/>
      <c r="C6" s="257" t="s">
        <v>343</v>
      </c>
      <c r="D6" s="257"/>
      <c r="E6" s="257"/>
      <c r="F6" s="15"/>
      <c r="G6" s="9"/>
    </row>
    <row r="7" spans="1:9" ht="12.75">
      <c r="A7" s="16" t="s">
        <v>7</v>
      </c>
      <c r="B7" s="17"/>
      <c r="C7" s="258"/>
      <c r="D7" s="258"/>
      <c r="E7" s="18" t="s">
        <v>8</v>
      </c>
      <c r="F7" s="19"/>
      <c r="G7" s="20">
        <v>0</v>
      </c>
      <c r="H7" s="21"/>
      <c r="I7" s="21"/>
    </row>
    <row r="8" spans="1:7" ht="12.75">
      <c r="A8" s="16" t="s">
        <v>9</v>
      </c>
      <c r="B8" s="17"/>
      <c r="C8" s="258" t="s">
        <v>69</v>
      </c>
      <c r="D8" s="258"/>
      <c r="E8" s="13" t="s">
        <v>10</v>
      </c>
      <c r="F8" s="17"/>
      <c r="G8" s="22">
        <f>IF(PocetMJ=0,0,ROUND((F30+F32)/PocetMJ,1))</f>
        <v>0</v>
      </c>
    </row>
    <row r="9" spans="1:7" ht="12.75">
      <c r="A9" s="23" t="s">
        <v>11</v>
      </c>
      <c r="B9" s="24"/>
      <c r="C9" s="24"/>
      <c r="D9" s="24"/>
      <c r="E9" s="25" t="s">
        <v>12</v>
      </c>
      <c r="F9" s="24"/>
      <c r="G9" s="26"/>
    </row>
    <row r="10" spans="1:57" ht="12.75">
      <c r="A10" s="27" t="s">
        <v>13</v>
      </c>
      <c r="B10" s="8"/>
      <c r="C10" s="8" t="s">
        <v>14</v>
      </c>
      <c r="D10" s="8"/>
      <c r="E10" s="28" t="s">
        <v>15</v>
      </c>
      <c r="F10" s="8"/>
      <c r="G10" s="9"/>
      <c r="BA10" s="29"/>
      <c r="BB10" s="29"/>
      <c r="BC10" s="29"/>
      <c r="BD10" s="29"/>
      <c r="BE10" s="29"/>
    </row>
    <row r="11" spans="1:7" ht="12.75">
      <c r="A11" s="27"/>
      <c r="B11" s="8"/>
      <c r="C11" s="8"/>
      <c r="D11" s="8"/>
      <c r="E11" s="259"/>
      <c r="F11" s="259"/>
      <c r="G11" s="259"/>
    </row>
    <row r="12" spans="1:7" ht="28.5" customHeight="1">
      <c r="A12" s="260" t="s">
        <v>16</v>
      </c>
      <c r="B12" s="260"/>
      <c r="C12" s="260"/>
      <c r="D12" s="260"/>
      <c r="E12" s="260"/>
      <c r="F12" s="260"/>
      <c r="G12" s="260"/>
    </row>
    <row r="13" spans="1:7" ht="17.25" customHeight="1">
      <c r="A13" s="30" t="s">
        <v>17</v>
      </c>
      <c r="B13" s="31"/>
      <c r="C13" s="32"/>
      <c r="D13" s="255" t="s">
        <v>18</v>
      </c>
      <c r="E13" s="255"/>
      <c r="F13" s="255"/>
      <c r="G13" s="255"/>
    </row>
    <row r="14" spans="1:7" ht="15.75" customHeight="1">
      <c r="A14" s="33"/>
      <c r="B14" s="34" t="s">
        <v>19</v>
      </c>
      <c r="C14" s="35">
        <f>Dodavka</f>
        <v>0</v>
      </c>
      <c r="D14" s="36"/>
      <c r="E14" s="37"/>
      <c r="F14" s="38"/>
      <c r="G14" s="35"/>
    </row>
    <row r="15" spans="1:7" ht="15.75" customHeight="1">
      <c r="A15" s="39" t="s">
        <v>20</v>
      </c>
      <c r="B15" s="34" t="s">
        <v>21</v>
      </c>
      <c r="C15" s="35">
        <f>Mont</f>
        <v>0</v>
      </c>
      <c r="D15" s="23"/>
      <c r="E15" s="40"/>
      <c r="F15" s="41"/>
      <c r="G15" s="35"/>
    </row>
    <row r="16" spans="1:7" ht="15.75" customHeight="1">
      <c r="A16" s="39" t="s">
        <v>22</v>
      </c>
      <c r="B16" s="34" t="s">
        <v>23</v>
      </c>
      <c r="C16" s="35">
        <f>HSV</f>
        <v>0</v>
      </c>
      <c r="D16" s="23"/>
      <c r="E16" s="40"/>
      <c r="F16" s="41"/>
      <c r="G16" s="35"/>
    </row>
    <row r="17" spans="1:7" ht="15.75" customHeight="1">
      <c r="A17" s="39" t="s">
        <v>24</v>
      </c>
      <c r="B17" s="34" t="s">
        <v>25</v>
      </c>
      <c r="C17" s="35">
        <f>PSV</f>
        <v>0</v>
      </c>
      <c r="D17" s="23"/>
      <c r="E17" s="40"/>
      <c r="F17" s="41"/>
      <c r="G17" s="35"/>
    </row>
    <row r="18" spans="1:7" ht="15.75" customHeight="1">
      <c r="A18" s="42" t="s">
        <v>26</v>
      </c>
      <c r="B18" s="34"/>
      <c r="C18" s="35">
        <f>SUM(C14:C17)</f>
        <v>0</v>
      </c>
      <c r="D18" s="23"/>
      <c r="E18" s="40"/>
      <c r="F18" s="41"/>
      <c r="G18" s="35"/>
    </row>
    <row r="19" spans="1:7" ht="15.75" customHeight="1">
      <c r="A19" s="42"/>
      <c r="B19" s="34"/>
      <c r="C19" s="35"/>
      <c r="D19" s="23"/>
      <c r="E19" s="40"/>
      <c r="F19" s="41"/>
      <c r="G19" s="35"/>
    </row>
    <row r="20" spans="1:7" ht="15.75" customHeight="1">
      <c r="A20" s="42" t="s">
        <v>27</v>
      </c>
      <c r="B20" s="34"/>
      <c r="C20" s="35">
        <f>HZS</f>
        <v>0</v>
      </c>
      <c r="D20" s="23"/>
      <c r="E20" s="40"/>
      <c r="F20" s="41"/>
      <c r="G20" s="35"/>
    </row>
    <row r="21" spans="1:7" ht="15.75" customHeight="1">
      <c r="A21" s="27" t="s">
        <v>28</v>
      </c>
      <c r="B21" s="8"/>
      <c r="C21" s="35">
        <f>C18+C20</f>
        <v>0</v>
      </c>
      <c r="D21" s="23" t="s">
        <v>29</v>
      </c>
      <c r="E21" s="40"/>
      <c r="F21" s="41"/>
      <c r="G21" s="35">
        <f>G22-SUM(G14:G20)</f>
        <v>0</v>
      </c>
    </row>
    <row r="22" spans="1:7" ht="15.75" customHeight="1">
      <c r="A22" s="23" t="s">
        <v>30</v>
      </c>
      <c r="B22" s="24"/>
      <c r="C22" s="43">
        <f>C21+G22</f>
        <v>0</v>
      </c>
      <c r="D22" s="44" t="s">
        <v>31</v>
      </c>
      <c r="E22" s="45"/>
      <c r="F22" s="46"/>
      <c r="G22" s="35">
        <f>VRN</f>
        <v>0</v>
      </c>
    </row>
    <row r="23" spans="1:7" ht="12.75">
      <c r="A23" s="1" t="s">
        <v>32</v>
      </c>
      <c r="B23" s="3"/>
      <c r="C23" s="47" t="s">
        <v>33</v>
      </c>
      <c r="D23" s="3"/>
      <c r="E23" s="47" t="s">
        <v>34</v>
      </c>
      <c r="F23" s="3"/>
      <c r="G23" s="4"/>
    </row>
    <row r="24" spans="1:7" ht="12.75">
      <c r="A24" s="16"/>
      <c r="B24" s="17"/>
      <c r="C24" s="13" t="s">
        <v>35</v>
      </c>
      <c r="D24" s="17"/>
      <c r="E24" s="13" t="s">
        <v>35</v>
      </c>
      <c r="F24" s="17"/>
      <c r="G24" s="14"/>
    </row>
    <row r="25" spans="1:7" ht="12.75">
      <c r="A25" s="27" t="s">
        <v>36</v>
      </c>
      <c r="B25" s="48"/>
      <c r="C25" s="28" t="s">
        <v>36</v>
      </c>
      <c r="D25" s="8"/>
      <c r="E25" s="28" t="s">
        <v>36</v>
      </c>
      <c r="F25" s="8"/>
      <c r="G25" s="9"/>
    </row>
    <row r="26" spans="1:7" ht="12.75">
      <c r="A26" s="27"/>
      <c r="B26" s="49"/>
      <c r="C26" s="28" t="s">
        <v>37</v>
      </c>
      <c r="D26" s="8"/>
      <c r="E26" s="28" t="s">
        <v>38</v>
      </c>
      <c r="F26" s="8"/>
      <c r="G26" s="9"/>
    </row>
    <row r="27" spans="1:7" ht="12.75">
      <c r="A27" s="27"/>
      <c r="B27" s="8"/>
      <c r="C27" s="28"/>
      <c r="D27" s="8"/>
      <c r="E27" s="28"/>
      <c r="F27" s="8"/>
      <c r="G27" s="9"/>
    </row>
    <row r="28" spans="1:7" ht="97.5" customHeight="1">
      <c r="A28" s="27"/>
      <c r="B28" s="8"/>
      <c r="C28" s="28"/>
      <c r="D28" s="8"/>
      <c r="E28" s="28"/>
      <c r="F28" s="8"/>
      <c r="G28" s="9"/>
    </row>
    <row r="29" spans="1:7" ht="12.75">
      <c r="A29" s="16" t="s">
        <v>39</v>
      </c>
      <c r="B29" s="17"/>
      <c r="C29" s="50">
        <v>0</v>
      </c>
      <c r="D29" s="17" t="s">
        <v>40</v>
      </c>
      <c r="E29" s="13"/>
      <c r="F29" s="51">
        <v>0</v>
      </c>
      <c r="G29" s="14"/>
    </row>
    <row r="30" spans="1:7" ht="12.75">
      <c r="A30" s="16" t="s">
        <v>39</v>
      </c>
      <c r="B30" s="17"/>
      <c r="C30" s="50">
        <v>10</v>
      </c>
      <c r="D30" s="17" t="s">
        <v>40</v>
      </c>
      <c r="E30" s="13"/>
      <c r="F30" s="51">
        <v>0</v>
      </c>
      <c r="G30" s="14"/>
    </row>
    <row r="31" spans="1:7" ht="12.75">
      <c r="A31" s="16" t="s">
        <v>41</v>
      </c>
      <c r="B31" s="17"/>
      <c r="C31" s="50">
        <v>10</v>
      </c>
      <c r="D31" s="17" t="s">
        <v>40</v>
      </c>
      <c r="E31" s="13"/>
      <c r="F31" s="52">
        <f>ROUND(PRODUCT(F30,C31/100),1)</f>
        <v>0</v>
      </c>
      <c r="G31" s="26"/>
    </row>
    <row r="32" spans="1:7" ht="12.75">
      <c r="A32" s="16" t="s">
        <v>39</v>
      </c>
      <c r="B32" s="17"/>
      <c r="C32" s="50">
        <v>21</v>
      </c>
      <c r="D32" s="17" t="s">
        <v>40</v>
      </c>
      <c r="E32" s="13"/>
      <c r="F32" s="51">
        <f>C22</f>
        <v>0</v>
      </c>
      <c r="G32" s="14"/>
    </row>
    <row r="33" spans="1:7" ht="12.75">
      <c r="A33" s="16" t="s">
        <v>41</v>
      </c>
      <c r="B33" s="17"/>
      <c r="C33" s="50">
        <v>21</v>
      </c>
      <c r="D33" s="17" t="s">
        <v>40</v>
      </c>
      <c r="E33" s="13"/>
      <c r="F33" s="52">
        <f>ROUND(PRODUCT(F32,C33/100),1)</f>
        <v>0</v>
      </c>
      <c r="G33" s="26"/>
    </row>
    <row r="34" spans="1:7" s="58" customFormat="1" ht="19.5" customHeight="1">
      <c r="A34" s="53" t="s">
        <v>42</v>
      </c>
      <c r="B34" s="54"/>
      <c r="C34" s="54"/>
      <c r="D34" s="54"/>
      <c r="E34" s="55"/>
      <c r="F34" s="56">
        <f>CEILING(SUM(F29:F33),IF(SUM(F29:F33)&gt;=0,1,-1))</f>
        <v>0</v>
      </c>
      <c r="G34" s="57"/>
    </row>
  </sheetData>
  <sheetProtection selectLockedCells="1" selectUnlockedCells="1"/>
  <mergeCells count="7">
    <mergeCell ref="D13:G13"/>
    <mergeCell ref="A1:G1"/>
    <mergeCell ref="C6:E6"/>
    <mergeCell ref="C7:D7"/>
    <mergeCell ref="C8:D8"/>
    <mergeCell ref="E11:G11"/>
    <mergeCell ref="A12:G12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  <headerFooter alignWithMargins="0">
    <oddFooter>&amp;CStrana &amp;P</oddFooter>
  </headerFooter>
  <ignoredErrors>
    <ignoredError sqref="F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BE19"/>
  <sheetViews>
    <sheetView showZeros="0" zoomScaleSheetLayoutView="85" zoomScalePageLayoutView="0" workbookViewId="0" topLeftCell="A1">
      <selection activeCell="H31" sqref="H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24.25390625" style="0" customWidth="1"/>
    <col min="5" max="5" width="8.00390625" style="0" customWidth="1"/>
    <col min="6" max="6" width="12.125" style="0" customWidth="1"/>
    <col min="7" max="7" width="11.00390625" style="0" customWidth="1"/>
    <col min="8" max="8" width="12.75390625" style="0" bestFit="1" customWidth="1"/>
    <col min="9" max="9" width="10.75390625" style="0" customWidth="1"/>
  </cols>
  <sheetData>
    <row r="1" spans="1:9" ht="31.5" customHeight="1" thickTop="1">
      <c r="A1" s="261" t="s">
        <v>4</v>
      </c>
      <c r="B1" s="261"/>
      <c r="C1" s="268" t="str">
        <f>CONCATENATE(cislostavby," ",nazevstavby)</f>
        <v> Rekonstrukce katedry imunologie a biologie - VZT, MaR</v>
      </c>
      <c r="D1" s="269"/>
      <c r="E1" s="269"/>
      <c r="F1" s="269"/>
      <c r="G1" s="269"/>
      <c r="H1" s="269"/>
      <c r="I1" s="270"/>
    </row>
    <row r="2" spans="1:9" ht="13.5" thickBot="1">
      <c r="A2" s="262" t="s">
        <v>1</v>
      </c>
      <c r="B2" s="262"/>
      <c r="C2" s="59" t="str">
        <f>CONCATENATE(cisloobjektu," ",nazevobjektu)</f>
        <v> Teoretické ústavy LF UP v Olomouci</v>
      </c>
      <c r="D2" s="60"/>
      <c r="E2" s="61"/>
      <c r="F2" s="60"/>
      <c r="G2" s="263"/>
      <c r="H2" s="263"/>
      <c r="I2" s="263"/>
    </row>
    <row r="3" ht="12.75">
      <c r="F3" s="8"/>
    </row>
    <row r="4" spans="1:9" ht="19.5" customHeight="1">
      <c r="A4" s="264" t="s">
        <v>43</v>
      </c>
      <c r="B4" s="264"/>
      <c r="C4" s="264"/>
      <c r="D4" s="264"/>
      <c r="E4" s="264"/>
      <c r="F4" s="264"/>
      <c r="G4" s="264"/>
      <c r="H4" s="264"/>
      <c r="I4" s="264"/>
    </row>
    <row r="6" spans="1:9" s="8" customFormat="1" ht="13.5" thickBot="1">
      <c r="A6" s="62"/>
      <c r="B6" s="63" t="s">
        <v>44</v>
      </c>
      <c r="C6" s="63"/>
      <c r="D6" s="64"/>
      <c r="E6" s="65" t="s">
        <v>45</v>
      </c>
      <c r="F6" s="66" t="s">
        <v>46</v>
      </c>
      <c r="G6" s="66" t="s">
        <v>47</v>
      </c>
      <c r="H6" s="66" t="s">
        <v>48</v>
      </c>
      <c r="I6" s="67" t="s">
        <v>27</v>
      </c>
    </row>
    <row r="7" spans="1:9" s="8" customFormat="1" ht="12.75">
      <c r="A7" s="93"/>
      <c r="B7" s="94"/>
      <c r="C7" s="94"/>
      <c r="D7" s="95"/>
      <c r="E7" s="96"/>
      <c r="F7" s="97"/>
      <c r="G7" s="97"/>
      <c r="H7" s="97"/>
      <c r="I7" s="98"/>
    </row>
    <row r="8" spans="1:9" s="8" customFormat="1" ht="12.75">
      <c r="A8" s="107"/>
      <c r="B8" s="108" t="s">
        <v>106</v>
      </c>
      <c r="C8" s="94"/>
      <c r="D8" s="95"/>
      <c r="E8" s="96"/>
      <c r="F8" s="177">
        <f>VZT!G173</f>
        <v>0</v>
      </c>
      <c r="G8" s="97"/>
      <c r="H8" s="109"/>
      <c r="I8" s="98"/>
    </row>
    <row r="9" spans="1:9" s="8" customFormat="1" ht="12.75">
      <c r="A9" s="107"/>
      <c r="B9" s="108" t="s">
        <v>341</v>
      </c>
      <c r="C9" s="94"/>
      <c r="D9" s="95"/>
      <c r="E9" s="96"/>
      <c r="F9" s="177">
        <f>MAR!G122</f>
        <v>0</v>
      </c>
      <c r="G9" s="94"/>
      <c r="H9" s="109"/>
      <c r="I9" s="98"/>
    </row>
    <row r="10" spans="1:9" s="8" customFormat="1" ht="13.5" thickBot="1">
      <c r="A10" s="68"/>
      <c r="B10" s="92"/>
      <c r="C10" s="69"/>
      <c r="D10" s="70"/>
      <c r="E10" s="71"/>
      <c r="F10" s="72"/>
      <c r="G10" s="72"/>
      <c r="H10" s="72"/>
      <c r="I10" s="73"/>
    </row>
    <row r="11" spans="1:9" s="79" customFormat="1" ht="13.5" thickBot="1">
      <c r="A11" s="74"/>
      <c r="B11" s="63" t="s">
        <v>49</v>
      </c>
      <c r="C11" s="63"/>
      <c r="D11" s="75"/>
      <c r="E11" s="76"/>
      <c r="F11" s="77">
        <f>SUM(F8:F10)</f>
        <v>0</v>
      </c>
      <c r="G11" s="77">
        <f>SUM(G8:G10)</f>
        <v>0</v>
      </c>
      <c r="H11" s="77">
        <f>SUM(H8:H10)</f>
        <v>0</v>
      </c>
      <c r="I11" s="78"/>
    </row>
    <row r="12" spans="1:9" ht="12.75">
      <c r="A12" s="69"/>
      <c r="B12" s="69"/>
      <c r="C12" s="69"/>
      <c r="D12" s="69"/>
      <c r="E12" s="69"/>
      <c r="F12" s="69"/>
      <c r="G12" s="69"/>
      <c r="H12" s="69"/>
      <c r="I12" s="69"/>
    </row>
    <row r="13" spans="1:57" ht="19.5" customHeight="1">
      <c r="A13" s="265" t="s">
        <v>97</v>
      </c>
      <c r="B13" s="265"/>
      <c r="C13" s="265"/>
      <c r="D13" s="265"/>
      <c r="E13" s="265"/>
      <c r="F13" s="265"/>
      <c r="G13" s="265"/>
      <c r="H13" s="265"/>
      <c r="I13" s="265"/>
      <c r="BA13" s="29"/>
      <c r="BB13" s="29"/>
      <c r="BC13" s="29"/>
      <c r="BD13" s="29"/>
      <c r="BE13" s="29"/>
    </row>
    <row r="14" spans="1:9" ht="12.75">
      <c r="A14" s="80"/>
      <c r="B14" s="80"/>
      <c r="C14" s="80"/>
      <c r="D14" s="80"/>
      <c r="E14" s="80"/>
      <c r="F14" s="80"/>
      <c r="G14" s="80"/>
      <c r="H14" s="80"/>
      <c r="I14" s="80"/>
    </row>
    <row r="15" spans="1:9" ht="12.75">
      <c r="A15" s="81"/>
      <c r="B15" s="82"/>
      <c r="C15" s="82"/>
      <c r="D15" s="83"/>
      <c r="E15" s="84" t="s">
        <v>50</v>
      </c>
      <c r="F15" s="85"/>
      <c r="G15" s="86" t="s">
        <v>51</v>
      </c>
      <c r="H15" s="87"/>
      <c r="I15" s="88" t="s">
        <v>50</v>
      </c>
    </row>
    <row r="16" spans="1:9" ht="12.75">
      <c r="A16" s="99" t="s">
        <v>87</v>
      </c>
      <c r="B16" s="100"/>
      <c r="C16" s="100"/>
      <c r="D16" s="101"/>
      <c r="E16" s="102">
        <v>0</v>
      </c>
      <c r="F16" s="103">
        <v>0</v>
      </c>
      <c r="G16" s="104">
        <f>VRN_VON!G7</f>
        <v>0</v>
      </c>
      <c r="H16" s="105"/>
      <c r="I16" s="106">
        <f>G16</f>
        <v>0</v>
      </c>
    </row>
    <row r="17" spans="1:9" ht="12.75">
      <c r="A17" s="99" t="s">
        <v>93</v>
      </c>
      <c r="B17" s="100"/>
      <c r="C17" s="100"/>
      <c r="D17" s="101"/>
      <c r="E17" s="102">
        <v>0</v>
      </c>
      <c r="F17" s="103">
        <v>0</v>
      </c>
      <c r="G17" s="104">
        <f>VRN_VON!G11</f>
        <v>0</v>
      </c>
      <c r="H17" s="105"/>
      <c r="I17" s="106">
        <f>G17</f>
        <v>0</v>
      </c>
    </row>
    <row r="18" spans="1:53" ht="13.5" thickBot="1">
      <c r="A18" s="110"/>
      <c r="B18" s="111"/>
      <c r="C18" s="111"/>
      <c r="D18" s="112"/>
      <c r="E18" s="113"/>
      <c r="F18" s="114"/>
      <c r="G18" s="115">
        <f>CHOOSE(BA18+1,HSV+PSV,HSV+PSV+Mont,HSV+PSV+Dodavka+Mont,HSV,PSV,Mont,Dodavka,Mont+Dodavka,0)</f>
        <v>0</v>
      </c>
      <c r="H18" s="116"/>
      <c r="I18" s="117">
        <f>E18+F18*G18/100</f>
        <v>0</v>
      </c>
      <c r="BA18">
        <v>8</v>
      </c>
    </row>
    <row r="19" spans="1:9" ht="13.5" thickBot="1">
      <c r="A19" s="118"/>
      <c r="B19" s="119" t="s">
        <v>52</v>
      </c>
      <c r="C19" s="120"/>
      <c r="D19" s="121"/>
      <c r="E19" s="122"/>
      <c r="F19" s="123"/>
      <c r="G19" s="123"/>
      <c r="H19" s="266">
        <f>SUM(I16:I17)</f>
        <v>0</v>
      </c>
      <c r="I19" s="267"/>
    </row>
  </sheetData>
  <sheetProtection selectLockedCells="1" selectUnlockedCells="1"/>
  <mergeCells count="7">
    <mergeCell ref="A1:B1"/>
    <mergeCell ref="A2:B2"/>
    <mergeCell ref="G2:I2"/>
    <mergeCell ref="A4:I4"/>
    <mergeCell ref="A13:I13"/>
    <mergeCell ref="H19:I19"/>
    <mergeCell ref="C1:I1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scale="92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tabColor rgb="FFFFFF00"/>
  </sheetPr>
  <dimension ref="A1:I173"/>
  <sheetViews>
    <sheetView showGridLines="0" showZeros="0" view="pageBreakPreview" zoomScale="115" zoomScaleNormal="115" zoomScaleSheetLayoutView="115" zoomScalePageLayoutView="0" workbookViewId="0" topLeftCell="A154">
      <selection activeCell="L9" sqref="L9"/>
    </sheetView>
  </sheetViews>
  <sheetFormatPr defaultColWidth="9.00390625" defaultRowHeight="12.75"/>
  <cols>
    <col min="1" max="1" width="7.375" style="89" bestFit="1" customWidth="1"/>
    <col min="2" max="2" width="10.25390625" style="89" customWidth="1"/>
    <col min="3" max="3" width="48.00390625" style="91" customWidth="1"/>
    <col min="4" max="4" width="5.875" style="89" customWidth="1"/>
    <col min="5" max="5" width="8.625" style="90" customWidth="1"/>
    <col min="6" max="6" width="10.875" style="90" customWidth="1"/>
    <col min="7" max="7" width="11.875" style="89" customWidth="1"/>
    <col min="8" max="16384" width="9.125" style="89" customWidth="1"/>
  </cols>
  <sheetData>
    <row r="1" spans="1:7" ht="15.75">
      <c r="A1" s="278" t="s">
        <v>53</v>
      </c>
      <c r="B1" s="278"/>
      <c r="C1" s="278"/>
      <c r="D1" s="278"/>
      <c r="E1" s="278"/>
      <c r="F1" s="278"/>
      <c r="G1" s="278"/>
    </row>
    <row r="2" spans="1:7" ht="13.5" thickBot="1">
      <c r="A2" s="166"/>
      <c r="B2" s="167"/>
      <c r="C2" s="168"/>
      <c r="D2" s="168"/>
      <c r="E2" s="169"/>
      <c r="F2" s="169"/>
      <c r="G2" s="168"/>
    </row>
    <row r="3" spans="1:7" ht="13.5" thickTop="1">
      <c r="A3" s="279" t="s">
        <v>4</v>
      </c>
      <c r="B3" s="280"/>
      <c r="C3" s="281" t="s">
        <v>345</v>
      </c>
      <c r="D3" s="282"/>
      <c r="E3" s="282"/>
      <c r="F3" s="282"/>
      <c r="G3" s="283"/>
    </row>
    <row r="4" spans="1:7" ht="13.5" thickBot="1">
      <c r="A4" s="284" t="s">
        <v>1</v>
      </c>
      <c r="B4" s="285"/>
      <c r="C4" s="170" t="s">
        <v>344</v>
      </c>
      <c r="D4" s="171"/>
      <c r="E4" s="286"/>
      <c r="F4" s="286"/>
      <c r="G4" s="287"/>
    </row>
    <row r="5" spans="1:7" ht="13.5" thickTop="1">
      <c r="A5" s="172"/>
      <c r="B5" s="166"/>
      <c r="C5" s="166"/>
      <c r="D5" s="166"/>
      <c r="E5" s="173"/>
      <c r="F5" s="173"/>
      <c r="G5" s="166"/>
    </row>
    <row r="6" spans="1:9" ht="38.25">
      <c r="A6" s="206" t="s">
        <v>54</v>
      </c>
      <c r="B6" s="206" t="s">
        <v>64</v>
      </c>
      <c r="C6" s="206" t="s">
        <v>65</v>
      </c>
      <c r="D6" s="207" t="s">
        <v>55</v>
      </c>
      <c r="E6" s="208" t="s">
        <v>68</v>
      </c>
      <c r="F6" s="208" t="s">
        <v>66</v>
      </c>
      <c r="G6" s="208" t="s">
        <v>75</v>
      </c>
      <c r="H6" s="209" t="s">
        <v>84</v>
      </c>
      <c r="I6" s="209" t="s">
        <v>85</v>
      </c>
    </row>
    <row r="7" spans="1:9" ht="12.75">
      <c r="A7" s="210"/>
      <c r="B7" s="211"/>
      <c r="C7" s="212" t="s">
        <v>110</v>
      </c>
      <c r="D7" s="213"/>
      <c r="E7" s="214"/>
      <c r="F7" s="214"/>
      <c r="G7" s="247">
        <f>SUM(G8:G14)</f>
        <v>0</v>
      </c>
      <c r="H7" s="215"/>
      <c r="I7" s="216"/>
    </row>
    <row r="8" spans="1:9" ht="67.5">
      <c r="A8" s="174" t="s">
        <v>101</v>
      </c>
      <c r="B8" s="174" t="s">
        <v>56</v>
      </c>
      <c r="C8" s="184" t="s">
        <v>111</v>
      </c>
      <c r="D8" s="220" t="s">
        <v>57</v>
      </c>
      <c r="E8" s="221">
        <v>1</v>
      </c>
      <c r="F8" s="244"/>
      <c r="G8" s="245">
        <f aca="true" t="shared" si="0" ref="G8:G14">E8*F8</f>
        <v>0</v>
      </c>
      <c r="H8" s="185" t="s">
        <v>89</v>
      </c>
      <c r="I8" s="185" t="s">
        <v>90</v>
      </c>
    </row>
    <row r="9" spans="1:9" ht="33.75">
      <c r="A9" s="179" t="s">
        <v>112</v>
      </c>
      <c r="B9" s="179" t="s">
        <v>56</v>
      </c>
      <c r="C9" s="180" t="s">
        <v>113</v>
      </c>
      <c r="D9" s="223" t="s">
        <v>57</v>
      </c>
      <c r="E9" s="224">
        <v>4</v>
      </c>
      <c r="F9" s="222"/>
      <c r="G9" s="246">
        <f t="shared" si="0"/>
        <v>0</v>
      </c>
      <c r="H9" s="181" t="s">
        <v>89</v>
      </c>
      <c r="I9" s="181" t="s">
        <v>90</v>
      </c>
    </row>
    <row r="10" spans="1:9" ht="33.75">
      <c r="A10" s="179" t="s">
        <v>114</v>
      </c>
      <c r="B10" s="179" t="s">
        <v>56</v>
      </c>
      <c r="C10" s="180" t="s">
        <v>115</v>
      </c>
      <c r="D10" s="223" t="s">
        <v>57</v>
      </c>
      <c r="E10" s="224">
        <v>4</v>
      </c>
      <c r="F10" s="222"/>
      <c r="G10" s="246">
        <f t="shared" si="0"/>
        <v>0</v>
      </c>
      <c r="H10" s="181" t="s">
        <v>89</v>
      </c>
      <c r="I10" s="181" t="s">
        <v>90</v>
      </c>
    </row>
    <row r="11" spans="1:9" ht="45">
      <c r="A11" s="179" t="s">
        <v>116</v>
      </c>
      <c r="B11" s="179" t="s">
        <v>56</v>
      </c>
      <c r="C11" s="180" t="s">
        <v>117</v>
      </c>
      <c r="D11" s="223" t="s">
        <v>59</v>
      </c>
      <c r="E11" s="224">
        <v>7</v>
      </c>
      <c r="F11" s="222"/>
      <c r="G11" s="246">
        <f t="shared" si="0"/>
        <v>0</v>
      </c>
      <c r="H11" s="181" t="s">
        <v>89</v>
      </c>
      <c r="I11" s="181" t="s">
        <v>90</v>
      </c>
    </row>
    <row r="12" spans="1:9" ht="45">
      <c r="A12" s="179"/>
      <c r="B12" s="179"/>
      <c r="C12" s="180" t="s">
        <v>118</v>
      </c>
      <c r="D12" s="223" t="s">
        <v>59</v>
      </c>
      <c r="E12" s="224">
        <v>7</v>
      </c>
      <c r="F12" s="222"/>
      <c r="G12" s="246">
        <f t="shared" si="0"/>
        <v>0</v>
      </c>
      <c r="H12" s="181" t="s">
        <v>89</v>
      </c>
      <c r="I12" s="181" t="s">
        <v>90</v>
      </c>
    </row>
    <row r="13" spans="1:9" ht="33.75">
      <c r="A13" s="179" t="s">
        <v>119</v>
      </c>
      <c r="B13" s="179" t="s">
        <v>56</v>
      </c>
      <c r="C13" s="180" t="s">
        <v>120</v>
      </c>
      <c r="D13" s="223" t="s">
        <v>63</v>
      </c>
      <c r="E13" s="224">
        <v>32</v>
      </c>
      <c r="F13" s="222"/>
      <c r="G13" s="246">
        <f t="shared" si="0"/>
        <v>0</v>
      </c>
      <c r="H13" s="181" t="s">
        <v>89</v>
      </c>
      <c r="I13" s="181" t="s">
        <v>90</v>
      </c>
    </row>
    <row r="14" spans="1:9" ht="12.75">
      <c r="A14" s="179"/>
      <c r="B14" s="179" t="s">
        <v>56</v>
      </c>
      <c r="C14" s="180" t="s">
        <v>121</v>
      </c>
      <c r="D14" s="223" t="s">
        <v>122</v>
      </c>
      <c r="E14" s="224">
        <v>1</v>
      </c>
      <c r="F14" s="222"/>
      <c r="G14" s="246">
        <f t="shared" si="0"/>
        <v>0</v>
      </c>
      <c r="H14" s="181" t="s">
        <v>89</v>
      </c>
      <c r="I14" s="181" t="s">
        <v>90</v>
      </c>
    </row>
    <row r="15" spans="1:9" ht="12.75">
      <c r="A15" s="210"/>
      <c r="B15" s="211"/>
      <c r="C15" s="212" t="s">
        <v>123</v>
      </c>
      <c r="D15" s="226"/>
      <c r="E15" s="227"/>
      <c r="F15" s="227"/>
      <c r="G15" s="247">
        <f>SUM(G16:G23)</f>
        <v>0</v>
      </c>
      <c r="H15" s="215"/>
      <c r="I15" s="216"/>
    </row>
    <row r="16" spans="1:9" ht="67.5">
      <c r="A16" s="174" t="s">
        <v>102</v>
      </c>
      <c r="B16" s="174" t="s">
        <v>56</v>
      </c>
      <c r="C16" s="184" t="s">
        <v>124</v>
      </c>
      <c r="D16" s="220" t="s">
        <v>57</v>
      </c>
      <c r="E16" s="221">
        <v>1</v>
      </c>
      <c r="F16" s="222"/>
      <c r="G16" s="246">
        <f aca="true" t="shared" si="1" ref="G16:G23">E16*F16</f>
        <v>0</v>
      </c>
      <c r="H16" s="185" t="s">
        <v>89</v>
      </c>
      <c r="I16" s="185" t="s">
        <v>90</v>
      </c>
    </row>
    <row r="17" spans="1:9" ht="33.75">
      <c r="A17" s="179" t="s">
        <v>125</v>
      </c>
      <c r="B17" s="179" t="s">
        <v>56</v>
      </c>
      <c r="C17" s="180" t="s">
        <v>126</v>
      </c>
      <c r="D17" s="223" t="s">
        <v>57</v>
      </c>
      <c r="E17" s="224">
        <v>5</v>
      </c>
      <c r="F17" s="222"/>
      <c r="G17" s="246">
        <f t="shared" si="1"/>
        <v>0</v>
      </c>
      <c r="H17" s="181" t="s">
        <v>89</v>
      </c>
      <c r="I17" s="181" t="s">
        <v>90</v>
      </c>
    </row>
    <row r="18" spans="1:9" ht="33.75">
      <c r="A18" s="179" t="s">
        <v>127</v>
      </c>
      <c r="B18" s="179" t="s">
        <v>56</v>
      </c>
      <c r="C18" s="180" t="s">
        <v>128</v>
      </c>
      <c r="D18" s="223" t="s">
        <v>57</v>
      </c>
      <c r="E18" s="224">
        <v>2</v>
      </c>
      <c r="F18" s="222"/>
      <c r="G18" s="246">
        <f t="shared" si="1"/>
        <v>0</v>
      </c>
      <c r="H18" s="181" t="s">
        <v>89</v>
      </c>
      <c r="I18" s="181" t="s">
        <v>90</v>
      </c>
    </row>
    <row r="19" spans="1:9" ht="45">
      <c r="A19" s="179" t="s">
        <v>129</v>
      </c>
      <c r="B19" s="179" t="s">
        <v>56</v>
      </c>
      <c r="C19" s="180" t="s">
        <v>117</v>
      </c>
      <c r="D19" s="223" t="s">
        <v>59</v>
      </c>
      <c r="E19" s="224">
        <v>16</v>
      </c>
      <c r="F19" s="222"/>
      <c r="G19" s="246">
        <f t="shared" si="1"/>
        <v>0</v>
      </c>
      <c r="H19" s="181" t="s">
        <v>89</v>
      </c>
      <c r="I19" s="181" t="s">
        <v>90</v>
      </c>
    </row>
    <row r="20" spans="1:9" ht="45">
      <c r="A20" s="179"/>
      <c r="B20" s="179"/>
      <c r="C20" s="180" t="s">
        <v>130</v>
      </c>
      <c r="D20" s="223" t="s">
        <v>59</v>
      </c>
      <c r="E20" s="224">
        <v>6</v>
      </c>
      <c r="F20" s="222"/>
      <c r="G20" s="246">
        <f t="shared" si="1"/>
        <v>0</v>
      </c>
      <c r="H20" s="181" t="s">
        <v>89</v>
      </c>
      <c r="I20" s="181" t="s">
        <v>90</v>
      </c>
    </row>
    <row r="21" spans="1:9" ht="45">
      <c r="A21" s="179"/>
      <c r="B21" s="179"/>
      <c r="C21" s="180" t="s">
        <v>118</v>
      </c>
      <c r="D21" s="223" t="s">
        <v>59</v>
      </c>
      <c r="E21" s="224">
        <v>5</v>
      </c>
      <c r="F21" s="222"/>
      <c r="G21" s="246">
        <f t="shared" si="1"/>
        <v>0</v>
      </c>
      <c r="H21" s="181" t="s">
        <v>89</v>
      </c>
      <c r="I21" s="181" t="s">
        <v>90</v>
      </c>
    </row>
    <row r="22" spans="1:9" ht="33.75">
      <c r="A22" s="179" t="s">
        <v>131</v>
      </c>
      <c r="B22" s="179" t="s">
        <v>56</v>
      </c>
      <c r="C22" s="180" t="s">
        <v>120</v>
      </c>
      <c r="D22" s="223" t="s">
        <v>63</v>
      </c>
      <c r="E22" s="224">
        <v>53</v>
      </c>
      <c r="F22" s="222"/>
      <c r="G22" s="246">
        <f t="shared" si="1"/>
        <v>0</v>
      </c>
      <c r="H22" s="181" t="s">
        <v>89</v>
      </c>
      <c r="I22" s="181" t="s">
        <v>90</v>
      </c>
    </row>
    <row r="23" spans="1:9" ht="12.75">
      <c r="A23" s="179"/>
      <c r="B23" s="179" t="s">
        <v>56</v>
      </c>
      <c r="C23" s="180" t="s">
        <v>121</v>
      </c>
      <c r="D23" s="223" t="s">
        <v>122</v>
      </c>
      <c r="E23" s="224">
        <v>1</v>
      </c>
      <c r="F23" s="222"/>
      <c r="G23" s="246">
        <f t="shared" si="1"/>
        <v>0</v>
      </c>
      <c r="H23" s="181" t="s">
        <v>89</v>
      </c>
      <c r="I23" s="181" t="s">
        <v>90</v>
      </c>
    </row>
    <row r="24" spans="1:9" ht="12.75">
      <c r="A24" s="210"/>
      <c r="B24" s="211"/>
      <c r="C24" s="212" t="s">
        <v>132</v>
      </c>
      <c r="D24" s="226"/>
      <c r="E24" s="227"/>
      <c r="F24" s="227"/>
      <c r="G24" s="247">
        <f>SUM(G25:G32)</f>
        <v>0</v>
      </c>
      <c r="H24" s="215"/>
      <c r="I24" s="216"/>
    </row>
    <row r="25" spans="1:9" ht="67.5">
      <c r="A25" s="174" t="s">
        <v>103</v>
      </c>
      <c r="B25" s="174" t="s">
        <v>56</v>
      </c>
      <c r="C25" s="184" t="s">
        <v>133</v>
      </c>
      <c r="D25" s="220" t="s">
        <v>57</v>
      </c>
      <c r="E25" s="221">
        <v>1</v>
      </c>
      <c r="F25" s="222"/>
      <c r="G25" s="246">
        <f aca="true" t="shared" si="2" ref="G25:G32">E25*F25</f>
        <v>0</v>
      </c>
      <c r="H25" s="185" t="s">
        <v>89</v>
      </c>
      <c r="I25" s="185" t="s">
        <v>90</v>
      </c>
    </row>
    <row r="26" spans="1:9" ht="33.75">
      <c r="A26" s="179" t="s">
        <v>134</v>
      </c>
      <c r="B26" s="179" t="s">
        <v>56</v>
      </c>
      <c r="C26" s="180" t="s">
        <v>115</v>
      </c>
      <c r="D26" s="223" t="s">
        <v>57</v>
      </c>
      <c r="E26" s="224">
        <v>3</v>
      </c>
      <c r="F26" s="222"/>
      <c r="G26" s="246">
        <f t="shared" si="2"/>
        <v>0</v>
      </c>
      <c r="H26" s="181" t="s">
        <v>89</v>
      </c>
      <c r="I26" s="181" t="s">
        <v>90</v>
      </c>
    </row>
    <row r="27" spans="1:9" ht="33.75">
      <c r="A27" s="179" t="s">
        <v>135</v>
      </c>
      <c r="B27" s="179" t="s">
        <v>56</v>
      </c>
      <c r="C27" s="180" t="s">
        <v>115</v>
      </c>
      <c r="D27" s="223" t="s">
        <v>57</v>
      </c>
      <c r="E27" s="224">
        <v>3</v>
      </c>
      <c r="F27" s="222"/>
      <c r="G27" s="246">
        <f t="shared" si="2"/>
        <v>0</v>
      </c>
      <c r="H27" s="181" t="s">
        <v>89</v>
      </c>
      <c r="I27" s="181" t="s">
        <v>90</v>
      </c>
    </row>
    <row r="28" spans="1:9" ht="45">
      <c r="A28" s="179" t="s">
        <v>136</v>
      </c>
      <c r="B28" s="179" t="s">
        <v>56</v>
      </c>
      <c r="C28" s="180" t="s">
        <v>117</v>
      </c>
      <c r="D28" s="223" t="s">
        <v>59</v>
      </c>
      <c r="E28" s="224">
        <v>15</v>
      </c>
      <c r="F28" s="222"/>
      <c r="G28" s="246">
        <f t="shared" si="2"/>
        <v>0</v>
      </c>
      <c r="H28" s="181" t="s">
        <v>89</v>
      </c>
      <c r="I28" s="181" t="s">
        <v>90</v>
      </c>
    </row>
    <row r="29" spans="1:9" ht="45">
      <c r="A29" s="179"/>
      <c r="B29" s="179"/>
      <c r="C29" s="180" t="s">
        <v>130</v>
      </c>
      <c r="D29" s="223" t="s">
        <v>59</v>
      </c>
      <c r="E29" s="224">
        <v>5</v>
      </c>
      <c r="F29" s="222"/>
      <c r="G29" s="246">
        <f t="shared" si="2"/>
        <v>0</v>
      </c>
      <c r="H29" s="181" t="s">
        <v>89</v>
      </c>
      <c r="I29" s="181" t="s">
        <v>90</v>
      </c>
    </row>
    <row r="30" spans="1:9" ht="45">
      <c r="A30" s="179"/>
      <c r="B30" s="179"/>
      <c r="C30" s="180" t="s">
        <v>118</v>
      </c>
      <c r="D30" s="223" t="s">
        <v>59</v>
      </c>
      <c r="E30" s="224">
        <v>5</v>
      </c>
      <c r="F30" s="222"/>
      <c r="G30" s="246">
        <f t="shared" si="2"/>
        <v>0</v>
      </c>
      <c r="H30" s="181" t="s">
        <v>89</v>
      </c>
      <c r="I30" s="181" t="s">
        <v>90</v>
      </c>
    </row>
    <row r="31" spans="1:9" ht="33.75">
      <c r="A31" s="179" t="s">
        <v>137</v>
      </c>
      <c r="B31" s="179" t="s">
        <v>56</v>
      </c>
      <c r="C31" s="180" t="s">
        <v>120</v>
      </c>
      <c r="D31" s="223" t="s">
        <v>63</v>
      </c>
      <c r="E31" s="224">
        <v>50</v>
      </c>
      <c r="F31" s="222"/>
      <c r="G31" s="246">
        <f t="shared" si="2"/>
        <v>0</v>
      </c>
      <c r="H31" s="181" t="s">
        <v>89</v>
      </c>
      <c r="I31" s="181" t="s">
        <v>90</v>
      </c>
    </row>
    <row r="32" spans="1:9" ht="12.75">
      <c r="A32" s="179"/>
      <c r="B32" s="179" t="s">
        <v>56</v>
      </c>
      <c r="C32" s="180" t="s">
        <v>121</v>
      </c>
      <c r="D32" s="223" t="s">
        <v>122</v>
      </c>
      <c r="E32" s="224">
        <v>1</v>
      </c>
      <c r="F32" s="222"/>
      <c r="G32" s="246">
        <f t="shared" si="2"/>
        <v>0</v>
      </c>
      <c r="H32" s="181" t="s">
        <v>89</v>
      </c>
      <c r="I32" s="181" t="s">
        <v>90</v>
      </c>
    </row>
    <row r="33" spans="1:9" ht="12.75">
      <c r="A33" s="210"/>
      <c r="B33" s="211"/>
      <c r="C33" s="212" t="s">
        <v>138</v>
      </c>
      <c r="D33" s="226"/>
      <c r="E33" s="227"/>
      <c r="F33" s="227"/>
      <c r="G33" s="247">
        <f>SUM(G34:G46)</f>
        <v>0</v>
      </c>
      <c r="H33" s="215"/>
      <c r="I33" s="216"/>
    </row>
    <row r="34" spans="1:9" ht="67.5">
      <c r="A34" s="174" t="s">
        <v>104</v>
      </c>
      <c r="B34" s="174" t="s">
        <v>56</v>
      </c>
      <c r="C34" s="184" t="s">
        <v>139</v>
      </c>
      <c r="D34" s="220" t="s">
        <v>57</v>
      </c>
      <c r="E34" s="221">
        <v>1</v>
      </c>
      <c r="F34" s="222"/>
      <c r="G34" s="246">
        <f>E34*F34</f>
        <v>0</v>
      </c>
      <c r="H34" s="185" t="s">
        <v>89</v>
      </c>
      <c r="I34" s="185" t="s">
        <v>90</v>
      </c>
    </row>
    <row r="35" spans="1:9" ht="33.75">
      <c r="A35" s="179" t="s">
        <v>140</v>
      </c>
      <c r="B35" s="179" t="s">
        <v>56</v>
      </c>
      <c r="C35" s="180" t="s">
        <v>141</v>
      </c>
      <c r="D35" s="223" t="s">
        <v>57</v>
      </c>
      <c r="E35" s="224">
        <v>5</v>
      </c>
      <c r="F35" s="222"/>
      <c r="G35" s="246">
        <f>E35*F35</f>
        <v>0</v>
      </c>
      <c r="H35" s="181" t="s">
        <v>89</v>
      </c>
      <c r="I35" s="181" t="s">
        <v>90</v>
      </c>
    </row>
    <row r="36" spans="1:9" ht="33.75">
      <c r="A36" s="179" t="s">
        <v>142</v>
      </c>
      <c r="B36" s="179" t="s">
        <v>56</v>
      </c>
      <c r="C36" s="180" t="s">
        <v>141</v>
      </c>
      <c r="D36" s="223" t="s">
        <v>57</v>
      </c>
      <c r="E36" s="224">
        <v>5</v>
      </c>
      <c r="F36" s="222"/>
      <c r="G36" s="246">
        <f>E36*F36</f>
        <v>0</v>
      </c>
      <c r="H36" s="181" t="s">
        <v>89</v>
      </c>
      <c r="I36" s="181" t="s">
        <v>90</v>
      </c>
    </row>
    <row r="37" spans="1:9" ht="33.75">
      <c r="A37" s="179" t="s">
        <v>143</v>
      </c>
      <c r="B37" s="179" t="s">
        <v>56</v>
      </c>
      <c r="C37" s="180" t="s">
        <v>144</v>
      </c>
      <c r="D37" s="223" t="s">
        <v>57</v>
      </c>
      <c r="E37" s="224">
        <v>4</v>
      </c>
      <c r="F37" s="222"/>
      <c r="G37" s="246">
        <f>E37*F37</f>
        <v>0</v>
      </c>
      <c r="H37" s="181" t="s">
        <v>89</v>
      </c>
      <c r="I37" s="181" t="s">
        <v>90</v>
      </c>
    </row>
    <row r="38" spans="1:9" ht="22.5">
      <c r="A38" s="179" t="s">
        <v>145</v>
      </c>
      <c r="B38" s="179" t="s">
        <v>56</v>
      </c>
      <c r="C38" s="180" t="s">
        <v>146</v>
      </c>
      <c r="D38" s="223" t="s">
        <v>57</v>
      </c>
      <c r="E38" s="224">
        <v>1</v>
      </c>
      <c r="F38" s="222"/>
      <c r="G38" s="246">
        <f>E38*F38</f>
        <v>0</v>
      </c>
      <c r="H38" s="181" t="s">
        <v>89</v>
      </c>
      <c r="I38" s="181" t="s">
        <v>90</v>
      </c>
    </row>
    <row r="39" spans="1:9" ht="45">
      <c r="A39" s="179" t="s">
        <v>147</v>
      </c>
      <c r="B39" s="179" t="s">
        <v>56</v>
      </c>
      <c r="C39" s="180" t="s">
        <v>148</v>
      </c>
      <c r="D39" s="223" t="s">
        <v>59</v>
      </c>
      <c r="E39" s="224">
        <v>6</v>
      </c>
      <c r="F39" s="222"/>
      <c r="G39" s="246">
        <f aca="true" t="shared" si="3" ref="G39:G46">E39*F39</f>
        <v>0</v>
      </c>
      <c r="H39" s="181" t="s">
        <v>89</v>
      </c>
      <c r="I39" s="181" t="s">
        <v>90</v>
      </c>
    </row>
    <row r="40" spans="1:9" ht="45">
      <c r="A40" s="179"/>
      <c r="B40" s="179"/>
      <c r="C40" s="180" t="s">
        <v>117</v>
      </c>
      <c r="D40" s="223" t="s">
        <v>59</v>
      </c>
      <c r="E40" s="224">
        <v>28</v>
      </c>
      <c r="F40" s="222"/>
      <c r="G40" s="246">
        <f t="shared" si="3"/>
        <v>0</v>
      </c>
      <c r="H40" s="181" t="s">
        <v>89</v>
      </c>
      <c r="I40" s="181" t="s">
        <v>90</v>
      </c>
    </row>
    <row r="41" spans="1:9" ht="45">
      <c r="A41" s="179"/>
      <c r="B41" s="179"/>
      <c r="C41" s="180" t="s">
        <v>130</v>
      </c>
      <c r="D41" s="223" t="s">
        <v>59</v>
      </c>
      <c r="E41" s="224">
        <v>14</v>
      </c>
      <c r="F41" s="222"/>
      <c r="G41" s="246">
        <f t="shared" si="3"/>
        <v>0</v>
      </c>
      <c r="H41" s="181" t="s">
        <v>89</v>
      </c>
      <c r="I41" s="181" t="s">
        <v>90</v>
      </c>
    </row>
    <row r="42" spans="1:9" ht="45">
      <c r="A42" s="179"/>
      <c r="B42" s="179"/>
      <c r="C42" s="180" t="s">
        <v>118</v>
      </c>
      <c r="D42" s="223" t="s">
        <v>59</v>
      </c>
      <c r="E42" s="224">
        <v>5</v>
      </c>
      <c r="F42" s="222"/>
      <c r="G42" s="246">
        <f t="shared" si="3"/>
        <v>0</v>
      </c>
      <c r="H42" s="181" t="s">
        <v>89</v>
      </c>
      <c r="I42" s="181" t="s">
        <v>90</v>
      </c>
    </row>
    <row r="43" spans="1:9" ht="45">
      <c r="A43" s="179"/>
      <c r="B43" s="179"/>
      <c r="C43" s="180" t="s">
        <v>149</v>
      </c>
      <c r="D43" s="223" t="s">
        <v>59</v>
      </c>
      <c r="E43" s="224">
        <v>5</v>
      </c>
      <c r="F43" s="222"/>
      <c r="G43" s="246">
        <f>E43*F43</f>
        <v>0</v>
      </c>
      <c r="H43" s="181" t="s">
        <v>89</v>
      </c>
      <c r="I43" s="181" t="s">
        <v>90</v>
      </c>
    </row>
    <row r="44" spans="1:9" ht="33.75">
      <c r="A44" s="179" t="s">
        <v>150</v>
      </c>
      <c r="B44" s="179" t="s">
        <v>56</v>
      </c>
      <c r="C44" s="180" t="s">
        <v>120</v>
      </c>
      <c r="D44" s="223" t="s">
        <v>63</v>
      </c>
      <c r="E44" s="224">
        <v>30</v>
      </c>
      <c r="F44" s="222"/>
      <c r="G44" s="246">
        <f>E44*F44</f>
        <v>0</v>
      </c>
      <c r="H44" s="181" t="s">
        <v>89</v>
      </c>
      <c r="I44" s="181" t="s">
        <v>90</v>
      </c>
    </row>
    <row r="45" spans="1:9" ht="33.75">
      <c r="A45" s="179" t="s">
        <v>151</v>
      </c>
      <c r="B45" s="179" t="s">
        <v>56</v>
      </c>
      <c r="C45" s="180" t="s">
        <v>152</v>
      </c>
      <c r="D45" s="223" t="s">
        <v>63</v>
      </c>
      <c r="E45" s="224">
        <v>80</v>
      </c>
      <c r="F45" s="222"/>
      <c r="G45" s="246">
        <f t="shared" si="3"/>
        <v>0</v>
      </c>
      <c r="H45" s="181" t="s">
        <v>89</v>
      </c>
      <c r="I45" s="181" t="s">
        <v>90</v>
      </c>
    </row>
    <row r="46" spans="1:9" ht="12.75">
      <c r="A46" s="179"/>
      <c r="B46" s="179" t="s">
        <v>56</v>
      </c>
      <c r="C46" s="180" t="s">
        <v>121</v>
      </c>
      <c r="D46" s="223" t="s">
        <v>122</v>
      </c>
      <c r="E46" s="224">
        <v>1</v>
      </c>
      <c r="F46" s="222"/>
      <c r="G46" s="246">
        <f t="shared" si="3"/>
        <v>0</v>
      </c>
      <c r="H46" s="181" t="s">
        <v>89</v>
      </c>
      <c r="I46" s="181" t="s">
        <v>90</v>
      </c>
    </row>
    <row r="47" spans="1:9" ht="12.75">
      <c r="A47" s="210"/>
      <c r="B47" s="211"/>
      <c r="C47" s="212" t="s">
        <v>153</v>
      </c>
      <c r="D47" s="226"/>
      <c r="E47" s="227"/>
      <c r="F47" s="227"/>
      <c r="G47" s="247">
        <f>SUM(G48:G60)</f>
        <v>0</v>
      </c>
      <c r="H47" s="228"/>
      <c r="I47" s="229"/>
    </row>
    <row r="48" spans="1:9" ht="90">
      <c r="A48" s="174" t="s">
        <v>154</v>
      </c>
      <c r="B48" s="174" t="s">
        <v>56</v>
      </c>
      <c r="C48" s="184" t="s">
        <v>155</v>
      </c>
      <c r="D48" s="220" t="s">
        <v>57</v>
      </c>
      <c r="E48" s="221">
        <v>1</v>
      </c>
      <c r="F48" s="222"/>
      <c r="G48" s="246">
        <f>E48*F48</f>
        <v>0</v>
      </c>
      <c r="H48" s="181" t="s">
        <v>89</v>
      </c>
      <c r="I48" s="181" t="s">
        <v>90</v>
      </c>
    </row>
    <row r="49" spans="1:9" ht="33.75">
      <c r="A49" s="179" t="s">
        <v>156</v>
      </c>
      <c r="B49" s="179" t="s">
        <v>56</v>
      </c>
      <c r="C49" s="180" t="s">
        <v>141</v>
      </c>
      <c r="D49" s="223" t="s">
        <v>57</v>
      </c>
      <c r="E49" s="224">
        <v>5</v>
      </c>
      <c r="F49" s="222"/>
      <c r="G49" s="246">
        <f>E49*F49</f>
        <v>0</v>
      </c>
      <c r="H49" s="181" t="s">
        <v>89</v>
      </c>
      <c r="I49" s="181" t="s">
        <v>90</v>
      </c>
    </row>
    <row r="50" spans="1:9" ht="33.75">
      <c r="A50" s="179" t="s">
        <v>157</v>
      </c>
      <c r="B50" s="179" t="s">
        <v>56</v>
      </c>
      <c r="C50" s="180" t="s">
        <v>141</v>
      </c>
      <c r="D50" s="223" t="s">
        <v>57</v>
      </c>
      <c r="E50" s="224">
        <v>5</v>
      </c>
      <c r="F50" s="222"/>
      <c r="G50" s="246">
        <f>E50*F50</f>
        <v>0</v>
      </c>
      <c r="H50" s="181" t="s">
        <v>89</v>
      </c>
      <c r="I50" s="181" t="s">
        <v>90</v>
      </c>
    </row>
    <row r="51" spans="1:9" ht="33.75">
      <c r="A51" s="179" t="s">
        <v>158</v>
      </c>
      <c r="B51" s="179" t="s">
        <v>56</v>
      </c>
      <c r="C51" s="180" t="s">
        <v>159</v>
      </c>
      <c r="D51" s="223" t="s">
        <v>57</v>
      </c>
      <c r="E51" s="224">
        <v>5</v>
      </c>
      <c r="F51" s="222"/>
      <c r="G51" s="246">
        <f>E51*F51</f>
        <v>0</v>
      </c>
      <c r="H51" s="181" t="s">
        <v>89</v>
      </c>
      <c r="I51" s="181" t="s">
        <v>90</v>
      </c>
    </row>
    <row r="52" spans="1:9" ht="33.75">
      <c r="A52" s="179" t="s">
        <v>160</v>
      </c>
      <c r="B52" s="179" t="s">
        <v>56</v>
      </c>
      <c r="C52" s="180" t="s">
        <v>159</v>
      </c>
      <c r="D52" s="223" t="s">
        <v>57</v>
      </c>
      <c r="E52" s="224">
        <v>5</v>
      </c>
      <c r="F52" s="222"/>
      <c r="G52" s="246">
        <f>E52*F52</f>
        <v>0</v>
      </c>
      <c r="H52" s="181" t="s">
        <v>89</v>
      </c>
      <c r="I52" s="181" t="s">
        <v>90</v>
      </c>
    </row>
    <row r="53" spans="1:9" ht="45">
      <c r="A53" s="179" t="s">
        <v>161</v>
      </c>
      <c r="B53" s="179" t="s">
        <v>56</v>
      </c>
      <c r="C53" s="180" t="s">
        <v>148</v>
      </c>
      <c r="D53" s="223" t="s">
        <v>59</v>
      </c>
      <c r="E53" s="224">
        <v>15</v>
      </c>
      <c r="F53" s="222"/>
      <c r="G53" s="246">
        <f aca="true" t="shared" si="4" ref="G53:G60">E53*F53</f>
        <v>0</v>
      </c>
      <c r="H53" s="181" t="s">
        <v>89</v>
      </c>
      <c r="I53" s="181" t="s">
        <v>90</v>
      </c>
    </row>
    <row r="54" spans="1:9" ht="45">
      <c r="A54" s="179"/>
      <c r="B54" s="179"/>
      <c r="C54" s="180" t="s">
        <v>117</v>
      </c>
      <c r="D54" s="223" t="s">
        <v>59</v>
      </c>
      <c r="E54" s="224">
        <v>5</v>
      </c>
      <c r="F54" s="222"/>
      <c r="G54" s="246">
        <f t="shared" si="4"/>
        <v>0</v>
      </c>
      <c r="H54" s="181" t="s">
        <v>89</v>
      </c>
      <c r="I54" s="181" t="s">
        <v>90</v>
      </c>
    </row>
    <row r="55" spans="1:9" ht="45">
      <c r="A55" s="179"/>
      <c r="B55" s="179"/>
      <c r="C55" s="180" t="s">
        <v>130</v>
      </c>
      <c r="D55" s="223" t="s">
        <v>59</v>
      </c>
      <c r="E55" s="224">
        <v>25</v>
      </c>
      <c r="F55" s="222"/>
      <c r="G55" s="246">
        <f t="shared" si="4"/>
        <v>0</v>
      </c>
      <c r="H55" s="181" t="s">
        <v>89</v>
      </c>
      <c r="I55" s="181" t="s">
        <v>90</v>
      </c>
    </row>
    <row r="56" spans="1:9" ht="45">
      <c r="A56" s="179"/>
      <c r="B56" s="179"/>
      <c r="C56" s="180" t="s">
        <v>118</v>
      </c>
      <c r="D56" s="223" t="s">
        <v>59</v>
      </c>
      <c r="E56" s="224">
        <v>5</v>
      </c>
      <c r="F56" s="222"/>
      <c r="G56" s="246">
        <f t="shared" si="4"/>
        <v>0</v>
      </c>
      <c r="H56" s="181" t="s">
        <v>89</v>
      </c>
      <c r="I56" s="181" t="s">
        <v>90</v>
      </c>
    </row>
    <row r="57" spans="1:9" ht="45">
      <c r="A57" s="179"/>
      <c r="B57" s="179"/>
      <c r="C57" s="180" t="s">
        <v>149</v>
      </c>
      <c r="D57" s="223" t="s">
        <v>59</v>
      </c>
      <c r="E57" s="224">
        <v>8</v>
      </c>
      <c r="F57" s="222"/>
      <c r="G57" s="246">
        <f t="shared" si="4"/>
        <v>0</v>
      </c>
      <c r="H57" s="181" t="s">
        <v>89</v>
      </c>
      <c r="I57" s="181" t="s">
        <v>90</v>
      </c>
    </row>
    <row r="58" spans="1:9" ht="33.75">
      <c r="A58" s="179" t="s">
        <v>162</v>
      </c>
      <c r="B58" s="179" t="s">
        <v>56</v>
      </c>
      <c r="C58" s="180" t="s">
        <v>163</v>
      </c>
      <c r="D58" s="223" t="s">
        <v>63</v>
      </c>
      <c r="E58" s="224">
        <v>34</v>
      </c>
      <c r="F58" s="222"/>
      <c r="G58" s="246">
        <f t="shared" si="4"/>
        <v>0</v>
      </c>
      <c r="H58" s="181" t="s">
        <v>89</v>
      </c>
      <c r="I58" s="181" t="s">
        <v>90</v>
      </c>
    </row>
    <row r="59" spans="1:9" ht="33.75">
      <c r="A59" s="179" t="s">
        <v>164</v>
      </c>
      <c r="B59" s="179" t="s">
        <v>56</v>
      </c>
      <c r="C59" s="180" t="s">
        <v>165</v>
      </c>
      <c r="D59" s="223" t="s">
        <v>63</v>
      </c>
      <c r="E59" s="224">
        <v>75</v>
      </c>
      <c r="F59" s="222"/>
      <c r="G59" s="246">
        <f>E59*F59</f>
        <v>0</v>
      </c>
      <c r="H59" s="181" t="s">
        <v>89</v>
      </c>
      <c r="I59" s="181" t="s">
        <v>90</v>
      </c>
    </row>
    <row r="60" spans="1:9" ht="33.75">
      <c r="A60" s="179" t="s">
        <v>166</v>
      </c>
      <c r="B60" s="179" t="s">
        <v>56</v>
      </c>
      <c r="C60" s="180" t="s">
        <v>167</v>
      </c>
      <c r="D60" s="223" t="s">
        <v>63</v>
      </c>
      <c r="E60" s="224">
        <v>8</v>
      </c>
      <c r="F60" s="222"/>
      <c r="G60" s="246">
        <f t="shared" si="4"/>
        <v>0</v>
      </c>
      <c r="H60" s="181" t="s">
        <v>89</v>
      </c>
      <c r="I60" s="181" t="s">
        <v>90</v>
      </c>
    </row>
    <row r="61" spans="1:9" ht="12.75">
      <c r="A61" s="210"/>
      <c r="B61" s="211"/>
      <c r="C61" s="212" t="s">
        <v>168</v>
      </c>
      <c r="D61" s="226"/>
      <c r="E61" s="227"/>
      <c r="F61" s="227"/>
      <c r="G61" s="247">
        <f>SUM(G62:G70)</f>
        <v>0</v>
      </c>
      <c r="H61" s="228"/>
      <c r="I61" s="229"/>
    </row>
    <row r="62" spans="1:9" ht="90">
      <c r="A62" s="174" t="s">
        <v>169</v>
      </c>
      <c r="B62" s="174" t="s">
        <v>56</v>
      </c>
      <c r="C62" s="184" t="s">
        <v>170</v>
      </c>
      <c r="D62" s="220" t="s">
        <v>57</v>
      </c>
      <c r="E62" s="221">
        <v>1</v>
      </c>
      <c r="F62" s="222"/>
      <c r="G62" s="246">
        <f>E62*F62</f>
        <v>0</v>
      </c>
      <c r="H62" s="181" t="s">
        <v>89</v>
      </c>
      <c r="I62" s="181" t="s">
        <v>90</v>
      </c>
    </row>
    <row r="63" spans="1:9" ht="33.75">
      <c r="A63" s="179" t="s">
        <v>171</v>
      </c>
      <c r="B63" s="179" t="s">
        <v>56</v>
      </c>
      <c r="C63" s="180" t="s">
        <v>172</v>
      </c>
      <c r="D63" s="223" t="s">
        <v>57</v>
      </c>
      <c r="E63" s="224">
        <v>3</v>
      </c>
      <c r="F63" s="222"/>
      <c r="G63" s="246">
        <f>E63*F63</f>
        <v>0</v>
      </c>
      <c r="H63" s="181" t="s">
        <v>89</v>
      </c>
      <c r="I63" s="181" t="s">
        <v>90</v>
      </c>
    </row>
    <row r="64" spans="1:9" ht="33.75">
      <c r="A64" s="179" t="s">
        <v>173</v>
      </c>
      <c r="B64" s="179" t="s">
        <v>56</v>
      </c>
      <c r="C64" s="180" t="s">
        <v>174</v>
      </c>
      <c r="D64" s="223" t="s">
        <v>57</v>
      </c>
      <c r="E64" s="224">
        <v>3</v>
      </c>
      <c r="F64" s="222"/>
      <c r="G64" s="246">
        <f>E64*F64</f>
        <v>0</v>
      </c>
      <c r="H64" s="181" t="s">
        <v>89</v>
      </c>
      <c r="I64" s="181" t="s">
        <v>90</v>
      </c>
    </row>
    <row r="65" spans="1:9" ht="45">
      <c r="A65" s="179" t="s">
        <v>175</v>
      </c>
      <c r="B65" s="179" t="s">
        <v>56</v>
      </c>
      <c r="C65" s="180" t="s">
        <v>117</v>
      </c>
      <c r="D65" s="223" t="s">
        <v>59</v>
      </c>
      <c r="E65" s="224">
        <v>20</v>
      </c>
      <c r="F65" s="222"/>
      <c r="G65" s="246">
        <f aca="true" t="shared" si="5" ref="G65:G70">E65*F65</f>
        <v>0</v>
      </c>
      <c r="H65" s="181" t="s">
        <v>89</v>
      </c>
      <c r="I65" s="181" t="s">
        <v>90</v>
      </c>
    </row>
    <row r="66" spans="1:9" ht="45">
      <c r="A66" s="179"/>
      <c r="B66" s="179"/>
      <c r="C66" s="180" t="s">
        <v>130</v>
      </c>
      <c r="D66" s="223" t="s">
        <v>59</v>
      </c>
      <c r="E66" s="224">
        <v>6</v>
      </c>
      <c r="F66" s="222"/>
      <c r="G66" s="246">
        <f t="shared" si="5"/>
        <v>0</v>
      </c>
      <c r="H66" s="181" t="s">
        <v>89</v>
      </c>
      <c r="I66" s="181" t="s">
        <v>90</v>
      </c>
    </row>
    <row r="67" spans="1:9" ht="45">
      <c r="A67" s="179"/>
      <c r="B67" s="179"/>
      <c r="C67" s="180" t="s">
        <v>118</v>
      </c>
      <c r="D67" s="223" t="s">
        <v>59</v>
      </c>
      <c r="E67" s="224">
        <v>4</v>
      </c>
      <c r="F67" s="222"/>
      <c r="G67" s="246">
        <f t="shared" si="5"/>
        <v>0</v>
      </c>
      <c r="H67" s="181" t="s">
        <v>89</v>
      </c>
      <c r="I67" s="181" t="s">
        <v>90</v>
      </c>
    </row>
    <row r="68" spans="1:9" ht="33.75">
      <c r="A68" s="179" t="s">
        <v>176</v>
      </c>
      <c r="B68" s="179" t="s">
        <v>56</v>
      </c>
      <c r="C68" s="180" t="s">
        <v>163</v>
      </c>
      <c r="D68" s="223" t="s">
        <v>63</v>
      </c>
      <c r="E68" s="224">
        <v>28</v>
      </c>
      <c r="F68" s="222"/>
      <c r="G68" s="246">
        <f t="shared" si="5"/>
        <v>0</v>
      </c>
      <c r="H68" s="181" t="s">
        <v>89</v>
      </c>
      <c r="I68" s="181" t="s">
        <v>90</v>
      </c>
    </row>
    <row r="69" spans="1:9" ht="33.75">
      <c r="A69" s="179" t="s">
        <v>177</v>
      </c>
      <c r="B69" s="179" t="s">
        <v>56</v>
      </c>
      <c r="C69" s="180" t="s">
        <v>165</v>
      </c>
      <c r="D69" s="223" t="s">
        <v>63</v>
      </c>
      <c r="E69" s="224">
        <v>10</v>
      </c>
      <c r="F69" s="222"/>
      <c r="G69" s="246">
        <f t="shared" si="5"/>
        <v>0</v>
      </c>
      <c r="H69" s="181" t="s">
        <v>89</v>
      </c>
      <c r="I69" s="181" t="s">
        <v>90</v>
      </c>
    </row>
    <row r="70" spans="1:9" ht="33.75">
      <c r="A70" s="179" t="s">
        <v>178</v>
      </c>
      <c r="B70" s="179" t="s">
        <v>56</v>
      </c>
      <c r="C70" s="180" t="s">
        <v>167</v>
      </c>
      <c r="D70" s="223" t="s">
        <v>63</v>
      </c>
      <c r="E70" s="224">
        <v>10</v>
      </c>
      <c r="F70" s="222"/>
      <c r="G70" s="246">
        <f t="shared" si="5"/>
        <v>0</v>
      </c>
      <c r="H70" s="181" t="s">
        <v>89</v>
      </c>
      <c r="I70" s="181" t="s">
        <v>90</v>
      </c>
    </row>
    <row r="71" spans="1:9" ht="12.75">
      <c r="A71" s="210"/>
      <c r="B71" s="211"/>
      <c r="C71" s="212" t="s">
        <v>179</v>
      </c>
      <c r="D71" s="226"/>
      <c r="E71" s="227"/>
      <c r="F71" s="227"/>
      <c r="G71" s="247">
        <f>SUM(G72:G87)</f>
        <v>0</v>
      </c>
      <c r="H71" s="228"/>
      <c r="I71" s="229"/>
    </row>
    <row r="72" spans="1:9" ht="33.75">
      <c r="A72" s="174" t="s">
        <v>180</v>
      </c>
      <c r="B72" s="174" t="s">
        <v>56</v>
      </c>
      <c r="C72" s="184" t="s">
        <v>181</v>
      </c>
      <c r="D72" s="220" t="s">
        <v>105</v>
      </c>
      <c r="E72" s="221">
        <v>1</v>
      </c>
      <c r="F72" s="222"/>
      <c r="G72" s="246">
        <f aca="true" t="shared" si="6" ref="G72:G78">E72*F72</f>
        <v>0</v>
      </c>
      <c r="H72" s="181" t="s">
        <v>89</v>
      </c>
      <c r="I72" s="181" t="s">
        <v>90</v>
      </c>
    </row>
    <row r="73" spans="1:9" ht="22.5">
      <c r="A73" s="179" t="s">
        <v>182</v>
      </c>
      <c r="B73" s="179" t="s">
        <v>56</v>
      </c>
      <c r="C73" s="180" t="s">
        <v>183</v>
      </c>
      <c r="D73" s="223" t="s">
        <v>57</v>
      </c>
      <c r="E73" s="224">
        <v>1</v>
      </c>
      <c r="F73" s="222"/>
      <c r="G73" s="246">
        <f>E73*F73</f>
        <v>0</v>
      </c>
      <c r="H73" s="181" t="s">
        <v>89</v>
      </c>
      <c r="I73" s="181" t="s">
        <v>90</v>
      </c>
    </row>
    <row r="74" spans="1:9" ht="22.5">
      <c r="A74" s="179" t="s">
        <v>184</v>
      </c>
      <c r="B74" s="179" t="s">
        <v>56</v>
      </c>
      <c r="C74" s="180" t="s">
        <v>185</v>
      </c>
      <c r="D74" s="223" t="s">
        <v>57</v>
      </c>
      <c r="E74" s="224">
        <v>1</v>
      </c>
      <c r="F74" s="222"/>
      <c r="G74" s="246">
        <f>E74*F74</f>
        <v>0</v>
      </c>
      <c r="H74" s="181" t="s">
        <v>89</v>
      </c>
      <c r="I74" s="181" t="s">
        <v>90</v>
      </c>
    </row>
    <row r="75" spans="1:9" ht="22.5">
      <c r="A75" s="179" t="s">
        <v>186</v>
      </c>
      <c r="B75" s="179" t="s">
        <v>56</v>
      </c>
      <c r="C75" s="180" t="s">
        <v>183</v>
      </c>
      <c r="D75" s="223" t="s">
        <v>57</v>
      </c>
      <c r="E75" s="224">
        <v>1</v>
      </c>
      <c r="F75" s="222"/>
      <c r="G75" s="246">
        <f>E75*F75</f>
        <v>0</v>
      </c>
      <c r="H75" s="181" t="s">
        <v>89</v>
      </c>
      <c r="I75" s="181" t="s">
        <v>90</v>
      </c>
    </row>
    <row r="76" spans="1:9" ht="22.5">
      <c r="A76" s="179" t="s">
        <v>187</v>
      </c>
      <c r="B76" s="179" t="s">
        <v>56</v>
      </c>
      <c r="C76" s="180" t="s">
        <v>188</v>
      </c>
      <c r="D76" s="223" t="s">
        <v>57</v>
      </c>
      <c r="E76" s="224">
        <v>1</v>
      </c>
      <c r="F76" s="222"/>
      <c r="G76" s="246">
        <f t="shared" si="6"/>
        <v>0</v>
      </c>
      <c r="H76" s="181" t="s">
        <v>89</v>
      </c>
      <c r="I76" s="181" t="s">
        <v>90</v>
      </c>
    </row>
    <row r="77" spans="1:9" ht="22.5">
      <c r="A77" s="179" t="s">
        <v>189</v>
      </c>
      <c r="B77" s="179" t="s">
        <v>56</v>
      </c>
      <c r="C77" s="180" t="s">
        <v>190</v>
      </c>
      <c r="D77" s="223" t="s">
        <v>57</v>
      </c>
      <c r="E77" s="224">
        <v>2</v>
      </c>
      <c r="F77" s="222"/>
      <c r="G77" s="246">
        <f t="shared" si="6"/>
        <v>0</v>
      </c>
      <c r="H77" s="181" t="s">
        <v>89</v>
      </c>
      <c r="I77" s="181" t="s">
        <v>90</v>
      </c>
    </row>
    <row r="78" spans="1:9" ht="12.75">
      <c r="A78" s="179" t="s">
        <v>191</v>
      </c>
      <c r="B78" s="179" t="s">
        <v>56</v>
      </c>
      <c r="C78" s="180" t="s">
        <v>192</v>
      </c>
      <c r="D78" s="223" t="s">
        <v>57</v>
      </c>
      <c r="E78" s="224">
        <v>1</v>
      </c>
      <c r="F78" s="222"/>
      <c r="G78" s="246">
        <f t="shared" si="6"/>
        <v>0</v>
      </c>
      <c r="H78" s="181" t="s">
        <v>89</v>
      </c>
      <c r="I78" s="181" t="s">
        <v>90</v>
      </c>
    </row>
    <row r="79" spans="1:9" ht="22.5">
      <c r="A79" s="179" t="s">
        <v>193</v>
      </c>
      <c r="B79" s="179" t="s">
        <v>56</v>
      </c>
      <c r="C79" s="180" t="s">
        <v>194</v>
      </c>
      <c r="D79" s="223" t="s">
        <v>57</v>
      </c>
      <c r="E79" s="224">
        <v>2</v>
      </c>
      <c r="F79" s="222"/>
      <c r="G79" s="246">
        <f>E79*F79</f>
        <v>0</v>
      </c>
      <c r="H79" s="181" t="s">
        <v>89</v>
      </c>
      <c r="I79" s="181" t="s">
        <v>90</v>
      </c>
    </row>
    <row r="80" spans="1:9" ht="22.5">
      <c r="A80" s="179" t="s">
        <v>195</v>
      </c>
      <c r="B80" s="179" t="s">
        <v>56</v>
      </c>
      <c r="C80" s="180" t="s">
        <v>196</v>
      </c>
      <c r="D80" s="223" t="s">
        <v>57</v>
      </c>
      <c r="E80" s="224">
        <v>2</v>
      </c>
      <c r="F80" s="222"/>
      <c r="G80" s="246">
        <f aca="true" t="shared" si="7" ref="G80:G87">E80*F80</f>
        <v>0</v>
      </c>
      <c r="H80" s="181" t="s">
        <v>89</v>
      </c>
      <c r="I80" s="181" t="s">
        <v>90</v>
      </c>
    </row>
    <row r="81" spans="1:9" ht="12.75">
      <c r="A81" s="179" t="s">
        <v>197</v>
      </c>
      <c r="B81" s="179"/>
      <c r="C81" s="180" t="s">
        <v>198</v>
      </c>
      <c r="D81" s="223" t="s">
        <v>57</v>
      </c>
      <c r="E81" s="224">
        <v>1</v>
      </c>
      <c r="F81" s="222"/>
      <c r="G81" s="246">
        <f t="shared" si="7"/>
        <v>0</v>
      </c>
      <c r="H81" s="181" t="s">
        <v>89</v>
      </c>
      <c r="I81" s="181" t="s">
        <v>90</v>
      </c>
    </row>
    <row r="82" spans="1:9" ht="45">
      <c r="A82" s="179" t="s">
        <v>199</v>
      </c>
      <c r="B82" s="179" t="s">
        <v>56</v>
      </c>
      <c r="C82" s="180" t="s">
        <v>148</v>
      </c>
      <c r="D82" s="223" t="s">
        <v>59</v>
      </c>
      <c r="E82" s="224">
        <v>9</v>
      </c>
      <c r="F82" s="222"/>
      <c r="G82" s="246">
        <f t="shared" si="7"/>
        <v>0</v>
      </c>
      <c r="H82" s="181" t="s">
        <v>89</v>
      </c>
      <c r="I82" s="181" t="s">
        <v>90</v>
      </c>
    </row>
    <row r="83" spans="1:9" ht="45">
      <c r="A83" s="179"/>
      <c r="B83" s="179"/>
      <c r="C83" s="180" t="s">
        <v>117</v>
      </c>
      <c r="D83" s="223" t="s">
        <v>59</v>
      </c>
      <c r="E83" s="224">
        <v>9</v>
      </c>
      <c r="F83" s="222"/>
      <c r="G83" s="246">
        <f t="shared" si="7"/>
        <v>0</v>
      </c>
      <c r="H83" s="181" t="s">
        <v>89</v>
      </c>
      <c r="I83" s="181" t="s">
        <v>90</v>
      </c>
    </row>
    <row r="84" spans="1:9" ht="33.75">
      <c r="A84" s="179"/>
      <c r="B84" s="179"/>
      <c r="C84" s="180" t="s">
        <v>200</v>
      </c>
      <c r="D84" s="223" t="s">
        <v>59</v>
      </c>
      <c r="E84" s="224">
        <v>30</v>
      </c>
      <c r="F84" s="222"/>
      <c r="G84" s="246">
        <f t="shared" si="7"/>
        <v>0</v>
      </c>
      <c r="H84" s="181" t="s">
        <v>89</v>
      </c>
      <c r="I84" s="181" t="s">
        <v>90</v>
      </c>
    </row>
    <row r="85" spans="1:9" ht="33.75">
      <c r="A85" s="179"/>
      <c r="B85" s="179"/>
      <c r="C85" s="180" t="s">
        <v>201</v>
      </c>
      <c r="D85" s="223" t="s">
        <v>59</v>
      </c>
      <c r="E85" s="224">
        <v>5</v>
      </c>
      <c r="F85" s="222"/>
      <c r="G85" s="246">
        <f t="shared" si="7"/>
        <v>0</v>
      </c>
      <c r="H85" s="181" t="s">
        <v>89</v>
      </c>
      <c r="I85" s="181" t="s">
        <v>90</v>
      </c>
    </row>
    <row r="86" spans="1:9" ht="33.75">
      <c r="A86" s="179"/>
      <c r="B86" s="179"/>
      <c r="C86" s="180" t="s">
        <v>202</v>
      </c>
      <c r="D86" s="223" t="s">
        <v>59</v>
      </c>
      <c r="E86" s="224">
        <v>6</v>
      </c>
      <c r="F86" s="222"/>
      <c r="G86" s="246">
        <f t="shared" si="7"/>
        <v>0</v>
      </c>
      <c r="H86" s="181" t="s">
        <v>89</v>
      </c>
      <c r="I86" s="181" t="s">
        <v>90</v>
      </c>
    </row>
    <row r="87" spans="1:9" ht="12.75">
      <c r="A87" s="179"/>
      <c r="B87" s="179" t="s">
        <v>56</v>
      </c>
      <c r="C87" s="180" t="s">
        <v>121</v>
      </c>
      <c r="D87" s="223" t="s">
        <v>122</v>
      </c>
      <c r="E87" s="224">
        <v>1</v>
      </c>
      <c r="F87" s="222"/>
      <c r="G87" s="246">
        <f t="shared" si="7"/>
        <v>0</v>
      </c>
      <c r="H87" s="181" t="s">
        <v>89</v>
      </c>
      <c r="I87" s="181" t="s">
        <v>90</v>
      </c>
    </row>
    <row r="88" spans="1:9" ht="12.75">
      <c r="A88" s="210"/>
      <c r="B88" s="211"/>
      <c r="C88" s="212" t="s">
        <v>203</v>
      </c>
      <c r="D88" s="226"/>
      <c r="E88" s="227"/>
      <c r="F88" s="227"/>
      <c r="G88" s="247">
        <f>SUM(G89:G102)</f>
        <v>0</v>
      </c>
      <c r="H88" s="228"/>
      <c r="I88" s="229"/>
    </row>
    <row r="89" spans="1:9" ht="123.75">
      <c r="A89" s="174" t="s">
        <v>204</v>
      </c>
      <c r="B89" s="174" t="s">
        <v>56</v>
      </c>
      <c r="C89" s="184" t="s">
        <v>205</v>
      </c>
      <c r="D89" s="220" t="s">
        <v>105</v>
      </c>
      <c r="E89" s="221">
        <v>1</v>
      </c>
      <c r="F89" s="222"/>
      <c r="G89" s="246">
        <f>E89*F89</f>
        <v>0</v>
      </c>
      <c r="H89" s="181" t="s">
        <v>89</v>
      </c>
      <c r="I89" s="181" t="s">
        <v>90</v>
      </c>
    </row>
    <row r="90" spans="1:9" ht="123.75">
      <c r="A90" s="179" t="s">
        <v>206</v>
      </c>
      <c r="B90" s="179" t="s">
        <v>56</v>
      </c>
      <c r="C90" s="180" t="s">
        <v>207</v>
      </c>
      <c r="D90" s="223" t="s">
        <v>105</v>
      </c>
      <c r="E90" s="224">
        <v>1</v>
      </c>
      <c r="F90" s="222"/>
      <c r="G90" s="246">
        <f>E90*F90</f>
        <v>0</v>
      </c>
      <c r="H90" s="181" t="s">
        <v>89</v>
      </c>
      <c r="I90" s="181" t="s">
        <v>90</v>
      </c>
    </row>
    <row r="91" spans="1:9" ht="12.75">
      <c r="A91" s="179"/>
      <c r="B91" s="179" t="s">
        <v>56</v>
      </c>
      <c r="C91" s="180" t="s">
        <v>208</v>
      </c>
      <c r="D91" s="223" t="s">
        <v>57</v>
      </c>
      <c r="E91" s="224">
        <v>3</v>
      </c>
      <c r="F91" s="222"/>
      <c r="G91" s="246">
        <f aca="true" t="shared" si="8" ref="G91:G102">E91*F91</f>
        <v>0</v>
      </c>
      <c r="H91" s="181" t="s">
        <v>89</v>
      </c>
      <c r="I91" s="181" t="s">
        <v>90</v>
      </c>
    </row>
    <row r="92" spans="1:9" ht="12.75">
      <c r="A92" s="179"/>
      <c r="B92" s="179" t="s">
        <v>56</v>
      </c>
      <c r="C92" s="180" t="s">
        <v>209</v>
      </c>
      <c r="D92" s="223" t="s">
        <v>57</v>
      </c>
      <c r="E92" s="224">
        <v>2</v>
      </c>
      <c r="F92" s="222"/>
      <c r="G92" s="246">
        <f t="shared" si="8"/>
        <v>0</v>
      </c>
      <c r="H92" s="181" t="s">
        <v>89</v>
      </c>
      <c r="I92" s="181" t="s">
        <v>90</v>
      </c>
    </row>
    <row r="93" spans="1:9" ht="12.75">
      <c r="A93" s="179"/>
      <c r="B93" s="179" t="s">
        <v>56</v>
      </c>
      <c r="C93" s="180" t="s">
        <v>210</v>
      </c>
      <c r="D93" s="223" t="s">
        <v>57</v>
      </c>
      <c r="E93" s="224">
        <v>1</v>
      </c>
      <c r="F93" s="222"/>
      <c r="G93" s="246">
        <f t="shared" si="8"/>
        <v>0</v>
      </c>
      <c r="H93" s="181" t="s">
        <v>89</v>
      </c>
      <c r="I93" s="181" t="s">
        <v>90</v>
      </c>
    </row>
    <row r="94" spans="1:9" ht="12.75">
      <c r="A94" s="179"/>
      <c r="B94" s="179" t="s">
        <v>56</v>
      </c>
      <c r="C94" s="180" t="s">
        <v>211</v>
      </c>
      <c r="D94" s="223" t="s">
        <v>57</v>
      </c>
      <c r="E94" s="224">
        <v>3</v>
      </c>
      <c r="F94" s="222"/>
      <c r="G94" s="246">
        <f t="shared" si="8"/>
        <v>0</v>
      </c>
      <c r="H94" s="181" t="s">
        <v>89</v>
      </c>
      <c r="I94" s="181" t="s">
        <v>90</v>
      </c>
    </row>
    <row r="95" spans="1:9" ht="12.75">
      <c r="A95" s="179"/>
      <c r="B95" s="179" t="s">
        <v>56</v>
      </c>
      <c r="C95" s="180" t="s">
        <v>212</v>
      </c>
      <c r="D95" s="223" t="s">
        <v>57</v>
      </c>
      <c r="E95" s="224">
        <v>1</v>
      </c>
      <c r="F95" s="222"/>
      <c r="G95" s="246">
        <f t="shared" si="8"/>
        <v>0</v>
      </c>
      <c r="H95" s="181" t="s">
        <v>89</v>
      </c>
      <c r="I95" s="181" t="s">
        <v>90</v>
      </c>
    </row>
    <row r="96" spans="1:9" ht="12.75">
      <c r="A96" s="179"/>
      <c r="B96" s="179" t="s">
        <v>56</v>
      </c>
      <c r="C96" s="180" t="s">
        <v>213</v>
      </c>
      <c r="D96" s="223" t="s">
        <v>57</v>
      </c>
      <c r="E96" s="224">
        <v>1</v>
      </c>
      <c r="F96" s="222"/>
      <c r="G96" s="246">
        <f t="shared" si="8"/>
        <v>0</v>
      </c>
      <c r="H96" s="181" t="s">
        <v>89</v>
      </c>
      <c r="I96" s="181" t="s">
        <v>90</v>
      </c>
    </row>
    <row r="97" spans="1:9" ht="12.75">
      <c r="A97" s="179"/>
      <c r="B97" s="179" t="s">
        <v>56</v>
      </c>
      <c r="C97" s="180" t="s">
        <v>214</v>
      </c>
      <c r="D97" s="223" t="s">
        <v>59</v>
      </c>
      <c r="E97" s="224">
        <v>100</v>
      </c>
      <c r="F97" s="222"/>
      <c r="G97" s="246">
        <f t="shared" si="8"/>
        <v>0</v>
      </c>
      <c r="H97" s="181" t="s">
        <v>89</v>
      </c>
      <c r="I97" s="181" t="s">
        <v>90</v>
      </c>
    </row>
    <row r="98" spans="1:9" ht="45">
      <c r="A98" s="179"/>
      <c r="B98" s="179" t="s">
        <v>56</v>
      </c>
      <c r="C98" s="180" t="s">
        <v>118</v>
      </c>
      <c r="D98" s="223" t="s">
        <v>59</v>
      </c>
      <c r="E98" s="224">
        <v>5</v>
      </c>
      <c r="F98" s="222"/>
      <c r="G98" s="246">
        <f t="shared" si="8"/>
        <v>0</v>
      </c>
      <c r="H98" s="181" t="s">
        <v>89</v>
      </c>
      <c r="I98" s="181" t="s">
        <v>90</v>
      </c>
    </row>
    <row r="99" spans="1:9" ht="45">
      <c r="A99" s="179"/>
      <c r="B99" s="179" t="s">
        <v>56</v>
      </c>
      <c r="C99" s="180" t="s">
        <v>215</v>
      </c>
      <c r="D99" s="223" t="s">
        <v>59</v>
      </c>
      <c r="E99" s="224">
        <v>8</v>
      </c>
      <c r="F99" s="222"/>
      <c r="G99" s="246">
        <f t="shared" si="8"/>
        <v>0</v>
      </c>
      <c r="H99" s="181" t="s">
        <v>89</v>
      </c>
      <c r="I99" s="181" t="s">
        <v>90</v>
      </c>
    </row>
    <row r="100" spans="1:9" ht="45">
      <c r="A100" s="179"/>
      <c r="B100" s="179" t="s">
        <v>56</v>
      </c>
      <c r="C100" s="180" t="s">
        <v>216</v>
      </c>
      <c r="D100" s="223" t="s">
        <v>59</v>
      </c>
      <c r="E100" s="224">
        <v>3</v>
      </c>
      <c r="F100" s="222"/>
      <c r="G100" s="246">
        <f t="shared" si="8"/>
        <v>0</v>
      </c>
      <c r="H100" s="181" t="s">
        <v>89</v>
      </c>
      <c r="I100" s="181" t="s">
        <v>90</v>
      </c>
    </row>
    <row r="101" spans="1:9" ht="45">
      <c r="A101" s="179"/>
      <c r="B101" s="179" t="s">
        <v>56</v>
      </c>
      <c r="C101" s="180" t="s">
        <v>217</v>
      </c>
      <c r="D101" s="223" t="s">
        <v>59</v>
      </c>
      <c r="E101" s="224">
        <v>3</v>
      </c>
      <c r="F101" s="222"/>
      <c r="G101" s="246">
        <f t="shared" si="8"/>
        <v>0</v>
      </c>
      <c r="H101" s="181" t="s">
        <v>89</v>
      </c>
      <c r="I101" s="181" t="s">
        <v>90</v>
      </c>
    </row>
    <row r="102" spans="1:9" ht="22.5">
      <c r="A102" s="179"/>
      <c r="B102" s="179" t="s">
        <v>56</v>
      </c>
      <c r="C102" s="193" t="s">
        <v>218</v>
      </c>
      <c r="D102" s="223" t="s">
        <v>57</v>
      </c>
      <c r="E102" s="224">
        <v>2</v>
      </c>
      <c r="F102" s="222"/>
      <c r="G102" s="246">
        <f t="shared" si="8"/>
        <v>0</v>
      </c>
      <c r="H102" s="181" t="s">
        <v>89</v>
      </c>
      <c r="I102" s="181" t="s">
        <v>90</v>
      </c>
    </row>
    <row r="103" spans="1:9" ht="12.75">
      <c r="A103" s="210"/>
      <c r="B103" s="211"/>
      <c r="C103" s="212" t="s">
        <v>219</v>
      </c>
      <c r="D103" s="226"/>
      <c r="E103" s="227"/>
      <c r="F103" s="227"/>
      <c r="G103" s="247">
        <f>G109+G114+G126+G148</f>
        <v>0</v>
      </c>
      <c r="H103" s="228"/>
      <c r="I103" s="229"/>
    </row>
    <row r="104" spans="1:9" ht="12.75">
      <c r="A104" s="217" t="s">
        <v>67</v>
      </c>
      <c r="B104" s="218" t="s">
        <v>220</v>
      </c>
      <c r="C104" s="219" t="s">
        <v>221</v>
      </c>
      <c r="D104" s="230"/>
      <c r="E104" s="231"/>
      <c r="F104" s="222"/>
      <c r="G104" s="246"/>
      <c r="H104" s="232"/>
      <c r="I104" s="232"/>
    </row>
    <row r="105" spans="1:9" ht="45">
      <c r="A105" s="195">
        <v>3</v>
      </c>
      <c r="B105" s="196" t="s">
        <v>56</v>
      </c>
      <c r="C105" s="193" t="s">
        <v>222</v>
      </c>
      <c r="D105" s="223" t="s">
        <v>60</v>
      </c>
      <c r="E105" s="233">
        <v>10</v>
      </c>
      <c r="F105" s="222"/>
      <c r="G105" s="246">
        <f>E105*F105</f>
        <v>0</v>
      </c>
      <c r="H105" s="181" t="s">
        <v>89</v>
      </c>
      <c r="I105" s="181" t="s">
        <v>90</v>
      </c>
    </row>
    <row r="106" spans="1:9" ht="45">
      <c r="A106" s="195">
        <v>4</v>
      </c>
      <c r="B106" s="196" t="s">
        <v>56</v>
      </c>
      <c r="C106" s="193" t="s">
        <v>223</v>
      </c>
      <c r="D106" s="223" t="s">
        <v>60</v>
      </c>
      <c r="E106" s="233">
        <v>15</v>
      </c>
      <c r="F106" s="222"/>
      <c r="G106" s="246">
        <f>E106*F106</f>
        <v>0</v>
      </c>
      <c r="H106" s="181" t="s">
        <v>89</v>
      </c>
      <c r="I106" s="181" t="s">
        <v>90</v>
      </c>
    </row>
    <row r="107" spans="1:9" ht="22.5">
      <c r="A107" s="195">
        <v>10</v>
      </c>
      <c r="B107" s="196" t="s">
        <v>56</v>
      </c>
      <c r="C107" s="193" t="s">
        <v>224</v>
      </c>
      <c r="D107" s="223" t="s">
        <v>60</v>
      </c>
      <c r="E107" s="233">
        <v>25</v>
      </c>
      <c r="F107" s="222"/>
      <c r="G107" s="246">
        <f>E107*F107</f>
        <v>0</v>
      </c>
      <c r="H107" s="181" t="s">
        <v>89</v>
      </c>
      <c r="I107" s="181" t="s">
        <v>90</v>
      </c>
    </row>
    <row r="108" spans="1:9" ht="22.5">
      <c r="A108" s="195">
        <v>19</v>
      </c>
      <c r="B108" s="196" t="s">
        <v>56</v>
      </c>
      <c r="C108" s="193" t="s">
        <v>225</v>
      </c>
      <c r="D108" s="223" t="s">
        <v>60</v>
      </c>
      <c r="E108" s="233">
        <v>25</v>
      </c>
      <c r="F108" s="222"/>
      <c r="G108" s="246">
        <f>E108*F108</f>
        <v>0</v>
      </c>
      <c r="H108" s="181" t="s">
        <v>89</v>
      </c>
      <c r="I108" s="181" t="s">
        <v>90</v>
      </c>
    </row>
    <row r="109" spans="1:9" ht="12.75">
      <c r="A109" s="178"/>
      <c r="B109" s="182" t="s">
        <v>58</v>
      </c>
      <c r="C109" s="183" t="str">
        <f>CONCATENATE(B104," ",C104)</f>
        <v>713 Izolace tepelné</v>
      </c>
      <c r="D109" s="234"/>
      <c r="E109" s="235"/>
      <c r="F109" s="225"/>
      <c r="G109" s="248">
        <f>SUM(G105:G108)</f>
        <v>0</v>
      </c>
      <c r="H109" s="236"/>
      <c r="I109" s="236"/>
    </row>
    <row r="110" spans="1:9" ht="12.75">
      <c r="A110" s="190" t="s">
        <v>67</v>
      </c>
      <c r="B110" s="191" t="s">
        <v>226</v>
      </c>
      <c r="C110" s="192" t="s">
        <v>227</v>
      </c>
      <c r="D110" s="234"/>
      <c r="E110" s="237"/>
      <c r="F110" s="222"/>
      <c r="G110" s="246"/>
      <c r="H110" s="236"/>
      <c r="I110" s="236"/>
    </row>
    <row r="111" spans="1:9" ht="12.75">
      <c r="A111" s="197">
        <v>1</v>
      </c>
      <c r="B111" s="196" t="s">
        <v>56</v>
      </c>
      <c r="C111" s="193" t="s">
        <v>228</v>
      </c>
      <c r="D111" s="238" t="s">
        <v>109</v>
      </c>
      <c r="E111" s="239">
        <v>24</v>
      </c>
      <c r="F111" s="222"/>
      <c r="G111" s="246">
        <f>E111*F111</f>
        <v>0</v>
      </c>
      <c r="H111" s="181" t="s">
        <v>89</v>
      </c>
      <c r="I111" s="181" t="s">
        <v>90</v>
      </c>
    </row>
    <row r="112" spans="1:9" ht="22.5">
      <c r="A112" s="197">
        <v>2</v>
      </c>
      <c r="B112" s="196" t="s">
        <v>56</v>
      </c>
      <c r="C112" s="193" t="s">
        <v>229</v>
      </c>
      <c r="D112" s="223" t="s">
        <v>109</v>
      </c>
      <c r="E112" s="239">
        <v>16</v>
      </c>
      <c r="F112" s="222"/>
      <c r="G112" s="246">
        <f>E112*F112</f>
        <v>0</v>
      </c>
      <c r="H112" s="181" t="s">
        <v>89</v>
      </c>
      <c r="I112" s="181" t="s">
        <v>90</v>
      </c>
    </row>
    <row r="113" spans="1:9" ht="22.5">
      <c r="A113" s="197">
        <v>3</v>
      </c>
      <c r="B113" s="196" t="s">
        <v>56</v>
      </c>
      <c r="C113" s="193" t="s">
        <v>230</v>
      </c>
      <c r="D113" s="223" t="s">
        <v>109</v>
      </c>
      <c r="E113" s="239">
        <v>5</v>
      </c>
      <c r="F113" s="222"/>
      <c r="G113" s="246">
        <f>E113*F113</f>
        <v>0</v>
      </c>
      <c r="H113" s="181" t="s">
        <v>89</v>
      </c>
      <c r="I113" s="181" t="s">
        <v>90</v>
      </c>
    </row>
    <row r="114" spans="1:9" ht="12.75">
      <c r="A114" s="190" t="s">
        <v>67</v>
      </c>
      <c r="B114" s="191" t="s">
        <v>226</v>
      </c>
      <c r="C114" s="192" t="s">
        <v>227</v>
      </c>
      <c r="D114" s="234"/>
      <c r="E114" s="237"/>
      <c r="F114" s="225"/>
      <c r="G114" s="248">
        <f>SUM(G111:G113)</f>
        <v>0</v>
      </c>
      <c r="H114" s="236"/>
      <c r="I114" s="236"/>
    </row>
    <row r="115" spans="1:9" ht="12.75">
      <c r="A115" s="190" t="s">
        <v>67</v>
      </c>
      <c r="B115" s="191" t="s">
        <v>231</v>
      </c>
      <c r="C115" s="192" t="s">
        <v>232</v>
      </c>
      <c r="D115" s="197"/>
      <c r="E115" s="240"/>
      <c r="F115" s="222"/>
      <c r="G115" s="246"/>
      <c r="H115" s="236"/>
      <c r="I115" s="236"/>
    </row>
    <row r="116" spans="1:9" ht="12.75">
      <c r="A116" s="195">
        <v>40</v>
      </c>
      <c r="B116" s="196" t="s">
        <v>56</v>
      </c>
      <c r="C116" s="193" t="s">
        <v>233</v>
      </c>
      <c r="D116" s="223" t="s">
        <v>60</v>
      </c>
      <c r="E116" s="224">
        <v>10</v>
      </c>
      <c r="F116" s="222"/>
      <c r="G116" s="246">
        <f aca="true" t="shared" si="9" ref="G116:G121">E116*F116</f>
        <v>0</v>
      </c>
      <c r="H116" s="181" t="s">
        <v>89</v>
      </c>
      <c r="I116" s="181" t="s">
        <v>90</v>
      </c>
    </row>
    <row r="117" spans="1:9" ht="12.75">
      <c r="A117" s="195">
        <v>41</v>
      </c>
      <c r="B117" s="196" t="s">
        <v>56</v>
      </c>
      <c r="C117" s="193" t="s">
        <v>234</v>
      </c>
      <c r="D117" s="223" t="s">
        <v>60</v>
      </c>
      <c r="E117" s="224">
        <v>15</v>
      </c>
      <c r="F117" s="222"/>
      <c r="G117" s="246">
        <f t="shared" si="9"/>
        <v>0</v>
      </c>
      <c r="H117" s="181" t="s">
        <v>89</v>
      </c>
      <c r="I117" s="181" t="s">
        <v>90</v>
      </c>
    </row>
    <row r="118" spans="1:9" ht="12.75">
      <c r="A118" s="195">
        <v>48</v>
      </c>
      <c r="B118" s="196" t="s">
        <v>56</v>
      </c>
      <c r="C118" s="193" t="s">
        <v>235</v>
      </c>
      <c r="D118" s="223" t="s">
        <v>60</v>
      </c>
      <c r="E118" s="224">
        <v>10</v>
      </c>
      <c r="F118" s="222"/>
      <c r="G118" s="246">
        <f t="shared" si="9"/>
        <v>0</v>
      </c>
      <c r="H118" s="181" t="s">
        <v>89</v>
      </c>
      <c r="I118" s="181" t="s">
        <v>90</v>
      </c>
    </row>
    <row r="119" spans="1:9" ht="12.75">
      <c r="A119" s="195">
        <v>49</v>
      </c>
      <c r="B119" s="196" t="s">
        <v>56</v>
      </c>
      <c r="C119" s="193" t="s">
        <v>236</v>
      </c>
      <c r="D119" s="223" t="s">
        <v>60</v>
      </c>
      <c r="E119" s="224">
        <v>15</v>
      </c>
      <c r="F119" s="222"/>
      <c r="G119" s="246">
        <f t="shared" si="9"/>
        <v>0</v>
      </c>
      <c r="H119" s="181" t="s">
        <v>89</v>
      </c>
      <c r="I119" s="181" t="s">
        <v>90</v>
      </c>
    </row>
    <row r="120" spans="1:9" ht="12.75">
      <c r="A120" s="195">
        <v>15</v>
      </c>
      <c r="B120" s="196" t="s">
        <v>56</v>
      </c>
      <c r="C120" s="198" t="s">
        <v>237</v>
      </c>
      <c r="D120" s="223" t="s">
        <v>60</v>
      </c>
      <c r="E120" s="224">
        <v>25</v>
      </c>
      <c r="F120" s="222"/>
      <c r="G120" s="246">
        <f t="shared" si="9"/>
        <v>0</v>
      </c>
      <c r="H120" s="181" t="s">
        <v>89</v>
      </c>
      <c r="I120" s="181" t="s">
        <v>90</v>
      </c>
    </row>
    <row r="121" spans="1:9" ht="22.5">
      <c r="A121" s="195">
        <v>16</v>
      </c>
      <c r="B121" s="196" t="s">
        <v>56</v>
      </c>
      <c r="C121" s="198" t="s">
        <v>238</v>
      </c>
      <c r="D121" s="223" t="s">
        <v>63</v>
      </c>
      <c r="E121" s="224">
        <v>6</v>
      </c>
      <c r="F121" s="222"/>
      <c r="G121" s="246">
        <f t="shared" si="9"/>
        <v>0</v>
      </c>
      <c r="H121" s="181" t="s">
        <v>89</v>
      </c>
      <c r="I121" s="181" t="s">
        <v>90</v>
      </c>
    </row>
    <row r="122" spans="1:9" ht="33.75">
      <c r="A122" s="195">
        <v>64</v>
      </c>
      <c r="B122" s="196" t="s">
        <v>56</v>
      </c>
      <c r="C122" s="198" t="s">
        <v>239</v>
      </c>
      <c r="D122" s="223" t="s">
        <v>57</v>
      </c>
      <c r="E122" s="224">
        <v>1</v>
      </c>
      <c r="F122" s="222"/>
      <c r="G122" s="246">
        <f>E122*F122</f>
        <v>0</v>
      </c>
      <c r="H122" s="181" t="s">
        <v>89</v>
      </c>
      <c r="I122" s="181" t="s">
        <v>90</v>
      </c>
    </row>
    <row r="123" spans="1:9" ht="33.75">
      <c r="A123" s="195">
        <v>65</v>
      </c>
      <c r="B123" s="196" t="s">
        <v>56</v>
      </c>
      <c r="C123" s="198" t="s">
        <v>240</v>
      </c>
      <c r="D123" s="223" t="s">
        <v>57</v>
      </c>
      <c r="E123" s="224">
        <v>1</v>
      </c>
      <c r="F123" s="222"/>
      <c r="G123" s="246">
        <f>E123*F123</f>
        <v>0</v>
      </c>
      <c r="H123" s="181" t="s">
        <v>89</v>
      </c>
      <c r="I123" s="181" t="s">
        <v>90</v>
      </c>
    </row>
    <row r="124" spans="1:9" ht="22.5">
      <c r="A124" s="195">
        <v>11</v>
      </c>
      <c r="B124" s="196" t="s">
        <v>56</v>
      </c>
      <c r="C124" s="193" t="s">
        <v>241</v>
      </c>
      <c r="D124" s="223" t="s">
        <v>242</v>
      </c>
      <c r="E124" s="224">
        <v>1</v>
      </c>
      <c r="F124" s="222"/>
      <c r="G124" s="246">
        <f>E124*F124</f>
        <v>0</v>
      </c>
      <c r="H124" s="181" t="s">
        <v>89</v>
      </c>
      <c r="I124" s="181" t="s">
        <v>90</v>
      </c>
    </row>
    <row r="125" spans="1:9" ht="22.5">
      <c r="A125" s="195">
        <v>57</v>
      </c>
      <c r="B125" s="196" t="s">
        <v>56</v>
      </c>
      <c r="C125" s="198" t="s">
        <v>243</v>
      </c>
      <c r="D125" s="223" t="s">
        <v>60</v>
      </c>
      <c r="E125" s="233">
        <v>25</v>
      </c>
      <c r="F125" s="222"/>
      <c r="G125" s="246">
        <f>E125*F125</f>
        <v>0</v>
      </c>
      <c r="H125" s="181" t="s">
        <v>89</v>
      </c>
      <c r="I125" s="181" t="s">
        <v>90</v>
      </c>
    </row>
    <row r="126" spans="1:9" ht="12.75">
      <c r="A126" s="195"/>
      <c r="B126" s="182" t="s">
        <v>58</v>
      </c>
      <c r="C126" s="183" t="str">
        <f>CONCATENATE(B115," ",C115)</f>
        <v>733 Rozvod potrubí</v>
      </c>
      <c r="D126" s="234"/>
      <c r="E126" s="235"/>
      <c r="F126" s="225"/>
      <c r="G126" s="248">
        <f>SUM(G116:G125)</f>
        <v>0</v>
      </c>
      <c r="H126" s="236"/>
      <c r="I126" s="236"/>
    </row>
    <row r="127" spans="1:9" ht="12.75">
      <c r="A127" s="190" t="s">
        <v>67</v>
      </c>
      <c r="B127" s="191" t="s">
        <v>244</v>
      </c>
      <c r="C127" s="192" t="s">
        <v>245</v>
      </c>
      <c r="D127" s="234"/>
      <c r="E127" s="237"/>
      <c r="F127" s="222"/>
      <c r="G127" s="246"/>
      <c r="H127" s="236"/>
      <c r="I127" s="236"/>
    </row>
    <row r="128" spans="1:9" ht="31.5">
      <c r="A128" s="195">
        <v>34</v>
      </c>
      <c r="B128" s="193" t="s">
        <v>56</v>
      </c>
      <c r="C128" s="193" t="s">
        <v>246</v>
      </c>
      <c r="D128" s="223" t="s">
        <v>62</v>
      </c>
      <c r="E128" s="241">
        <v>1</v>
      </c>
      <c r="F128" s="222"/>
      <c r="G128" s="246">
        <f>E128*F128</f>
        <v>0</v>
      </c>
      <c r="H128" s="181" t="s">
        <v>89</v>
      </c>
      <c r="I128" s="181" t="s">
        <v>90</v>
      </c>
    </row>
    <row r="129" spans="1:9" ht="31.5">
      <c r="A129" s="195">
        <v>34</v>
      </c>
      <c r="B129" s="193" t="s">
        <v>56</v>
      </c>
      <c r="C129" s="193" t="s">
        <v>247</v>
      </c>
      <c r="D129" s="223"/>
      <c r="E129" s="241">
        <v>1</v>
      </c>
      <c r="F129" s="222"/>
      <c r="G129" s="246"/>
      <c r="H129" s="181" t="s">
        <v>89</v>
      </c>
      <c r="I129" s="181" t="s">
        <v>90</v>
      </c>
    </row>
    <row r="130" spans="1:9" ht="12.75">
      <c r="A130" s="195">
        <v>2</v>
      </c>
      <c r="B130" s="196" t="s">
        <v>56</v>
      </c>
      <c r="C130" s="193" t="s">
        <v>248</v>
      </c>
      <c r="D130" s="223" t="s">
        <v>57</v>
      </c>
      <c r="E130" s="224">
        <v>1</v>
      </c>
      <c r="F130" s="222"/>
      <c r="G130" s="246">
        <f>E130*F130</f>
        <v>0</v>
      </c>
      <c r="H130" s="181" t="s">
        <v>89</v>
      </c>
      <c r="I130" s="181" t="s">
        <v>90</v>
      </c>
    </row>
    <row r="131" spans="1:9" ht="12.75">
      <c r="A131" s="195">
        <v>76</v>
      </c>
      <c r="B131" s="196" t="s">
        <v>56</v>
      </c>
      <c r="C131" s="193" t="s">
        <v>249</v>
      </c>
      <c r="D131" s="223" t="s">
        <v>62</v>
      </c>
      <c r="E131" s="224">
        <v>3</v>
      </c>
      <c r="F131" s="222"/>
      <c r="G131" s="246">
        <f>E131*F131</f>
        <v>0</v>
      </c>
      <c r="H131" s="181" t="s">
        <v>89</v>
      </c>
      <c r="I131" s="181" t="s">
        <v>90</v>
      </c>
    </row>
    <row r="132" spans="1:9" ht="12.75">
      <c r="A132" s="195">
        <v>77</v>
      </c>
      <c r="B132" s="196" t="s">
        <v>56</v>
      </c>
      <c r="C132" s="193" t="s">
        <v>250</v>
      </c>
      <c r="D132" s="223" t="s">
        <v>62</v>
      </c>
      <c r="E132" s="224">
        <v>2</v>
      </c>
      <c r="F132" s="222"/>
      <c r="G132" s="246">
        <f>E132*F132</f>
        <v>0</v>
      </c>
      <c r="H132" s="181" t="s">
        <v>89</v>
      </c>
      <c r="I132" s="181" t="s">
        <v>90</v>
      </c>
    </row>
    <row r="133" spans="1:9" ht="12.75">
      <c r="A133" s="195">
        <v>83</v>
      </c>
      <c r="B133" s="196" t="s">
        <v>56</v>
      </c>
      <c r="C133" s="193" t="s">
        <v>251</v>
      </c>
      <c r="D133" s="223" t="s">
        <v>62</v>
      </c>
      <c r="E133" s="224">
        <v>2</v>
      </c>
      <c r="F133" s="222"/>
      <c r="G133" s="246">
        <f>E133*F133</f>
        <v>0</v>
      </c>
      <c r="H133" s="181" t="s">
        <v>89</v>
      </c>
      <c r="I133" s="181" t="s">
        <v>90</v>
      </c>
    </row>
    <row r="134" spans="1:9" ht="12.75">
      <c r="A134" s="195">
        <v>6</v>
      </c>
      <c r="B134" s="196" t="s">
        <v>56</v>
      </c>
      <c r="C134" s="193" t="s">
        <v>252</v>
      </c>
      <c r="D134" s="223" t="s">
        <v>57</v>
      </c>
      <c r="E134" s="224">
        <v>2</v>
      </c>
      <c r="F134" s="222"/>
      <c r="G134" s="246">
        <f>E134*F134</f>
        <v>0</v>
      </c>
      <c r="H134" s="181" t="s">
        <v>89</v>
      </c>
      <c r="I134" s="181" t="s">
        <v>90</v>
      </c>
    </row>
    <row r="135" spans="1:9" ht="12.75">
      <c r="A135" s="195">
        <v>86</v>
      </c>
      <c r="B135" s="196" t="s">
        <v>56</v>
      </c>
      <c r="C135" s="193" t="s">
        <v>253</v>
      </c>
      <c r="D135" s="223" t="s">
        <v>62</v>
      </c>
      <c r="E135" s="224">
        <v>1</v>
      </c>
      <c r="F135" s="222"/>
      <c r="G135" s="246">
        <f aca="true" t="shared" si="10" ref="G135:G147">E135*F135</f>
        <v>0</v>
      </c>
      <c r="H135" s="181" t="s">
        <v>89</v>
      </c>
      <c r="I135" s="181" t="s">
        <v>90</v>
      </c>
    </row>
    <row r="136" spans="1:9" ht="12.75">
      <c r="A136" s="195">
        <v>87</v>
      </c>
      <c r="B136" s="196" t="s">
        <v>56</v>
      </c>
      <c r="C136" s="193" t="s">
        <v>254</v>
      </c>
      <c r="D136" s="223" t="s">
        <v>62</v>
      </c>
      <c r="E136" s="224">
        <v>1</v>
      </c>
      <c r="F136" s="222"/>
      <c r="G136" s="246">
        <f t="shared" si="10"/>
        <v>0</v>
      </c>
      <c r="H136" s="181" t="s">
        <v>89</v>
      </c>
      <c r="I136" s="181" t="s">
        <v>90</v>
      </c>
    </row>
    <row r="137" spans="1:9" ht="12.75">
      <c r="A137" s="195">
        <v>97</v>
      </c>
      <c r="B137" s="196" t="s">
        <v>56</v>
      </c>
      <c r="C137" s="193" t="s">
        <v>255</v>
      </c>
      <c r="D137" s="223" t="s">
        <v>62</v>
      </c>
      <c r="E137" s="224">
        <v>1</v>
      </c>
      <c r="F137" s="222"/>
      <c r="G137" s="246">
        <f>E137*F137</f>
        <v>0</v>
      </c>
      <c r="H137" s="181" t="s">
        <v>89</v>
      </c>
      <c r="I137" s="181" t="s">
        <v>90</v>
      </c>
    </row>
    <row r="138" spans="1:9" ht="12.75">
      <c r="A138" s="195">
        <v>98</v>
      </c>
      <c r="B138" s="196" t="s">
        <v>56</v>
      </c>
      <c r="C138" s="193" t="s">
        <v>256</v>
      </c>
      <c r="D138" s="223" t="s">
        <v>62</v>
      </c>
      <c r="E138" s="224">
        <v>1</v>
      </c>
      <c r="F138" s="222"/>
      <c r="G138" s="246">
        <f t="shared" si="10"/>
        <v>0</v>
      </c>
      <c r="H138" s="181" t="s">
        <v>89</v>
      </c>
      <c r="I138" s="181" t="s">
        <v>90</v>
      </c>
    </row>
    <row r="139" spans="1:9" ht="22.5">
      <c r="A139" s="195">
        <v>99</v>
      </c>
      <c r="B139" s="196" t="s">
        <v>56</v>
      </c>
      <c r="C139" s="193" t="s">
        <v>257</v>
      </c>
      <c r="D139" s="223" t="s">
        <v>62</v>
      </c>
      <c r="E139" s="224">
        <v>1</v>
      </c>
      <c r="F139" s="222"/>
      <c r="G139" s="246">
        <f t="shared" si="10"/>
        <v>0</v>
      </c>
      <c r="H139" s="181" t="s">
        <v>89</v>
      </c>
      <c r="I139" s="181" t="s">
        <v>90</v>
      </c>
    </row>
    <row r="140" spans="1:9" ht="22.5">
      <c r="A140" s="195">
        <v>100</v>
      </c>
      <c r="B140" s="196" t="s">
        <v>56</v>
      </c>
      <c r="C140" s="193" t="s">
        <v>258</v>
      </c>
      <c r="D140" s="223" t="s">
        <v>62</v>
      </c>
      <c r="E140" s="224">
        <v>1</v>
      </c>
      <c r="F140" s="222"/>
      <c r="G140" s="246">
        <f t="shared" si="10"/>
        <v>0</v>
      </c>
      <c r="H140" s="181" t="s">
        <v>89</v>
      </c>
      <c r="I140" s="181" t="s">
        <v>90</v>
      </c>
    </row>
    <row r="141" spans="1:9" ht="12.75">
      <c r="A141" s="195">
        <v>15</v>
      </c>
      <c r="B141" s="196" t="s">
        <v>56</v>
      </c>
      <c r="C141" s="193" t="s">
        <v>259</v>
      </c>
      <c r="D141" s="223" t="s">
        <v>57</v>
      </c>
      <c r="E141" s="224">
        <v>2</v>
      </c>
      <c r="F141" s="222"/>
      <c r="G141" s="246">
        <f t="shared" si="10"/>
        <v>0</v>
      </c>
      <c r="H141" s="181" t="s">
        <v>89</v>
      </c>
      <c r="I141" s="181" t="s">
        <v>90</v>
      </c>
    </row>
    <row r="142" spans="1:9" ht="12.75">
      <c r="A142" s="195">
        <v>102</v>
      </c>
      <c r="B142" s="196" t="s">
        <v>56</v>
      </c>
      <c r="C142" s="199" t="s">
        <v>260</v>
      </c>
      <c r="D142" s="223" t="s">
        <v>62</v>
      </c>
      <c r="E142" s="224">
        <v>8</v>
      </c>
      <c r="F142" s="222"/>
      <c r="G142" s="246">
        <f t="shared" si="10"/>
        <v>0</v>
      </c>
      <c r="H142" s="181" t="s">
        <v>89</v>
      </c>
      <c r="I142" s="181" t="s">
        <v>90</v>
      </c>
    </row>
    <row r="143" spans="1:9" ht="12.75">
      <c r="A143" s="195">
        <v>103</v>
      </c>
      <c r="B143" s="196" t="s">
        <v>56</v>
      </c>
      <c r="C143" s="199" t="s">
        <v>261</v>
      </c>
      <c r="D143" s="223" t="s">
        <v>62</v>
      </c>
      <c r="E143" s="224">
        <v>8</v>
      </c>
      <c r="F143" s="222"/>
      <c r="G143" s="246">
        <f t="shared" si="10"/>
        <v>0</v>
      </c>
      <c r="H143" s="181" t="s">
        <v>89</v>
      </c>
      <c r="I143" s="181" t="s">
        <v>90</v>
      </c>
    </row>
    <row r="144" spans="1:9" ht="19.5">
      <c r="A144" s="195">
        <v>106</v>
      </c>
      <c r="B144" s="196" t="s">
        <v>56</v>
      </c>
      <c r="C144" s="199" t="s">
        <v>262</v>
      </c>
      <c r="D144" s="223" t="s">
        <v>62</v>
      </c>
      <c r="E144" s="224">
        <v>1</v>
      </c>
      <c r="F144" s="222"/>
      <c r="G144" s="246">
        <f t="shared" si="10"/>
        <v>0</v>
      </c>
      <c r="H144" s="181" t="s">
        <v>89</v>
      </c>
      <c r="I144" s="181" t="s">
        <v>90</v>
      </c>
    </row>
    <row r="145" spans="1:9" ht="19.5">
      <c r="A145" s="195">
        <v>107</v>
      </c>
      <c r="B145" s="196" t="s">
        <v>56</v>
      </c>
      <c r="C145" s="199" t="s">
        <v>263</v>
      </c>
      <c r="D145" s="223" t="s">
        <v>62</v>
      </c>
      <c r="E145" s="224">
        <v>1</v>
      </c>
      <c r="F145" s="222"/>
      <c r="G145" s="246">
        <f t="shared" si="10"/>
        <v>0</v>
      </c>
      <c r="H145" s="181" t="s">
        <v>89</v>
      </c>
      <c r="I145" s="181" t="s">
        <v>90</v>
      </c>
    </row>
    <row r="146" spans="1:9" ht="12.75">
      <c r="A146" s="195">
        <v>112</v>
      </c>
      <c r="B146" s="196" t="s">
        <v>56</v>
      </c>
      <c r="C146" s="193" t="s">
        <v>264</v>
      </c>
      <c r="D146" s="223" t="s">
        <v>242</v>
      </c>
      <c r="E146" s="224">
        <v>1</v>
      </c>
      <c r="F146" s="222"/>
      <c r="G146" s="246">
        <f t="shared" si="10"/>
        <v>0</v>
      </c>
      <c r="H146" s="181" t="s">
        <v>89</v>
      </c>
      <c r="I146" s="181" t="s">
        <v>90</v>
      </c>
    </row>
    <row r="147" spans="1:9" ht="12.75">
      <c r="A147" s="195">
        <v>113</v>
      </c>
      <c r="B147" s="196" t="s">
        <v>56</v>
      </c>
      <c r="C147" s="193" t="s">
        <v>265</v>
      </c>
      <c r="D147" s="223" t="s">
        <v>242</v>
      </c>
      <c r="E147" s="224">
        <v>1</v>
      </c>
      <c r="F147" s="222"/>
      <c r="G147" s="246">
        <f t="shared" si="10"/>
        <v>0</v>
      </c>
      <c r="H147" s="181" t="s">
        <v>89</v>
      </c>
      <c r="I147" s="181" t="s">
        <v>90</v>
      </c>
    </row>
    <row r="148" spans="1:9" ht="12.75">
      <c r="A148" s="200"/>
      <c r="B148" s="182" t="s">
        <v>58</v>
      </c>
      <c r="C148" s="183" t="str">
        <f>CONCATENATE(B127," ",C127)</f>
        <v>734 Armatury</v>
      </c>
      <c r="D148" s="197"/>
      <c r="E148" s="242"/>
      <c r="F148" s="225"/>
      <c r="G148" s="248">
        <f>SUM(G128:G147)</f>
        <v>0</v>
      </c>
      <c r="H148" s="236"/>
      <c r="I148" s="236"/>
    </row>
    <row r="149" spans="1:9" ht="12.75">
      <c r="A149" s="210"/>
      <c r="B149" s="211"/>
      <c r="C149" s="212" t="s">
        <v>266</v>
      </c>
      <c r="D149" s="226"/>
      <c r="E149" s="227"/>
      <c r="F149" s="227"/>
      <c r="G149" s="247">
        <f>SUM(G150:G152)</f>
        <v>0</v>
      </c>
      <c r="H149" s="228"/>
      <c r="I149" s="229"/>
    </row>
    <row r="150" spans="1:9" ht="33.75">
      <c r="A150" s="174"/>
      <c r="B150" s="174" t="s">
        <v>56</v>
      </c>
      <c r="C150" s="184" t="s">
        <v>267</v>
      </c>
      <c r="D150" s="220" t="s">
        <v>122</v>
      </c>
      <c r="E150" s="221">
        <v>1</v>
      </c>
      <c r="F150" s="222"/>
      <c r="G150" s="246">
        <f>E150*F150</f>
        <v>0</v>
      </c>
      <c r="H150" s="181" t="s">
        <v>89</v>
      </c>
      <c r="I150" s="181" t="s">
        <v>90</v>
      </c>
    </row>
    <row r="151" spans="1:9" ht="33.75">
      <c r="A151" s="179"/>
      <c r="B151" s="179" t="s">
        <v>56</v>
      </c>
      <c r="C151" s="180" t="s">
        <v>268</v>
      </c>
      <c r="D151" s="223" t="s">
        <v>122</v>
      </c>
      <c r="E151" s="224">
        <v>1</v>
      </c>
      <c r="F151" s="222"/>
      <c r="G151" s="246">
        <f>E151*F151</f>
        <v>0</v>
      </c>
      <c r="H151" s="181" t="s">
        <v>89</v>
      </c>
      <c r="I151" s="181" t="s">
        <v>90</v>
      </c>
    </row>
    <row r="152" spans="1:9" ht="22.5">
      <c r="A152" s="201"/>
      <c r="B152" s="202" t="s">
        <v>56</v>
      </c>
      <c r="C152" s="180" t="s">
        <v>269</v>
      </c>
      <c r="D152" s="223" t="s">
        <v>59</v>
      </c>
      <c r="E152" s="224">
        <v>170</v>
      </c>
      <c r="F152" s="222"/>
      <c r="G152" s="246">
        <f>E152*F152</f>
        <v>0</v>
      </c>
      <c r="H152" s="181" t="s">
        <v>89</v>
      </c>
      <c r="I152" s="181" t="s">
        <v>90</v>
      </c>
    </row>
    <row r="153" spans="1:9" ht="12.75">
      <c r="A153" s="210"/>
      <c r="B153" s="211"/>
      <c r="C153" s="212" t="s">
        <v>61</v>
      </c>
      <c r="D153" s="226"/>
      <c r="E153" s="227"/>
      <c r="F153" s="227"/>
      <c r="G153" s="247">
        <f>SUM(G154:G172)</f>
        <v>0</v>
      </c>
      <c r="H153" s="228"/>
      <c r="I153" s="229"/>
    </row>
    <row r="154" spans="1:9" ht="101.25">
      <c r="A154" s="217"/>
      <c r="B154" s="174" t="s">
        <v>56</v>
      </c>
      <c r="C154" s="184" t="s">
        <v>270</v>
      </c>
      <c r="D154" s="220" t="s">
        <v>122</v>
      </c>
      <c r="E154" s="221">
        <v>1</v>
      </c>
      <c r="F154" s="222"/>
      <c r="G154" s="246">
        <f aca="true" t="shared" si="11" ref="G154:G172">E154*F154</f>
        <v>0</v>
      </c>
      <c r="H154" s="185" t="s">
        <v>89</v>
      </c>
      <c r="I154" s="185" t="s">
        <v>90</v>
      </c>
    </row>
    <row r="155" spans="1:9" ht="22.5">
      <c r="A155" s="190"/>
      <c r="B155" s="179" t="s">
        <v>56</v>
      </c>
      <c r="C155" s="193" t="s">
        <v>271</v>
      </c>
      <c r="D155" s="223" t="s">
        <v>57</v>
      </c>
      <c r="E155" s="224">
        <v>2</v>
      </c>
      <c r="F155" s="222"/>
      <c r="G155" s="246">
        <f>E155*F155</f>
        <v>0</v>
      </c>
      <c r="H155" s="181" t="s">
        <v>89</v>
      </c>
      <c r="I155" s="181" t="s">
        <v>90</v>
      </c>
    </row>
    <row r="156" spans="1:9" ht="12.75">
      <c r="A156" s="179"/>
      <c r="B156" s="179" t="s">
        <v>56</v>
      </c>
      <c r="C156" s="180" t="s">
        <v>272</v>
      </c>
      <c r="D156" s="223" t="s">
        <v>122</v>
      </c>
      <c r="E156" s="224">
        <v>1</v>
      </c>
      <c r="F156" s="222"/>
      <c r="G156" s="246">
        <f t="shared" si="11"/>
        <v>0</v>
      </c>
      <c r="H156" s="181" t="s">
        <v>89</v>
      </c>
      <c r="I156" s="181" t="s">
        <v>90</v>
      </c>
    </row>
    <row r="157" spans="1:9" ht="22.5">
      <c r="A157" s="179"/>
      <c r="B157" s="179" t="s">
        <v>56</v>
      </c>
      <c r="C157" s="180" t="s">
        <v>273</v>
      </c>
      <c r="D157" s="223" t="s">
        <v>122</v>
      </c>
      <c r="E157" s="224">
        <v>1</v>
      </c>
      <c r="F157" s="222"/>
      <c r="G157" s="246">
        <f>E157*F157</f>
        <v>0</v>
      </c>
      <c r="H157" s="181" t="s">
        <v>89</v>
      </c>
      <c r="I157" s="181" t="s">
        <v>90</v>
      </c>
    </row>
    <row r="158" spans="1:9" ht="22.5">
      <c r="A158" s="179"/>
      <c r="B158" s="179" t="s">
        <v>56</v>
      </c>
      <c r="C158" s="180" t="s">
        <v>274</v>
      </c>
      <c r="D158" s="223" t="s">
        <v>122</v>
      </c>
      <c r="E158" s="224">
        <v>1</v>
      </c>
      <c r="F158" s="222"/>
      <c r="G158" s="246">
        <f t="shared" si="11"/>
        <v>0</v>
      </c>
      <c r="H158" s="181" t="s">
        <v>89</v>
      </c>
      <c r="I158" s="181" t="s">
        <v>90</v>
      </c>
    </row>
    <row r="159" spans="1:9" ht="12.75">
      <c r="A159" s="179"/>
      <c r="B159" s="179" t="s">
        <v>56</v>
      </c>
      <c r="C159" s="180" t="s">
        <v>275</v>
      </c>
      <c r="D159" s="223" t="s">
        <v>57</v>
      </c>
      <c r="E159" s="224">
        <v>3</v>
      </c>
      <c r="F159" s="222"/>
      <c r="G159" s="246">
        <f t="shared" si="11"/>
        <v>0</v>
      </c>
      <c r="H159" s="181" t="s">
        <v>89</v>
      </c>
      <c r="I159" s="181" t="s">
        <v>90</v>
      </c>
    </row>
    <row r="160" spans="1:9" ht="22.5">
      <c r="A160" s="179"/>
      <c r="B160" s="179" t="s">
        <v>56</v>
      </c>
      <c r="C160" s="180" t="s">
        <v>276</v>
      </c>
      <c r="D160" s="223" t="s">
        <v>122</v>
      </c>
      <c r="E160" s="224">
        <v>1</v>
      </c>
      <c r="F160" s="222"/>
      <c r="G160" s="246">
        <f t="shared" si="11"/>
        <v>0</v>
      </c>
      <c r="H160" s="181" t="s">
        <v>89</v>
      </c>
      <c r="I160" s="181" t="s">
        <v>90</v>
      </c>
    </row>
    <row r="161" spans="1:9" ht="12.75">
      <c r="A161" s="179"/>
      <c r="B161" s="179" t="s">
        <v>56</v>
      </c>
      <c r="C161" s="180" t="s">
        <v>277</v>
      </c>
      <c r="D161" s="223" t="s">
        <v>122</v>
      </c>
      <c r="E161" s="224">
        <v>1</v>
      </c>
      <c r="F161" s="222"/>
      <c r="G161" s="246">
        <f t="shared" si="11"/>
        <v>0</v>
      </c>
      <c r="H161" s="181" t="s">
        <v>89</v>
      </c>
      <c r="I161" s="181" t="s">
        <v>90</v>
      </c>
    </row>
    <row r="162" spans="1:9" ht="33.75">
      <c r="A162" s="179"/>
      <c r="B162" s="179" t="s">
        <v>56</v>
      </c>
      <c r="C162" s="193" t="s">
        <v>278</v>
      </c>
      <c r="D162" s="223" t="s">
        <v>122</v>
      </c>
      <c r="E162" s="224">
        <v>1</v>
      </c>
      <c r="F162" s="222"/>
      <c r="G162" s="246">
        <f t="shared" si="11"/>
        <v>0</v>
      </c>
      <c r="H162" s="181" t="s">
        <v>89</v>
      </c>
      <c r="I162" s="181" t="s">
        <v>90</v>
      </c>
    </row>
    <row r="163" spans="1:9" ht="12.75">
      <c r="A163" s="179"/>
      <c r="B163" s="179" t="s">
        <v>56</v>
      </c>
      <c r="C163" s="203" t="s">
        <v>279</v>
      </c>
      <c r="D163" s="223" t="s">
        <v>122</v>
      </c>
      <c r="E163" s="224">
        <v>1</v>
      </c>
      <c r="F163" s="222"/>
      <c r="G163" s="246">
        <f t="shared" si="11"/>
        <v>0</v>
      </c>
      <c r="H163" s="181" t="s">
        <v>89</v>
      </c>
      <c r="I163" s="181" t="s">
        <v>90</v>
      </c>
    </row>
    <row r="164" spans="1:9" ht="12.75">
      <c r="A164" s="179"/>
      <c r="B164" s="179" t="s">
        <v>56</v>
      </c>
      <c r="C164" s="204" t="s">
        <v>280</v>
      </c>
      <c r="D164" s="223" t="s">
        <v>122</v>
      </c>
      <c r="E164" s="224">
        <v>1</v>
      </c>
      <c r="F164" s="222"/>
      <c r="G164" s="246">
        <f t="shared" si="11"/>
        <v>0</v>
      </c>
      <c r="H164" s="181" t="s">
        <v>89</v>
      </c>
      <c r="I164" s="181" t="s">
        <v>90</v>
      </c>
    </row>
    <row r="165" spans="1:9" ht="12.75">
      <c r="A165" s="179"/>
      <c r="B165" s="179" t="s">
        <v>56</v>
      </c>
      <c r="C165" s="204" t="s">
        <v>281</v>
      </c>
      <c r="D165" s="223" t="s">
        <v>122</v>
      </c>
      <c r="E165" s="224">
        <v>1</v>
      </c>
      <c r="F165" s="222"/>
      <c r="G165" s="246">
        <f t="shared" si="11"/>
        <v>0</v>
      </c>
      <c r="H165" s="181" t="s">
        <v>89</v>
      </c>
      <c r="I165" s="181" t="s">
        <v>90</v>
      </c>
    </row>
    <row r="166" spans="1:9" ht="12.75">
      <c r="A166" s="179"/>
      <c r="B166" s="179" t="s">
        <v>56</v>
      </c>
      <c r="C166" s="204" t="s">
        <v>282</v>
      </c>
      <c r="D166" s="223" t="s">
        <v>109</v>
      </c>
      <c r="E166" s="224">
        <v>24</v>
      </c>
      <c r="F166" s="222"/>
      <c r="G166" s="246">
        <f t="shared" si="11"/>
        <v>0</v>
      </c>
      <c r="H166" s="181" t="s">
        <v>89</v>
      </c>
      <c r="I166" s="181" t="s">
        <v>90</v>
      </c>
    </row>
    <row r="167" spans="1:9" ht="12.75">
      <c r="A167" s="179"/>
      <c r="B167" s="179" t="s">
        <v>56</v>
      </c>
      <c r="C167" s="204" t="s">
        <v>283</v>
      </c>
      <c r="D167" s="223" t="s">
        <v>109</v>
      </c>
      <c r="E167" s="224">
        <v>24</v>
      </c>
      <c r="F167" s="222"/>
      <c r="G167" s="246">
        <f t="shared" si="11"/>
        <v>0</v>
      </c>
      <c r="H167" s="181" t="s">
        <v>89</v>
      </c>
      <c r="I167" s="181" t="s">
        <v>90</v>
      </c>
    </row>
    <row r="168" spans="1:9" ht="12.75">
      <c r="A168" s="179"/>
      <c r="B168" s="179" t="s">
        <v>56</v>
      </c>
      <c r="C168" s="204" t="s">
        <v>284</v>
      </c>
      <c r="D168" s="223" t="s">
        <v>109</v>
      </c>
      <c r="E168" s="224">
        <v>8</v>
      </c>
      <c r="F168" s="222"/>
      <c r="G168" s="246">
        <f t="shared" si="11"/>
        <v>0</v>
      </c>
      <c r="H168" s="181" t="s">
        <v>89</v>
      </c>
      <c r="I168" s="181" t="s">
        <v>90</v>
      </c>
    </row>
    <row r="169" spans="1:9" ht="12.75">
      <c r="A169" s="179"/>
      <c r="B169" s="179" t="s">
        <v>56</v>
      </c>
      <c r="C169" s="205" t="s">
        <v>285</v>
      </c>
      <c r="D169" s="223" t="s">
        <v>122</v>
      </c>
      <c r="E169" s="224">
        <v>1</v>
      </c>
      <c r="F169" s="222"/>
      <c r="G169" s="246">
        <f t="shared" si="11"/>
        <v>0</v>
      </c>
      <c r="H169" s="181" t="s">
        <v>89</v>
      </c>
      <c r="I169" s="181" t="s">
        <v>90</v>
      </c>
    </row>
    <row r="170" spans="1:9" ht="12.75">
      <c r="A170" s="179"/>
      <c r="B170" s="179" t="s">
        <v>56</v>
      </c>
      <c r="C170" s="204" t="s">
        <v>286</v>
      </c>
      <c r="D170" s="223" t="s">
        <v>109</v>
      </c>
      <c r="E170" s="224">
        <v>4</v>
      </c>
      <c r="F170" s="222"/>
      <c r="G170" s="246">
        <f t="shared" si="11"/>
        <v>0</v>
      </c>
      <c r="H170" s="181" t="s">
        <v>89</v>
      </c>
      <c r="I170" s="181" t="s">
        <v>90</v>
      </c>
    </row>
    <row r="171" spans="1:9" ht="12.75">
      <c r="A171" s="179"/>
      <c r="B171" s="179" t="s">
        <v>56</v>
      </c>
      <c r="C171" s="204" t="s">
        <v>287</v>
      </c>
      <c r="D171" s="223" t="s">
        <v>122</v>
      </c>
      <c r="E171" s="224">
        <v>1</v>
      </c>
      <c r="F171" s="222"/>
      <c r="G171" s="246">
        <f t="shared" si="11"/>
        <v>0</v>
      </c>
      <c r="H171" s="181" t="s">
        <v>89</v>
      </c>
      <c r="I171" s="181" t="s">
        <v>90</v>
      </c>
    </row>
    <row r="172" spans="1:9" ht="12.75">
      <c r="A172" s="179"/>
      <c r="B172" s="179" t="s">
        <v>56</v>
      </c>
      <c r="C172" s="204" t="s">
        <v>288</v>
      </c>
      <c r="D172" s="223" t="s">
        <v>122</v>
      </c>
      <c r="E172" s="224">
        <v>1</v>
      </c>
      <c r="F172" s="222"/>
      <c r="G172" s="246">
        <f t="shared" si="11"/>
        <v>0</v>
      </c>
      <c r="H172" s="181" t="s">
        <v>89</v>
      </c>
      <c r="I172" s="181" t="s">
        <v>90</v>
      </c>
    </row>
    <row r="173" spans="1:9" ht="12.75">
      <c r="A173" s="194"/>
      <c r="B173" s="254" t="s">
        <v>342</v>
      </c>
      <c r="C173" s="194"/>
      <c r="D173" s="243"/>
      <c r="E173" s="243"/>
      <c r="F173" s="243"/>
      <c r="G173" s="253">
        <f>G153+G149+G103+G88+G71+G61+G47+G33+G24+G15+G7</f>
        <v>0</v>
      </c>
      <c r="H173" s="236"/>
      <c r="I173" s="236"/>
    </row>
  </sheetData>
  <sheetProtection selectLockedCells="1" selectUnlockedCells="1"/>
  <mergeCells count="5">
    <mergeCell ref="A1:G1"/>
    <mergeCell ref="A3:B3"/>
    <mergeCell ref="C3:G3"/>
    <mergeCell ref="A4:B4"/>
    <mergeCell ref="E4:G4"/>
  </mergeCells>
  <printOptions/>
  <pageMargins left="0.5118055555555555" right="0.39375" top="0.39375" bottom="0.39305555555555555" header="0.5118055555555555" footer="0.19652777777777777"/>
  <pageSetup horizontalDpi="300" verticalDpi="300" orientation="portrait" paperSize="9" scale="79" r:id="rId1"/>
  <headerFooter alignWithMargins="0">
    <oddFooter>&amp;CStránka &amp;P z &amp;N</oddFooter>
  </headerFooter>
  <colBreaks count="1" manualBreakCount="1">
    <brk id="9" max="50" man="1"/>
  </colBreaks>
  <ignoredErrors>
    <ignoredError sqref="G7:G14 G25:G32 G16:G23 G34:G46 G62:G70 G72:G87 G150:G152 G48:G60 G89:G102 G104:G148 G154:G172" unlockedFormula="1"/>
    <ignoredError sqref="G153 G88 G71 G61 G47 G33 G24 G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>
    <tabColor theme="9" tint="-0.24997000396251678"/>
  </sheetPr>
  <dimension ref="A1:I122"/>
  <sheetViews>
    <sheetView showGridLines="0" showZeros="0" tabSelected="1" view="pageBreakPreview" zoomScale="115" zoomScaleNormal="115" zoomScaleSheetLayoutView="115" zoomScalePageLayoutView="0" workbookViewId="0" topLeftCell="A73">
      <selection activeCell="C60" sqref="C60"/>
    </sheetView>
  </sheetViews>
  <sheetFormatPr defaultColWidth="9.00390625" defaultRowHeight="12.75"/>
  <cols>
    <col min="1" max="1" width="7.375" style="89" bestFit="1" customWidth="1"/>
    <col min="2" max="2" width="10.25390625" style="89" customWidth="1"/>
    <col min="3" max="3" width="48.00390625" style="91" customWidth="1"/>
    <col min="4" max="4" width="5.875" style="89" customWidth="1"/>
    <col min="5" max="5" width="8.625" style="90" customWidth="1"/>
    <col min="6" max="6" width="10.875" style="90" customWidth="1"/>
    <col min="7" max="7" width="11.875" style="89" customWidth="1"/>
    <col min="8" max="16384" width="9.125" style="89" customWidth="1"/>
  </cols>
  <sheetData>
    <row r="1" spans="1:7" ht="15.75">
      <c r="A1" s="278" t="s">
        <v>53</v>
      </c>
      <c r="B1" s="278"/>
      <c r="C1" s="278"/>
      <c r="D1" s="278"/>
      <c r="E1" s="278"/>
      <c r="F1" s="278"/>
      <c r="G1" s="278"/>
    </row>
    <row r="2" spans="1:7" ht="13.5" thickBot="1">
      <c r="A2" s="166"/>
      <c r="B2" s="167"/>
      <c r="C2" s="168"/>
      <c r="D2" s="168"/>
      <c r="E2" s="169"/>
      <c r="F2" s="169"/>
      <c r="G2" s="168"/>
    </row>
    <row r="3" spans="1:7" ht="13.5" thickTop="1">
      <c r="A3" s="279" t="s">
        <v>4</v>
      </c>
      <c r="B3" s="280"/>
      <c r="C3" s="281" t="s">
        <v>346</v>
      </c>
      <c r="D3" s="282"/>
      <c r="E3" s="282"/>
      <c r="F3" s="282"/>
      <c r="G3" s="283"/>
    </row>
    <row r="4" spans="1:7" ht="13.5" thickBot="1">
      <c r="A4" s="284" t="s">
        <v>1</v>
      </c>
      <c r="B4" s="285"/>
      <c r="C4" s="170" t="s">
        <v>344</v>
      </c>
      <c r="D4" s="171"/>
      <c r="E4" s="286"/>
      <c r="F4" s="286"/>
      <c r="G4" s="287"/>
    </row>
    <row r="5" spans="1:7" ht="13.5" thickTop="1">
      <c r="A5" s="172"/>
      <c r="B5" s="166"/>
      <c r="C5" s="166"/>
      <c r="D5" s="166"/>
      <c r="E5" s="173"/>
      <c r="F5" s="173"/>
      <c r="G5" s="166"/>
    </row>
    <row r="6" spans="1:9" ht="38.25">
      <c r="A6" s="206" t="s">
        <v>54</v>
      </c>
      <c r="B6" s="206" t="s">
        <v>64</v>
      </c>
      <c r="C6" s="206" t="s">
        <v>65</v>
      </c>
      <c r="D6" s="207" t="s">
        <v>55</v>
      </c>
      <c r="E6" s="208" t="s">
        <v>68</v>
      </c>
      <c r="F6" s="208" t="s">
        <v>66</v>
      </c>
      <c r="G6" s="208" t="s">
        <v>75</v>
      </c>
      <c r="H6" s="209" t="s">
        <v>84</v>
      </c>
      <c r="I6" s="209" t="s">
        <v>85</v>
      </c>
    </row>
    <row r="7" spans="1:9" ht="12.75">
      <c r="A7" s="210"/>
      <c r="B7" s="211"/>
      <c r="C7" s="212" t="s">
        <v>291</v>
      </c>
      <c r="D7" s="213"/>
      <c r="E7" s="214"/>
      <c r="F7" s="214"/>
      <c r="G7" s="247">
        <f>SUM(G9:G16)</f>
        <v>0</v>
      </c>
      <c r="H7" s="215"/>
      <c r="I7" s="216"/>
    </row>
    <row r="8" spans="1:9" ht="12.75">
      <c r="A8" s="174"/>
      <c r="B8" s="174"/>
      <c r="C8" s="251" t="s">
        <v>289</v>
      </c>
      <c r="D8" s="220"/>
      <c r="E8" s="221"/>
      <c r="F8" s="249"/>
      <c r="G8" s="250"/>
      <c r="H8" s="185"/>
      <c r="I8" s="185"/>
    </row>
    <row r="9" spans="1:9" ht="56.25">
      <c r="A9" s="174" t="s">
        <v>290</v>
      </c>
      <c r="B9" s="174" t="s">
        <v>56</v>
      </c>
      <c r="C9" s="184" t="s">
        <v>365</v>
      </c>
      <c r="D9" s="220" t="s">
        <v>57</v>
      </c>
      <c r="E9" s="221">
        <v>1</v>
      </c>
      <c r="F9" s="244"/>
      <c r="G9" s="245">
        <f>E9*F9</f>
        <v>0</v>
      </c>
      <c r="H9" s="185" t="s">
        <v>89</v>
      </c>
      <c r="I9" s="185" t="s">
        <v>90</v>
      </c>
    </row>
    <row r="10" spans="1:9" ht="12.75">
      <c r="A10" s="179"/>
      <c r="B10" s="179"/>
      <c r="C10" s="180"/>
      <c r="D10" s="223"/>
      <c r="E10" s="224"/>
      <c r="F10" s="222"/>
      <c r="G10" s="246"/>
      <c r="H10" s="181"/>
      <c r="I10" s="181"/>
    </row>
    <row r="11" spans="1:9" ht="12.75">
      <c r="A11" s="174"/>
      <c r="B11" s="174"/>
      <c r="C11" s="251" t="s">
        <v>292</v>
      </c>
      <c r="D11" s="220"/>
      <c r="E11" s="221"/>
      <c r="F11" s="249"/>
      <c r="G11" s="250"/>
      <c r="H11" s="185"/>
      <c r="I11" s="185"/>
    </row>
    <row r="12" spans="1:9" ht="56.25">
      <c r="A12" s="174" t="s">
        <v>290</v>
      </c>
      <c r="B12" s="174" t="s">
        <v>56</v>
      </c>
      <c r="C12" s="184" t="s">
        <v>364</v>
      </c>
      <c r="D12" s="220" t="s">
        <v>57</v>
      </c>
      <c r="E12" s="221">
        <v>1</v>
      </c>
      <c r="F12" s="244"/>
      <c r="G12" s="245">
        <f>E12*F12</f>
        <v>0</v>
      </c>
      <c r="H12" s="185" t="s">
        <v>89</v>
      </c>
      <c r="I12" s="185" t="s">
        <v>90</v>
      </c>
    </row>
    <row r="13" spans="1:9" ht="12.75">
      <c r="A13" s="179"/>
      <c r="B13" s="179"/>
      <c r="C13" s="180"/>
      <c r="D13" s="223"/>
      <c r="E13" s="224"/>
      <c r="F13" s="222"/>
      <c r="G13" s="246"/>
      <c r="H13" s="181"/>
      <c r="I13" s="181"/>
    </row>
    <row r="14" spans="1:9" ht="12.75">
      <c r="A14" s="174"/>
      <c r="B14" s="174"/>
      <c r="C14" s="251" t="s">
        <v>293</v>
      </c>
      <c r="D14" s="220"/>
      <c r="E14" s="221"/>
      <c r="F14" s="249"/>
      <c r="G14" s="250"/>
      <c r="H14" s="185"/>
      <c r="I14" s="185"/>
    </row>
    <row r="15" spans="1:9" ht="56.25">
      <c r="A15" s="174" t="s">
        <v>290</v>
      </c>
      <c r="B15" s="174" t="s">
        <v>56</v>
      </c>
      <c r="C15" s="184" t="s">
        <v>363</v>
      </c>
      <c r="D15" s="220" t="s">
        <v>57</v>
      </c>
      <c r="E15" s="221">
        <v>1</v>
      </c>
      <c r="F15" s="249"/>
      <c r="G15" s="250">
        <f>E15*F15</f>
        <v>0</v>
      </c>
      <c r="H15" s="185" t="s">
        <v>89</v>
      </c>
      <c r="I15" s="185" t="s">
        <v>90</v>
      </c>
    </row>
    <row r="16" spans="1:9" ht="22.5">
      <c r="A16" s="179"/>
      <c r="B16" s="174" t="s">
        <v>56</v>
      </c>
      <c r="C16" s="180" t="s">
        <v>362</v>
      </c>
      <c r="D16" s="220" t="s">
        <v>57</v>
      </c>
      <c r="E16" s="221">
        <v>1</v>
      </c>
      <c r="F16" s="244"/>
      <c r="G16" s="245">
        <f>E16*F16</f>
        <v>0</v>
      </c>
      <c r="H16" s="185" t="s">
        <v>89</v>
      </c>
      <c r="I16" s="185" t="s">
        <v>90</v>
      </c>
    </row>
    <row r="17" spans="1:9" ht="12.75">
      <c r="A17" s="179"/>
      <c r="B17" s="179"/>
      <c r="C17" s="180"/>
      <c r="D17" s="223"/>
      <c r="E17" s="224"/>
      <c r="F17" s="222"/>
      <c r="G17" s="246"/>
      <c r="H17" s="181"/>
      <c r="I17" s="181"/>
    </row>
    <row r="18" spans="1:9" ht="12.75">
      <c r="A18" s="210"/>
      <c r="B18" s="211"/>
      <c r="C18" s="212" t="s">
        <v>306</v>
      </c>
      <c r="D18" s="226"/>
      <c r="E18" s="227"/>
      <c r="F18" s="227"/>
      <c r="G18" s="247">
        <f>SUM(G19:G72)</f>
        <v>0</v>
      </c>
      <c r="H18" s="215"/>
      <c r="I18" s="216"/>
    </row>
    <row r="19" spans="1:9" ht="12.75">
      <c r="A19" s="174"/>
      <c r="B19" s="174"/>
      <c r="C19" s="251" t="s">
        <v>294</v>
      </c>
      <c r="D19" s="220"/>
      <c r="E19" s="221"/>
      <c r="F19" s="222"/>
      <c r="G19" s="246">
        <f aca="true" t="shared" si="0" ref="G19:G72">E19*F19</f>
        <v>0</v>
      </c>
      <c r="H19" s="185"/>
      <c r="I19" s="185"/>
    </row>
    <row r="20" spans="1:9" ht="12.75">
      <c r="A20" s="174">
        <v>1</v>
      </c>
      <c r="B20" s="174" t="s">
        <v>56</v>
      </c>
      <c r="C20" s="184" t="s">
        <v>347</v>
      </c>
      <c r="D20" s="220" t="s">
        <v>62</v>
      </c>
      <c r="E20" s="221">
        <v>2</v>
      </c>
      <c r="F20" s="222"/>
      <c r="G20" s="246">
        <f t="shared" si="0"/>
        <v>0</v>
      </c>
      <c r="H20" s="185" t="s">
        <v>89</v>
      </c>
      <c r="I20" s="185" t="s">
        <v>90</v>
      </c>
    </row>
    <row r="21" spans="1:9" ht="12.75">
      <c r="A21" s="174">
        <v>2</v>
      </c>
      <c r="B21" s="174" t="s">
        <v>56</v>
      </c>
      <c r="C21" s="184" t="s">
        <v>348</v>
      </c>
      <c r="D21" s="220" t="s">
        <v>62</v>
      </c>
      <c r="E21" s="221">
        <v>1</v>
      </c>
      <c r="F21" s="222"/>
      <c r="G21" s="246">
        <f t="shared" si="0"/>
        <v>0</v>
      </c>
      <c r="H21" s="185" t="s">
        <v>89</v>
      </c>
      <c r="I21" s="185" t="s">
        <v>90</v>
      </c>
    </row>
    <row r="22" spans="1:9" ht="12.75">
      <c r="A22" s="174">
        <v>3</v>
      </c>
      <c r="B22" s="174" t="s">
        <v>56</v>
      </c>
      <c r="C22" s="184" t="s">
        <v>349</v>
      </c>
      <c r="D22" s="220" t="s">
        <v>62</v>
      </c>
      <c r="E22" s="221">
        <v>1</v>
      </c>
      <c r="F22" s="222"/>
      <c r="G22" s="246">
        <f t="shared" si="0"/>
        <v>0</v>
      </c>
      <c r="H22" s="185" t="s">
        <v>89</v>
      </c>
      <c r="I22" s="185" t="s">
        <v>90</v>
      </c>
    </row>
    <row r="23" spans="1:9" ht="12.75">
      <c r="A23" s="174">
        <v>4</v>
      </c>
      <c r="B23" s="174" t="s">
        <v>56</v>
      </c>
      <c r="C23" s="184" t="s">
        <v>350</v>
      </c>
      <c r="D23" s="220" t="s">
        <v>62</v>
      </c>
      <c r="E23" s="221">
        <v>3</v>
      </c>
      <c r="F23" s="222"/>
      <c r="G23" s="246">
        <f t="shared" si="0"/>
        <v>0</v>
      </c>
      <c r="H23" s="185" t="s">
        <v>89</v>
      </c>
      <c r="I23" s="185" t="s">
        <v>90</v>
      </c>
    </row>
    <row r="24" spans="1:9" ht="12.75">
      <c r="A24" s="174">
        <v>5</v>
      </c>
      <c r="B24" s="174" t="s">
        <v>56</v>
      </c>
      <c r="C24" s="184" t="s">
        <v>354</v>
      </c>
      <c r="D24" s="220" t="s">
        <v>62</v>
      </c>
      <c r="E24" s="221">
        <v>2</v>
      </c>
      <c r="F24" s="222"/>
      <c r="G24" s="246">
        <f t="shared" si="0"/>
        <v>0</v>
      </c>
      <c r="H24" s="185" t="s">
        <v>89</v>
      </c>
      <c r="I24" s="185" t="s">
        <v>90</v>
      </c>
    </row>
    <row r="25" spans="1:9" ht="12.75">
      <c r="A25" s="174">
        <v>6</v>
      </c>
      <c r="B25" s="174" t="s">
        <v>56</v>
      </c>
      <c r="C25" s="184" t="s">
        <v>351</v>
      </c>
      <c r="D25" s="220" t="s">
        <v>62</v>
      </c>
      <c r="E25" s="221">
        <v>1</v>
      </c>
      <c r="F25" s="222"/>
      <c r="G25" s="246">
        <f t="shared" si="0"/>
        <v>0</v>
      </c>
      <c r="H25" s="185" t="s">
        <v>89</v>
      </c>
      <c r="I25" s="185" t="s">
        <v>90</v>
      </c>
    </row>
    <row r="26" spans="1:9" ht="12.75">
      <c r="A26" s="174">
        <v>7</v>
      </c>
      <c r="B26" s="174" t="s">
        <v>56</v>
      </c>
      <c r="C26" s="184" t="s">
        <v>352</v>
      </c>
      <c r="D26" s="220" t="s">
        <v>62</v>
      </c>
      <c r="E26" s="221">
        <v>1</v>
      </c>
      <c r="F26" s="222"/>
      <c r="G26" s="246">
        <f t="shared" si="0"/>
        <v>0</v>
      </c>
      <c r="H26" s="185" t="s">
        <v>89</v>
      </c>
      <c r="I26" s="185" t="s">
        <v>90</v>
      </c>
    </row>
    <row r="27" spans="1:9" ht="12.75">
      <c r="A27" s="174"/>
      <c r="B27" s="174"/>
      <c r="C27" s="251" t="s">
        <v>295</v>
      </c>
      <c r="D27" s="220"/>
      <c r="E27" s="221"/>
      <c r="F27" s="222"/>
      <c r="G27" s="246">
        <f t="shared" si="0"/>
        <v>0</v>
      </c>
      <c r="H27" s="185"/>
      <c r="I27" s="185"/>
    </row>
    <row r="28" spans="1:9" ht="12.75">
      <c r="A28" s="174">
        <v>1</v>
      </c>
      <c r="B28" s="174" t="s">
        <v>56</v>
      </c>
      <c r="C28" s="184" t="s">
        <v>353</v>
      </c>
      <c r="D28" s="220" t="s">
        <v>62</v>
      </c>
      <c r="E28" s="221">
        <v>2</v>
      </c>
      <c r="F28" s="222"/>
      <c r="G28" s="246">
        <f t="shared" si="0"/>
        <v>0</v>
      </c>
      <c r="H28" s="185" t="s">
        <v>89</v>
      </c>
      <c r="I28" s="185" t="s">
        <v>90</v>
      </c>
    </row>
    <row r="29" spans="1:9" ht="12.75">
      <c r="A29" s="174">
        <v>2</v>
      </c>
      <c r="B29" s="174" t="s">
        <v>56</v>
      </c>
      <c r="C29" s="184" t="s">
        <v>348</v>
      </c>
      <c r="D29" s="220" t="s">
        <v>62</v>
      </c>
      <c r="E29" s="221">
        <v>1</v>
      </c>
      <c r="F29" s="222"/>
      <c r="G29" s="246">
        <f t="shared" si="0"/>
        <v>0</v>
      </c>
      <c r="H29" s="185" t="s">
        <v>89</v>
      </c>
      <c r="I29" s="185" t="s">
        <v>90</v>
      </c>
    </row>
    <row r="30" spans="1:9" ht="12.75">
      <c r="A30" s="174">
        <v>3</v>
      </c>
      <c r="B30" s="174" t="s">
        <v>56</v>
      </c>
      <c r="C30" s="184" t="s">
        <v>349</v>
      </c>
      <c r="D30" s="220" t="s">
        <v>62</v>
      </c>
      <c r="E30" s="221">
        <v>1</v>
      </c>
      <c r="F30" s="222"/>
      <c r="G30" s="246">
        <f t="shared" si="0"/>
        <v>0</v>
      </c>
      <c r="H30" s="185" t="s">
        <v>89</v>
      </c>
      <c r="I30" s="185" t="s">
        <v>90</v>
      </c>
    </row>
    <row r="31" spans="1:9" ht="12.75">
      <c r="A31" s="174">
        <v>4</v>
      </c>
      <c r="B31" s="174" t="s">
        <v>56</v>
      </c>
      <c r="C31" s="184" t="s">
        <v>350</v>
      </c>
      <c r="D31" s="220" t="s">
        <v>62</v>
      </c>
      <c r="E31" s="221">
        <v>3</v>
      </c>
      <c r="F31" s="222"/>
      <c r="G31" s="246">
        <f t="shared" si="0"/>
        <v>0</v>
      </c>
      <c r="H31" s="185" t="s">
        <v>89</v>
      </c>
      <c r="I31" s="185" t="s">
        <v>90</v>
      </c>
    </row>
    <row r="32" spans="1:9" ht="12.75">
      <c r="A32" s="174">
        <v>5</v>
      </c>
      <c r="B32" s="174" t="s">
        <v>56</v>
      </c>
      <c r="C32" s="184" t="s">
        <v>354</v>
      </c>
      <c r="D32" s="220" t="s">
        <v>62</v>
      </c>
      <c r="E32" s="221">
        <v>3</v>
      </c>
      <c r="F32" s="222"/>
      <c r="G32" s="246">
        <f t="shared" si="0"/>
        <v>0</v>
      </c>
      <c r="H32" s="185" t="s">
        <v>89</v>
      </c>
      <c r="I32" s="185" t="s">
        <v>90</v>
      </c>
    </row>
    <row r="33" spans="1:9" ht="12.75">
      <c r="A33" s="174">
        <v>6</v>
      </c>
      <c r="B33" s="174" t="s">
        <v>56</v>
      </c>
      <c r="C33" s="184" t="s">
        <v>351</v>
      </c>
      <c r="D33" s="220" t="s">
        <v>62</v>
      </c>
      <c r="E33" s="221">
        <v>1</v>
      </c>
      <c r="F33" s="222"/>
      <c r="G33" s="246">
        <f t="shared" si="0"/>
        <v>0</v>
      </c>
      <c r="H33" s="185" t="s">
        <v>89</v>
      </c>
      <c r="I33" s="185" t="s">
        <v>90</v>
      </c>
    </row>
    <row r="34" spans="1:9" ht="12.75">
      <c r="A34" s="174">
        <v>7</v>
      </c>
      <c r="B34" s="174" t="s">
        <v>56</v>
      </c>
      <c r="C34" s="184" t="s">
        <v>355</v>
      </c>
      <c r="D34" s="220" t="s">
        <v>62</v>
      </c>
      <c r="E34" s="221">
        <v>1</v>
      </c>
      <c r="F34" s="222"/>
      <c r="G34" s="246">
        <f t="shared" si="0"/>
        <v>0</v>
      </c>
      <c r="H34" s="185" t="s">
        <v>89</v>
      </c>
      <c r="I34" s="185" t="s">
        <v>90</v>
      </c>
    </row>
    <row r="35" spans="1:9" ht="12.75">
      <c r="A35" s="174"/>
      <c r="B35" s="174"/>
      <c r="C35" s="251" t="s">
        <v>296</v>
      </c>
      <c r="D35" s="220"/>
      <c r="E35" s="221"/>
      <c r="F35" s="222"/>
      <c r="G35" s="246">
        <f t="shared" si="0"/>
        <v>0</v>
      </c>
      <c r="H35" s="185" t="s">
        <v>89</v>
      </c>
      <c r="I35" s="185" t="s">
        <v>90</v>
      </c>
    </row>
    <row r="36" spans="1:9" ht="12.75">
      <c r="A36" s="174">
        <v>1</v>
      </c>
      <c r="B36" s="174" t="s">
        <v>56</v>
      </c>
      <c r="C36" s="184" t="s">
        <v>353</v>
      </c>
      <c r="D36" s="220" t="s">
        <v>62</v>
      </c>
      <c r="E36" s="221">
        <v>2</v>
      </c>
      <c r="F36" s="222"/>
      <c r="G36" s="246">
        <f t="shared" si="0"/>
        <v>0</v>
      </c>
      <c r="H36" s="185" t="s">
        <v>89</v>
      </c>
      <c r="I36" s="185" t="s">
        <v>90</v>
      </c>
    </row>
    <row r="37" spans="1:9" ht="12.75">
      <c r="A37" s="174">
        <v>2</v>
      </c>
      <c r="B37" s="174" t="s">
        <v>56</v>
      </c>
      <c r="C37" s="184" t="s">
        <v>348</v>
      </c>
      <c r="D37" s="220" t="s">
        <v>62</v>
      </c>
      <c r="E37" s="221">
        <v>1</v>
      </c>
      <c r="F37" s="222"/>
      <c r="G37" s="246">
        <f t="shared" si="0"/>
        <v>0</v>
      </c>
      <c r="H37" s="185" t="s">
        <v>89</v>
      </c>
      <c r="I37" s="185" t="s">
        <v>90</v>
      </c>
    </row>
    <row r="38" spans="1:9" ht="12.75">
      <c r="A38" s="174">
        <v>3</v>
      </c>
      <c r="B38" s="174" t="s">
        <v>56</v>
      </c>
      <c r="C38" s="184" t="s">
        <v>349</v>
      </c>
      <c r="D38" s="220" t="s">
        <v>62</v>
      </c>
      <c r="E38" s="221">
        <v>1</v>
      </c>
      <c r="F38" s="222"/>
      <c r="G38" s="246">
        <f t="shared" si="0"/>
        <v>0</v>
      </c>
      <c r="H38" s="185" t="s">
        <v>89</v>
      </c>
      <c r="I38" s="185" t="s">
        <v>90</v>
      </c>
    </row>
    <row r="39" spans="1:9" ht="12.75">
      <c r="A39" s="174">
        <v>4</v>
      </c>
      <c r="B39" s="174" t="s">
        <v>56</v>
      </c>
      <c r="C39" s="184" t="s">
        <v>356</v>
      </c>
      <c r="D39" s="220" t="s">
        <v>62</v>
      </c>
      <c r="E39" s="221">
        <v>3</v>
      </c>
      <c r="F39" s="222"/>
      <c r="G39" s="246">
        <f t="shared" si="0"/>
        <v>0</v>
      </c>
      <c r="H39" s="185" t="s">
        <v>89</v>
      </c>
      <c r="I39" s="185" t="s">
        <v>90</v>
      </c>
    </row>
    <row r="40" spans="1:9" ht="12.75">
      <c r="A40" s="174">
        <v>5</v>
      </c>
      <c r="B40" s="174" t="s">
        <v>56</v>
      </c>
      <c r="C40" s="184" t="s">
        <v>354</v>
      </c>
      <c r="D40" s="220" t="s">
        <v>62</v>
      </c>
      <c r="E40" s="221">
        <v>2</v>
      </c>
      <c r="F40" s="222"/>
      <c r="G40" s="246">
        <f t="shared" si="0"/>
        <v>0</v>
      </c>
      <c r="H40" s="185" t="s">
        <v>89</v>
      </c>
      <c r="I40" s="185" t="s">
        <v>90</v>
      </c>
    </row>
    <row r="41" spans="1:9" ht="12.75">
      <c r="A41" s="174">
        <v>6</v>
      </c>
      <c r="B41" s="174" t="s">
        <v>56</v>
      </c>
      <c r="C41" s="184" t="s">
        <v>351</v>
      </c>
      <c r="D41" s="220" t="s">
        <v>62</v>
      </c>
      <c r="E41" s="221">
        <v>1</v>
      </c>
      <c r="F41" s="222"/>
      <c r="G41" s="246">
        <f t="shared" si="0"/>
        <v>0</v>
      </c>
      <c r="H41" s="185" t="s">
        <v>89</v>
      </c>
      <c r="I41" s="185" t="s">
        <v>90</v>
      </c>
    </row>
    <row r="42" spans="1:9" ht="12.75">
      <c r="A42" s="174">
        <v>7</v>
      </c>
      <c r="B42" s="174" t="s">
        <v>56</v>
      </c>
      <c r="C42" s="184" t="s">
        <v>355</v>
      </c>
      <c r="D42" s="220" t="s">
        <v>62</v>
      </c>
      <c r="E42" s="221">
        <v>1</v>
      </c>
      <c r="F42" s="222"/>
      <c r="G42" s="246">
        <f t="shared" si="0"/>
        <v>0</v>
      </c>
      <c r="H42" s="185" t="s">
        <v>89</v>
      </c>
      <c r="I42" s="185" t="s">
        <v>90</v>
      </c>
    </row>
    <row r="43" spans="1:9" ht="12.75">
      <c r="A43" s="174"/>
      <c r="B43" s="174"/>
      <c r="C43" s="251" t="s">
        <v>297</v>
      </c>
      <c r="D43" s="220"/>
      <c r="E43" s="221"/>
      <c r="F43" s="222"/>
      <c r="G43" s="246">
        <f t="shared" si="0"/>
        <v>0</v>
      </c>
      <c r="H43" s="185"/>
      <c r="I43" s="185"/>
    </row>
    <row r="44" spans="1:9" ht="12.75">
      <c r="A44" s="174">
        <v>1</v>
      </c>
      <c r="B44" s="174" t="s">
        <v>56</v>
      </c>
      <c r="C44" s="184" t="s">
        <v>353</v>
      </c>
      <c r="D44" s="220" t="s">
        <v>62</v>
      </c>
      <c r="E44" s="221">
        <v>2</v>
      </c>
      <c r="F44" s="222"/>
      <c r="G44" s="246">
        <f t="shared" si="0"/>
        <v>0</v>
      </c>
      <c r="H44" s="185" t="s">
        <v>89</v>
      </c>
      <c r="I44" s="185" t="s">
        <v>90</v>
      </c>
    </row>
    <row r="45" spans="1:9" ht="12.75">
      <c r="A45" s="174">
        <v>2</v>
      </c>
      <c r="B45" s="174" t="s">
        <v>56</v>
      </c>
      <c r="C45" s="184" t="s">
        <v>348</v>
      </c>
      <c r="D45" s="220" t="s">
        <v>62</v>
      </c>
      <c r="E45" s="221">
        <v>1</v>
      </c>
      <c r="F45" s="222"/>
      <c r="G45" s="246">
        <f t="shared" si="0"/>
        <v>0</v>
      </c>
      <c r="H45" s="185" t="s">
        <v>89</v>
      </c>
      <c r="I45" s="185" t="s">
        <v>90</v>
      </c>
    </row>
    <row r="46" spans="1:9" ht="12.75">
      <c r="A46" s="174">
        <v>3</v>
      </c>
      <c r="B46" s="174" t="s">
        <v>56</v>
      </c>
      <c r="C46" s="184" t="s">
        <v>349</v>
      </c>
      <c r="D46" s="220" t="s">
        <v>62</v>
      </c>
      <c r="E46" s="221">
        <v>1</v>
      </c>
      <c r="F46" s="222"/>
      <c r="G46" s="246">
        <f t="shared" si="0"/>
        <v>0</v>
      </c>
      <c r="H46" s="185" t="s">
        <v>89</v>
      </c>
      <c r="I46" s="185" t="s">
        <v>90</v>
      </c>
    </row>
    <row r="47" spans="1:9" ht="12.75">
      <c r="A47" s="174">
        <v>4</v>
      </c>
      <c r="B47" s="174" t="s">
        <v>56</v>
      </c>
      <c r="C47" s="184" t="s">
        <v>366</v>
      </c>
      <c r="D47" s="220" t="s">
        <v>62</v>
      </c>
      <c r="E47" s="221">
        <v>3</v>
      </c>
      <c r="F47" s="222"/>
      <c r="G47" s="246">
        <f t="shared" si="0"/>
        <v>0</v>
      </c>
      <c r="H47" s="185" t="s">
        <v>89</v>
      </c>
      <c r="I47" s="185" t="s">
        <v>90</v>
      </c>
    </row>
    <row r="48" spans="1:9" ht="12.75">
      <c r="A48" s="174">
        <v>5</v>
      </c>
      <c r="B48" s="174" t="s">
        <v>56</v>
      </c>
      <c r="C48" s="184" t="s">
        <v>354</v>
      </c>
      <c r="D48" s="220" t="s">
        <v>62</v>
      </c>
      <c r="E48" s="221">
        <v>3</v>
      </c>
      <c r="F48" s="222"/>
      <c r="G48" s="246">
        <f t="shared" si="0"/>
        <v>0</v>
      </c>
      <c r="H48" s="185" t="s">
        <v>89</v>
      </c>
      <c r="I48" s="185" t="s">
        <v>90</v>
      </c>
    </row>
    <row r="49" spans="1:9" ht="12.75">
      <c r="A49" s="174">
        <v>6</v>
      </c>
      <c r="B49" s="174" t="s">
        <v>56</v>
      </c>
      <c r="C49" s="184" t="s">
        <v>351</v>
      </c>
      <c r="D49" s="220" t="s">
        <v>62</v>
      </c>
      <c r="E49" s="221">
        <v>1</v>
      </c>
      <c r="F49" s="222"/>
      <c r="G49" s="246">
        <f t="shared" si="0"/>
        <v>0</v>
      </c>
      <c r="H49" s="185" t="s">
        <v>89</v>
      </c>
      <c r="I49" s="185" t="s">
        <v>90</v>
      </c>
    </row>
    <row r="50" spans="1:9" ht="12.75">
      <c r="A50" s="174">
        <v>7</v>
      </c>
      <c r="B50" s="174" t="s">
        <v>56</v>
      </c>
      <c r="C50" s="184" t="s">
        <v>352</v>
      </c>
      <c r="D50" s="220" t="s">
        <v>62</v>
      </c>
      <c r="E50" s="221">
        <v>1</v>
      </c>
      <c r="F50" s="222"/>
      <c r="G50" s="246">
        <f t="shared" si="0"/>
        <v>0</v>
      </c>
      <c r="H50" s="185" t="s">
        <v>89</v>
      </c>
      <c r="I50" s="185" t="s">
        <v>90</v>
      </c>
    </row>
    <row r="51" spans="1:9" ht="12.75">
      <c r="A51" s="174"/>
      <c r="B51" s="174"/>
      <c r="C51" s="251" t="s">
        <v>298</v>
      </c>
      <c r="D51" s="220"/>
      <c r="E51" s="221"/>
      <c r="F51" s="222"/>
      <c r="G51" s="246">
        <f t="shared" si="0"/>
        <v>0</v>
      </c>
      <c r="H51" s="185"/>
      <c r="I51" s="185"/>
    </row>
    <row r="52" spans="1:9" ht="12.75">
      <c r="A52" s="174">
        <v>1</v>
      </c>
      <c r="B52" s="174" t="s">
        <v>56</v>
      </c>
      <c r="C52" s="184" t="s">
        <v>347</v>
      </c>
      <c r="D52" s="220" t="s">
        <v>62</v>
      </c>
      <c r="E52" s="221">
        <v>3</v>
      </c>
      <c r="F52" s="222"/>
      <c r="G52" s="246">
        <f t="shared" si="0"/>
        <v>0</v>
      </c>
      <c r="H52" s="185" t="s">
        <v>89</v>
      </c>
      <c r="I52" s="185" t="s">
        <v>90</v>
      </c>
    </row>
    <row r="53" spans="1:9" ht="12.75">
      <c r="A53" s="174">
        <v>2</v>
      </c>
      <c r="B53" s="174" t="s">
        <v>56</v>
      </c>
      <c r="C53" s="184" t="s">
        <v>348</v>
      </c>
      <c r="D53" s="220" t="s">
        <v>62</v>
      </c>
      <c r="E53" s="221">
        <v>2</v>
      </c>
      <c r="F53" s="222"/>
      <c r="G53" s="246">
        <f t="shared" si="0"/>
        <v>0</v>
      </c>
      <c r="H53" s="185" t="s">
        <v>89</v>
      </c>
      <c r="I53" s="185" t="s">
        <v>90</v>
      </c>
    </row>
    <row r="54" spans="1:9" ht="12.75">
      <c r="A54" s="174">
        <v>3</v>
      </c>
      <c r="B54" s="174" t="s">
        <v>56</v>
      </c>
      <c r="C54" s="184" t="s">
        <v>349</v>
      </c>
      <c r="D54" s="220" t="s">
        <v>62</v>
      </c>
      <c r="E54" s="221">
        <v>2</v>
      </c>
      <c r="F54" s="222"/>
      <c r="G54" s="246">
        <f t="shared" si="0"/>
        <v>0</v>
      </c>
      <c r="H54" s="185" t="s">
        <v>89</v>
      </c>
      <c r="I54" s="185" t="s">
        <v>90</v>
      </c>
    </row>
    <row r="55" spans="1:9" ht="12.75">
      <c r="A55" s="174">
        <v>4</v>
      </c>
      <c r="B55" s="174" t="s">
        <v>56</v>
      </c>
      <c r="C55" s="184" t="s">
        <v>350</v>
      </c>
      <c r="D55" s="220" t="s">
        <v>62</v>
      </c>
      <c r="E55" s="221">
        <v>4</v>
      </c>
      <c r="F55" s="222"/>
      <c r="G55" s="246">
        <f t="shared" si="0"/>
        <v>0</v>
      </c>
      <c r="H55" s="185" t="s">
        <v>89</v>
      </c>
      <c r="I55" s="185" t="s">
        <v>90</v>
      </c>
    </row>
    <row r="56" spans="1:9" ht="12.75">
      <c r="A56" s="174">
        <v>5</v>
      </c>
      <c r="B56" s="174" t="s">
        <v>56</v>
      </c>
      <c r="C56" s="184" t="s">
        <v>354</v>
      </c>
      <c r="D56" s="220" t="s">
        <v>62</v>
      </c>
      <c r="E56" s="221">
        <v>4</v>
      </c>
      <c r="F56" s="222"/>
      <c r="G56" s="246">
        <f t="shared" si="0"/>
        <v>0</v>
      </c>
      <c r="H56" s="185" t="s">
        <v>89</v>
      </c>
      <c r="I56" s="185" t="s">
        <v>90</v>
      </c>
    </row>
    <row r="57" spans="1:9" ht="12.75">
      <c r="A57" s="174">
        <v>6</v>
      </c>
      <c r="B57" s="174" t="s">
        <v>56</v>
      </c>
      <c r="C57" s="184" t="s">
        <v>359</v>
      </c>
      <c r="D57" s="220" t="s">
        <v>62</v>
      </c>
      <c r="E57" s="221">
        <v>1</v>
      </c>
      <c r="F57" s="222"/>
      <c r="G57" s="246">
        <f t="shared" si="0"/>
        <v>0</v>
      </c>
      <c r="H57" s="185" t="s">
        <v>89</v>
      </c>
      <c r="I57" s="185" t="s">
        <v>90</v>
      </c>
    </row>
    <row r="58" spans="1:9" ht="12.75">
      <c r="A58" s="174">
        <v>7</v>
      </c>
      <c r="B58" s="174" t="s">
        <v>56</v>
      </c>
      <c r="C58" s="184" t="s">
        <v>357</v>
      </c>
      <c r="D58" s="220" t="s">
        <v>62</v>
      </c>
      <c r="E58" s="221">
        <v>1</v>
      </c>
      <c r="F58" s="222"/>
      <c r="G58" s="246">
        <f t="shared" si="0"/>
        <v>0</v>
      </c>
      <c r="H58" s="185" t="s">
        <v>89</v>
      </c>
      <c r="I58" s="185" t="s">
        <v>90</v>
      </c>
    </row>
    <row r="59" spans="1:9" ht="12.75">
      <c r="A59" s="174">
        <v>8</v>
      </c>
      <c r="B59" s="174" t="s">
        <v>56</v>
      </c>
      <c r="C59" s="184" t="s">
        <v>360</v>
      </c>
      <c r="D59" s="220" t="s">
        <v>62</v>
      </c>
      <c r="E59" s="221">
        <v>4</v>
      </c>
      <c r="F59" s="222"/>
      <c r="G59" s="246">
        <f t="shared" si="0"/>
        <v>0</v>
      </c>
      <c r="H59" s="185" t="s">
        <v>89</v>
      </c>
      <c r="I59" s="185" t="s">
        <v>90</v>
      </c>
    </row>
    <row r="60" spans="1:9" ht="12.75">
      <c r="A60" s="174">
        <v>9</v>
      </c>
      <c r="B60" s="174" t="s">
        <v>56</v>
      </c>
      <c r="C60" s="184" t="s">
        <v>358</v>
      </c>
      <c r="D60" s="220" t="s">
        <v>62</v>
      </c>
      <c r="E60" s="221">
        <v>1</v>
      </c>
      <c r="F60" s="222"/>
      <c r="G60" s="246">
        <f t="shared" si="0"/>
        <v>0</v>
      </c>
      <c r="H60" s="185" t="s">
        <v>89</v>
      </c>
      <c r="I60" s="185" t="s">
        <v>90</v>
      </c>
    </row>
    <row r="61" spans="1:9" ht="12.75">
      <c r="A61" s="174"/>
      <c r="B61" s="174"/>
      <c r="C61" s="251" t="s">
        <v>299</v>
      </c>
      <c r="D61" s="220"/>
      <c r="E61" s="221"/>
      <c r="F61" s="222"/>
      <c r="G61" s="246">
        <f t="shared" si="0"/>
        <v>0</v>
      </c>
      <c r="H61" s="185"/>
      <c r="I61" s="185"/>
    </row>
    <row r="62" spans="1:9" ht="12.75">
      <c r="A62" s="174">
        <v>1</v>
      </c>
      <c r="B62" s="174" t="s">
        <v>56</v>
      </c>
      <c r="C62" s="184" t="s">
        <v>347</v>
      </c>
      <c r="D62" s="220" t="s">
        <v>62</v>
      </c>
      <c r="E62" s="221">
        <v>3</v>
      </c>
      <c r="F62" s="222"/>
      <c r="G62" s="246">
        <f t="shared" si="0"/>
        <v>0</v>
      </c>
      <c r="H62" s="185" t="s">
        <v>89</v>
      </c>
      <c r="I62" s="185" t="s">
        <v>90</v>
      </c>
    </row>
    <row r="63" spans="1:9" ht="12.75">
      <c r="A63" s="174">
        <v>2</v>
      </c>
      <c r="B63" s="174" t="s">
        <v>56</v>
      </c>
      <c r="C63" s="184" t="s">
        <v>348</v>
      </c>
      <c r="D63" s="220" t="s">
        <v>62</v>
      </c>
      <c r="E63" s="221">
        <v>2</v>
      </c>
      <c r="F63" s="222"/>
      <c r="G63" s="246">
        <f t="shared" si="0"/>
        <v>0</v>
      </c>
      <c r="H63" s="185" t="s">
        <v>89</v>
      </c>
      <c r="I63" s="185" t="s">
        <v>90</v>
      </c>
    </row>
    <row r="64" spans="1:9" ht="12.75">
      <c r="A64" s="174">
        <v>3</v>
      </c>
      <c r="B64" s="174" t="s">
        <v>56</v>
      </c>
      <c r="C64" s="184" t="s">
        <v>349</v>
      </c>
      <c r="D64" s="220" t="s">
        <v>62</v>
      </c>
      <c r="E64" s="221">
        <v>2</v>
      </c>
      <c r="F64" s="222"/>
      <c r="G64" s="246">
        <f t="shared" si="0"/>
        <v>0</v>
      </c>
      <c r="H64" s="185" t="s">
        <v>89</v>
      </c>
      <c r="I64" s="185" t="s">
        <v>90</v>
      </c>
    </row>
    <row r="65" spans="1:9" ht="12.75">
      <c r="A65" s="174">
        <v>4</v>
      </c>
      <c r="B65" s="174" t="s">
        <v>56</v>
      </c>
      <c r="C65" s="184" t="s">
        <v>350</v>
      </c>
      <c r="D65" s="220" t="s">
        <v>62</v>
      </c>
      <c r="E65" s="221">
        <v>4</v>
      </c>
      <c r="F65" s="222"/>
      <c r="G65" s="246">
        <f t="shared" si="0"/>
        <v>0</v>
      </c>
      <c r="H65" s="185" t="s">
        <v>89</v>
      </c>
      <c r="I65" s="185" t="s">
        <v>90</v>
      </c>
    </row>
    <row r="66" spans="1:9" ht="12.75">
      <c r="A66" s="174">
        <v>5</v>
      </c>
      <c r="B66" s="174" t="s">
        <v>56</v>
      </c>
      <c r="C66" s="184" t="s">
        <v>354</v>
      </c>
      <c r="D66" s="220" t="s">
        <v>62</v>
      </c>
      <c r="E66" s="221">
        <v>4</v>
      </c>
      <c r="F66" s="222"/>
      <c r="G66" s="246">
        <f t="shared" si="0"/>
        <v>0</v>
      </c>
      <c r="H66" s="185" t="s">
        <v>89</v>
      </c>
      <c r="I66" s="185" t="s">
        <v>90</v>
      </c>
    </row>
    <row r="67" spans="1:9" ht="12.75">
      <c r="A67" s="174">
        <v>6</v>
      </c>
      <c r="B67" s="174" t="s">
        <v>56</v>
      </c>
      <c r="C67" s="184" t="s">
        <v>361</v>
      </c>
      <c r="D67" s="220" t="s">
        <v>62</v>
      </c>
      <c r="E67" s="221">
        <v>1</v>
      </c>
      <c r="F67" s="222"/>
      <c r="G67" s="246">
        <f t="shared" si="0"/>
        <v>0</v>
      </c>
      <c r="H67" s="185" t="s">
        <v>89</v>
      </c>
      <c r="I67" s="185" t="s">
        <v>90</v>
      </c>
    </row>
    <row r="68" spans="1:9" ht="12.75">
      <c r="A68" s="174">
        <v>7</v>
      </c>
      <c r="B68" s="174" t="s">
        <v>56</v>
      </c>
      <c r="C68" s="184" t="s">
        <v>357</v>
      </c>
      <c r="D68" s="220" t="s">
        <v>62</v>
      </c>
      <c r="E68" s="221">
        <v>1</v>
      </c>
      <c r="F68" s="222"/>
      <c r="G68" s="246">
        <f t="shared" si="0"/>
        <v>0</v>
      </c>
      <c r="H68" s="185" t="s">
        <v>89</v>
      </c>
      <c r="I68" s="185" t="s">
        <v>90</v>
      </c>
    </row>
    <row r="69" spans="1:9" ht="12.75">
      <c r="A69" s="174">
        <v>8</v>
      </c>
      <c r="B69" s="174" t="s">
        <v>56</v>
      </c>
      <c r="C69" s="184" t="s">
        <v>360</v>
      </c>
      <c r="D69" s="220" t="s">
        <v>62</v>
      </c>
      <c r="E69" s="221">
        <v>4</v>
      </c>
      <c r="F69" s="222"/>
      <c r="G69" s="246">
        <f t="shared" si="0"/>
        <v>0</v>
      </c>
      <c r="H69" s="185" t="s">
        <v>89</v>
      </c>
      <c r="I69" s="185" t="s">
        <v>90</v>
      </c>
    </row>
    <row r="70" spans="1:9" ht="12.75">
      <c r="A70" s="179">
        <v>9</v>
      </c>
      <c r="B70" s="174" t="s">
        <v>56</v>
      </c>
      <c r="C70" s="180" t="s">
        <v>358</v>
      </c>
      <c r="D70" s="223" t="s">
        <v>62</v>
      </c>
      <c r="E70" s="224">
        <v>1</v>
      </c>
      <c r="F70" s="222"/>
      <c r="G70" s="246">
        <f t="shared" si="0"/>
        <v>0</v>
      </c>
      <c r="H70" s="181" t="s">
        <v>89</v>
      </c>
      <c r="I70" s="181" t="s">
        <v>90</v>
      </c>
    </row>
    <row r="71" spans="1:9" ht="12.75">
      <c r="A71" s="179"/>
      <c r="B71" s="174"/>
      <c r="C71" s="252" t="s">
        <v>300</v>
      </c>
      <c r="D71" s="223"/>
      <c r="E71" s="224"/>
      <c r="F71" s="222"/>
      <c r="G71" s="246">
        <f t="shared" si="0"/>
        <v>0</v>
      </c>
      <c r="H71" s="181" t="s">
        <v>89</v>
      </c>
      <c r="I71" s="181" t="s">
        <v>90</v>
      </c>
    </row>
    <row r="72" spans="1:9" ht="12.75">
      <c r="A72" s="179">
        <v>1</v>
      </c>
      <c r="B72" s="174" t="s">
        <v>56</v>
      </c>
      <c r="C72" s="180" t="s">
        <v>354</v>
      </c>
      <c r="D72" s="223" t="s">
        <v>62</v>
      </c>
      <c r="E72" s="224">
        <v>4</v>
      </c>
      <c r="F72" s="222"/>
      <c r="G72" s="246">
        <f t="shared" si="0"/>
        <v>0</v>
      </c>
      <c r="H72" s="181" t="s">
        <v>89</v>
      </c>
      <c r="I72" s="181" t="s">
        <v>90</v>
      </c>
    </row>
    <row r="73" spans="1:9" ht="12.75">
      <c r="A73" s="179"/>
      <c r="B73" s="179"/>
      <c r="C73" s="180"/>
      <c r="D73" s="223"/>
      <c r="E73" s="224"/>
      <c r="F73" s="222"/>
      <c r="G73" s="246"/>
      <c r="H73" s="181"/>
      <c r="I73" s="181"/>
    </row>
    <row r="74" spans="1:9" ht="12.75">
      <c r="A74" s="210"/>
      <c r="B74" s="211"/>
      <c r="C74" s="212" t="s">
        <v>307</v>
      </c>
      <c r="D74" s="226"/>
      <c r="E74" s="227"/>
      <c r="F74" s="227"/>
      <c r="G74" s="247">
        <f>SUM(G75:G83)</f>
        <v>0</v>
      </c>
      <c r="H74" s="215"/>
      <c r="I74" s="216"/>
    </row>
    <row r="75" spans="1:9" ht="12.75">
      <c r="A75" s="174"/>
      <c r="B75" s="174"/>
      <c r="C75" s="251" t="s">
        <v>301</v>
      </c>
      <c r="D75" s="220"/>
      <c r="E75" s="221"/>
      <c r="F75" s="249"/>
      <c r="G75" s="250"/>
      <c r="H75" s="185"/>
      <c r="I75" s="185"/>
    </row>
    <row r="76" spans="1:9" ht="45">
      <c r="A76" s="174" t="s">
        <v>290</v>
      </c>
      <c r="B76" s="174" t="s">
        <v>56</v>
      </c>
      <c r="C76" s="184" t="s">
        <v>302</v>
      </c>
      <c r="D76" s="220" t="s">
        <v>122</v>
      </c>
      <c r="E76" s="221">
        <v>1</v>
      </c>
      <c r="F76" s="244"/>
      <c r="G76" s="245">
        <f>E76*F76</f>
        <v>0</v>
      </c>
      <c r="H76" s="185" t="s">
        <v>89</v>
      </c>
      <c r="I76" s="185" t="s">
        <v>90</v>
      </c>
    </row>
    <row r="77" spans="1:9" ht="12.75">
      <c r="A77" s="179"/>
      <c r="B77" s="179"/>
      <c r="C77" s="180"/>
      <c r="D77" s="223"/>
      <c r="E77" s="224"/>
      <c r="F77" s="222"/>
      <c r="G77" s="246"/>
      <c r="H77" s="181"/>
      <c r="I77" s="181"/>
    </row>
    <row r="78" spans="1:9" ht="12.75">
      <c r="A78" s="174"/>
      <c r="B78" s="174"/>
      <c r="C78" s="251" t="s">
        <v>303</v>
      </c>
      <c r="D78" s="220"/>
      <c r="E78" s="221"/>
      <c r="F78" s="249"/>
      <c r="G78" s="250"/>
      <c r="H78" s="185"/>
      <c r="I78" s="185"/>
    </row>
    <row r="79" spans="1:9" ht="45">
      <c r="A79" s="174" t="s">
        <v>290</v>
      </c>
      <c r="B79" s="174" t="s">
        <v>56</v>
      </c>
      <c r="C79" s="184" t="s">
        <v>302</v>
      </c>
      <c r="D79" s="220" t="s">
        <v>122</v>
      </c>
      <c r="E79" s="221">
        <v>1</v>
      </c>
      <c r="F79" s="244"/>
      <c r="G79" s="245">
        <f>E79*F79</f>
        <v>0</v>
      </c>
      <c r="H79" s="185" t="s">
        <v>89</v>
      </c>
      <c r="I79" s="185" t="s">
        <v>90</v>
      </c>
    </row>
    <row r="80" spans="1:9" ht="12.75">
      <c r="A80" s="179"/>
      <c r="B80" s="179"/>
      <c r="C80" s="180"/>
      <c r="D80" s="223"/>
      <c r="E80" s="224"/>
      <c r="F80" s="222"/>
      <c r="G80" s="246"/>
      <c r="H80" s="181"/>
      <c r="I80" s="181"/>
    </row>
    <row r="81" spans="1:9" ht="12.75">
      <c r="A81" s="174"/>
      <c r="B81" s="174"/>
      <c r="C81" s="251" t="s">
        <v>304</v>
      </c>
      <c r="D81" s="220"/>
      <c r="E81" s="221"/>
      <c r="F81" s="249"/>
      <c r="G81" s="250"/>
      <c r="H81" s="185"/>
      <c r="I81" s="185"/>
    </row>
    <row r="82" spans="1:9" ht="45">
      <c r="A82" s="174" t="s">
        <v>290</v>
      </c>
      <c r="B82" s="174" t="s">
        <v>56</v>
      </c>
      <c r="C82" s="184" t="s">
        <v>305</v>
      </c>
      <c r="D82" s="220" t="s">
        <v>122</v>
      </c>
      <c r="E82" s="221">
        <v>1</v>
      </c>
      <c r="F82" s="244"/>
      <c r="G82" s="245">
        <f>E82*F82</f>
        <v>0</v>
      </c>
      <c r="H82" s="185" t="s">
        <v>89</v>
      </c>
      <c r="I82" s="185" t="s">
        <v>90</v>
      </c>
    </row>
    <row r="83" spans="1:9" ht="12.75">
      <c r="A83" s="179"/>
      <c r="B83" s="179"/>
      <c r="C83" s="180"/>
      <c r="D83" s="223"/>
      <c r="E83" s="224"/>
      <c r="F83" s="222"/>
      <c r="G83" s="246"/>
      <c r="H83" s="181"/>
      <c r="I83" s="181"/>
    </row>
    <row r="84" spans="1:9" ht="12.75">
      <c r="A84" s="210"/>
      <c r="B84" s="211"/>
      <c r="C84" s="212" t="s">
        <v>308</v>
      </c>
      <c r="D84" s="226"/>
      <c r="E84" s="227"/>
      <c r="F84" s="227"/>
      <c r="G84" s="247">
        <f>SUM(G85:G97)</f>
        <v>0</v>
      </c>
      <c r="H84" s="228"/>
      <c r="I84" s="229"/>
    </row>
    <row r="85" spans="1:9" ht="12.75">
      <c r="A85" s="174">
        <v>1</v>
      </c>
      <c r="B85" s="174" t="s">
        <v>56</v>
      </c>
      <c r="C85" s="184" t="s">
        <v>309</v>
      </c>
      <c r="D85" s="220" t="s">
        <v>60</v>
      </c>
      <c r="E85" s="221">
        <v>300</v>
      </c>
      <c r="F85" s="222"/>
      <c r="G85" s="246">
        <f aca="true" t="shared" si="1" ref="G85:G97">E85*F85</f>
        <v>0</v>
      </c>
      <c r="H85" s="181" t="s">
        <v>89</v>
      </c>
      <c r="I85" s="181" t="s">
        <v>90</v>
      </c>
    </row>
    <row r="86" spans="1:9" ht="12.75">
      <c r="A86" s="174">
        <v>2</v>
      </c>
      <c r="B86" s="174" t="s">
        <v>56</v>
      </c>
      <c r="C86" s="184" t="s">
        <v>310</v>
      </c>
      <c r="D86" s="220" t="s">
        <v>60</v>
      </c>
      <c r="E86" s="221">
        <v>300</v>
      </c>
      <c r="F86" s="222"/>
      <c r="G86" s="246">
        <f t="shared" si="1"/>
        <v>0</v>
      </c>
      <c r="H86" s="181" t="s">
        <v>89</v>
      </c>
      <c r="I86" s="181" t="s">
        <v>90</v>
      </c>
    </row>
    <row r="87" spans="1:9" ht="22.5">
      <c r="A87" s="174">
        <v>3</v>
      </c>
      <c r="B87" s="174" t="s">
        <v>56</v>
      </c>
      <c r="C87" s="184" t="s">
        <v>311</v>
      </c>
      <c r="D87" s="220" t="s">
        <v>122</v>
      </c>
      <c r="E87" s="221">
        <v>1</v>
      </c>
      <c r="F87" s="222"/>
      <c r="G87" s="246">
        <f t="shared" si="1"/>
        <v>0</v>
      </c>
      <c r="H87" s="181" t="s">
        <v>89</v>
      </c>
      <c r="I87" s="181" t="s">
        <v>90</v>
      </c>
    </row>
    <row r="88" spans="1:9" ht="12.75">
      <c r="A88" s="174">
        <v>4</v>
      </c>
      <c r="B88" s="174" t="s">
        <v>56</v>
      </c>
      <c r="C88" s="184" t="s">
        <v>312</v>
      </c>
      <c r="D88" s="220" t="s">
        <v>60</v>
      </c>
      <c r="E88" s="221">
        <v>1280</v>
      </c>
      <c r="F88" s="222"/>
      <c r="G88" s="246">
        <f t="shared" si="1"/>
        <v>0</v>
      </c>
      <c r="H88" s="181" t="s">
        <v>89</v>
      </c>
      <c r="I88" s="181" t="s">
        <v>90</v>
      </c>
    </row>
    <row r="89" spans="1:9" ht="12.75">
      <c r="A89" s="174">
        <v>5</v>
      </c>
      <c r="B89" s="174" t="s">
        <v>56</v>
      </c>
      <c r="C89" s="184" t="s">
        <v>313</v>
      </c>
      <c r="D89" s="220" t="s">
        <v>60</v>
      </c>
      <c r="E89" s="221">
        <v>1850</v>
      </c>
      <c r="F89" s="222"/>
      <c r="G89" s="246">
        <f t="shared" si="1"/>
        <v>0</v>
      </c>
      <c r="H89" s="181" t="s">
        <v>89</v>
      </c>
      <c r="I89" s="181" t="s">
        <v>90</v>
      </c>
    </row>
    <row r="90" spans="1:9" ht="12.75">
      <c r="A90" s="179">
        <v>6</v>
      </c>
      <c r="B90" s="174" t="s">
        <v>56</v>
      </c>
      <c r="C90" s="180" t="s">
        <v>314</v>
      </c>
      <c r="D90" s="223" t="s">
        <v>60</v>
      </c>
      <c r="E90" s="224">
        <v>2450</v>
      </c>
      <c r="F90" s="222"/>
      <c r="G90" s="246">
        <f t="shared" si="1"/>
        <v>0</v>
      </c>
      <c r="H90" s="181" t="s">
        <v>89</v>
      </c>
      <c r="I90" s="181" t="s">
        <v>90</v>
      </c>
    </row>
    <row r="91" spans="1:9" ht="12.75">
      <c r="A91" s="179">
        <v>7</v>
      </c>
      <c r="B91" s="174" t="s">
        <v>56</v>
      </c>
      <c r="C91" s="180" t="s">
        <v>315</v>
      </c>
      <c r="D91" s="223" t="s">
        <v>60</v>
      </c>
      <c r="E91" s="224">
        <v>650</v>
      </c>
      <c r="F91" s="222"/>
      <c r="G91" s="246">
        <f t="shared" si="1"/>
        <v>0</v>
      </c>
      <c r="H91" s="181" t="s">
        <v>89</v>
      </c>
      <c r="I91" s="181" t="s">
        <v>90</v>
      </c>
    </row>
    <row r="92" spans="1:9" ht="12.75">
      <c r="A92" s="179">
        <v>8</v>
      </c>
      <c r="B92" s="174" t="s">
        <v>56</v>
      </c>
      <c r="C92" s="180" t="s">
        <v>316</v>
      </c>
      <c r="D92" s="223" t="s">
        <v>60</v>
      </c>
      <c r="E92" s="224">
        <v>300</v>
      </c>
      <c r="F92" s="222"/>
      <c r="G92" s="246">
        <f t="shared" si="1"/>
        <v>0</v>
      </c>
      <c r="H92" s="181" t="s">
        <v>89</v>
      </c>
      <c r="I92" s="181" t="s">
        <v>90</v>
      </c>
    </row>
    <row r="93" spans="1:9" ht="12.75">
      <c r="A93" s="179">
        <v>9</v>
      </c>
      <c r="B93" s="174" t="s">
        <v>56</v>
      </c>
      <c r="C93" s="180" t="s">
        <v>317</v>
      </c>
      <c r="D93" s="223" t="s">
        <v>60</v>
      </c>
      <c r="E93" s="224">
        <v>380</v>
      </c>
      <c r="F93" s="222"/>
      <c r="G93" s="246">
        <f t="shared" si="1"/>
        <v>0</v>
      </c>
      <c r="H93" s="181" t="s">
        <v>89</v>
      </c>
      <c r="I93" s="181" t="s">
        <v>90</v>
      </c>
    </row>
    <row r="94" spans="1:9" ht="12.75">
      <c r="A94" s="179">
        <v>10</v>
      </c>
      <c r="B94" s="174" t="s">
        <v>56</v>
      </c>
      <c r="C94" s="180" t="s">
        <v>318</v>
      </c>
      <c r="D94" s="223" t="s">
        <v>60</v>
      </c>
      <c r="E94" s="224">
        <v>580</v>
      </c>
      <c r="F94" s="222"/>
      <c r="G94" s="246">
        <f t="shared" si="1"/>
        <v>0</v>
      </c>
      <c r="H94" s="181" t="s">
        <v>89</v>
      </c>
      <c r="I94" s="181" t="s">
        <v>90</v>
      </c>
    </row>
    <row r="95" spans="1:9" ht="12.75">
      <c r="A95" s="179"/>
      <c r="B95" s="174" t="s">
        <v>56</v>
      </c>
      <c r="C95" s="180" t="s">
        <v>319</v>
      </c>
      <c r="D95" s="223" t="s">
        <v>60</v>
      </c>
      <c r="E95" s="224">
        <v>135</v>
      </c>
      <c r="F95" s="222"/>
      <c r="G95" s="246">
        <f t="shared" si="1"/>
        <v>0</v>
      </c>
      <c r="H95" s="181" t="s">
        <v>89</v>
      </c>
      <c r="I95" s="181" t="s">
        <v>90</v>
      </c>
    </row>
    <row r="96" spans="1:9" ht="12.75">
      <c r="A96" s="179">
        <v>11</v>
      </c>
      <c r="B96" s="174" t="s">
        <v>56</v>
      </c>
      <c r="C96" s="180" t="s">
        <v>320</v>
      </c>
      <c r="D96" s="223" t="s">
        <v>60</v>
      </c>
      <c r="E96" s="224">
        <v>60</v>
      </c>
      <c r="F96" s="222"/>
      <c r="G96" s="246">
        <f t="shared" si="1"/>
        <v>0</v>
      </c>
      <c r="H96" s="181" t="s">
        <v>89</v>
      </c>
      <c r="I96" s="181" t="s">
        <v>90</v>
      </c>
    </row>
    <row r="97" spans="1:9" ht="12.75">
      <c r="A97" s="179">
        <v>12</v>
      </c>
      <c r="B97" s="174" t="s">
        <v>56</v>
      </c>
      <c r="C97" s="180" t="s">
        <v>321</v>
      </c>
      <c r="D97" s="223" t="s">
        <v>60</v>
      </c>
      <c r="E97" s="224">
        <v>60</v>
      </c>
      <c r="F97" s="222"/>
      <c r="G97" s="246">
        <f t="shared" si="1"/>
        <v>0</v>
      </c>
      <c r="H97" s="181" t="s">
        <v>89</v>
      </c>
      <c r="I97" s="181" t="s">
        <v>90</v>
      </c>
    </row>
    <row r="98" spans="1:9" ht="12.75">
      <c r="A98" s="179"/>
      <c r="B98" s="179"/>
      <c r="C98" s="180"/>
      <c r="D98" s="223"/>
      <c r="E98" s="224"/>
      <c r="F98" s="222"/>
      <c r="G98" s="246"/>
      <c r="H98" s="181"/>
      <c r="I98" s="181"/>
    </row>
    <row r="99" spans="1:9" ht="12.75">
      <c r="A99" s="210"/>
      <c r="B99" s="211"/>
      <c r="C99" s="212" t="s">
        <v>322</v>
      </c>
      <c r="D99" s="226"/>
      <c r="E99" s="227"/>
      <c r="F99" s="227"/>
      <c r="G99" s="247">
        <f>SUM(G100:G109)</f>
        <v>0</v>
      </c>
      <c r="H99" s="228"/>
      <c r="I99" s="229"/>
    </row>
    <row r="100" spans="1:9" ht="12.75">
      <c r="A100" s="174">
        <v>1</v>
      </c>
      <c r="B100" s="174" t="s">
        <v>56</v>
      </c>
      <c r="C100" s="184" t="s">
        <v>323</v>
      </c>
      <c r="D100" s="220" t="s">
        <v>60</v>
      </c>
      <c r="E100" s="221">
        <v>6530</v>
      </c>
      <c r="F100" s="222"/>
      <c r="G100" s="246">
        <f>E100*F100</f>
        <v>0</v>
      </c>
      <c r="H100" s="181" t="s">
        <v>89</v>
      </c>
      <c r="I100" s="181" t="s">
        <v>90</v>
      </c>
    </row>
    <row r="101" spans="1:9" ht="12.75">
      <c r="A101" s="174">
        <v>2</v>
      </c>
      <c r="B101" s="174" t="s">
        <v>56</v>
      </c>
      <c r="C101" s="184" t="s">
        <v>324</v>
      </c>
      <c r="D101" s="220" t="s">
        <v>60</v>
      </c>
      <c r="E101" s="221">
        <v>1095</v>
      </c>
      <c r="F101" s="222"/>
      <c r="G101" s="246">
        <f aca="true" t="shared" si="2" ref="G101:G109">E101*F101</f>
        <v>0</v>
      </c>
      <c r="H101" s="181"/>
      <c r="I101" s="181"/>
    </row>
    <row r="102" spans="1:9" ht="12.75">
      <c r="A102" s="179">
        <v>3</v>
      </c>
      <c r="B102" s="174" t="s">
        <v>56</v>
      </c>
      <c r="C102" s="180" t="s">
        <v>325</v>
      </c>
      <c r="D102" s="223" t="s">
        <v>60</v>
      </c>
      <c r="E102" s="224">
        <v>120</v>
      </c>
      <c r="F102" s="222"/>
      <c r="G102" s="246">
        <f t="shared" si="2"/>
        <v>0</v>
      </c>
      <c r="H102" s="181" t="s">
        <v>89</v>
      </c>
      <c r="I102" s="181" t="s">
        <v>90</v>
      </c>
    </row>
    <row r="103" spans="1:9" ht="12.75">
      <c r="A103" s="179">
        <v>4</v>
      </c>
      <c r="B103" s="174" t="s">
        <v>56</v>
      </c>
      <c r="C103" s="180" t="s">
        <v>326</v>
      </c>
      <c r="D103" s="223" t="s">
        <v>57</v>
      </c>
      <c r="E103" s="224">
        <v>3</v>
      </c>
      <c r="F103" s="222"/>
      <c r="G103" s="246">
        <f t="shared" si="2"/>
        <v>0</v>
      </c>
      <c r="H103" s="181" t="s">
        <v>89</v>
      </c>
      <c r="I103" s="181" t="s">
        <v>90</v>
      </c>
    </row>
    <row r="104" spans="1:9" ht="12.75">
      <c r="A104" s="179">
        <v>5</v>
      </c>
      <c r="B104" s="174" t="s">
        <v>56</v>
      </c>
      <c r="C104" s="180" t="s">
        <v>327</v>
      </c>
      <c r="D104" s="223" t="s">
        <v>60</v>
      </c>
      <c r="E104" s="224">
        <v>300</v>
      </c>
      <c r="F104" s="222"/>
      <c r="G104" s="246">
        <f t="shared" si="2"/>
        <v>0</v>
      </c>
      <c r="H104" s="181" t="s">
        <v>89</v>
      </c>
      <c r="I104" s="181" t="s">
        <v>90</v>
      </c>
    </row>
    <row r="105" spans="1:9" ht="12.75">
      <c r="A105" s="179">
        <v>6</v>
      </c>
      <c r="B105" s="174" t="s">
        <v>56</v>
      </c>
      <c r="C105" s="180" t="s">
        <v>328</v>
      </c>
      <c r="D105" s="223" t="s">
        <v>60</v>
      </c>
      <c r="E105" s="224">
        <v>300</v>
      </c>
      <c r="F105" s="222"/>
      <c r="G105" s="246">
        <f t="shared" si="2"/>
        <v>0</v>
      </c>
      <c r="H105" s="181" t="s">
        <v>89</v>
      </c>
      <c r="I105" s="181" t="s">
        <v>90</v>
      </c>
    </row>
    <row r="106" spans="1:9" ht="22.5">
      <c r="A106" s="179">
        <v>7</v>
      </c>
      <c r="B106" s="174" t="s">
        <v>56</v>
      </c>
      <c r="C106" s="180" t="s">
        <v>329</v>
      </c>
      <c r="D106" s="223" t="s">
        <v>57</v>
      </c>
      <c r="E106" s="224">
        <v>130</v>
      </c>
      <c r="F106" s="222"/>
      <c r="G106" s="246">
        <f t="shared" si="2"/>
        <v>0</v>
      </c>
      <c r="H106" s="181" t="s">
        <v>89</v>
      </c>
      <c r="I106" s="181" t="s">
        <v>90</v>
      </c>
    </row>
    <row r="107" spans="1:9" ht="12.75">
      <c r="A107" s="179">
        <v>8</v>
      </c>
      <c r="B107" s="179" t="s">
        <v>56</v>
      </c>
      <c r="C107" s="180" t="s">
        <v>330</v>
      </c>
      <c r="D107" s="223" t="s">
        <v>122</v>
      </c>
      <c r="E107" s="224">
        <v>1</v>
      </c>
      <c r="F107" s="222"/>
      <c r="G107" s="246">
        <f t="shared" si="2"/>
        <v>0</v>
      </c>
      <c r="H107" s="181" t="s">
        <v>89</v>
      </c>
      <c r="I107" s="181" t="s">
        <v>90</v>
      </c>
    </row>
    <row r="108" spans="1:9" ht="12.75">
      <c r="A108" s="179">
        <v>9</v>
      </c>
      <c r="B108" s="179" t="s">
        <v>56</v>
      </c>
      <c r="C108" s="180" t="s">
        <v>331</v>
      </c>
      <c r="D108" s="223" t="s">
        <v>109</v>
      </c>
      <c r="E108" s="224">
        <v>20</v>
      </c>
      <c r="F108" s="222"/>
      <c r="G108" s="246">
        <f t="shared" si="2"/>
        <v>0</v>
      </c>
      <c r="H108" s="181" t="s">
        <v>89</v>
      </c>
      <c r="I108" s="181" t="s">
        <v>90</v>
      </c>
    </row>
    <row r="109" spans="1:9" ht="12.75">
      <c r="A109" s="179">
        <v>9</v>
      </c>
      <c r="B109" s="179" t="s">
        <v>56</v>
      </c>
      <c r="C109" s="180" t="s">
        <v>332</v>
      </c>
      <c r="D109" s="223" t="s">
        <v>122</v>
      </c>
      <c r="E109" s="224">
        <v>1</v>
      </c>
      <c r="F109" s="222"/>
      <c r="G109" s="246">
        <f t="shared" si="2"/>
        <v>0</v>
      </c>
      <c r="H109" s="181" t="s">
        <v>89</v>
      </c>
      <c r="I109" s="181" t="s">
        <v>90</v>
      </c>
    </row>
    <row r="110" spans="1:9" ht="12.75">
      <c r="A110" s="179"/>
      <c r="B110" s="179"/>
      <c r="C110" s="180"/>
      <c r="D110" s="223"/>
      <c r="E110" s="224"/>
      <c r="F110" s="222"/>
      <c r="G110" s="246"/>
      <c r="H110" s="181"/>
      <c r="I110" s="181"/>
    </row>
    <row r="111" spans="1:9" ht="12.75">
      <c r="A111" s="210"/>
      <c r="B111" s="211"/>
      <c r="C111" s="212" t="s">
        <v>18</v>
      </c>
      <c r="D111" s="226"/>
      <c r="E111" s="227"/>
      <c r="F111" s="227"/>
      <c r="G111" s="247">
        <f>SUM(G112:G120)</f>
        <v>0</v>
      </c>
      <c r="H111" s="228"/>
      <c r="I111" s="229"/>
    </row>
    <row r="112" spans="1:9" ht="12.75">
      <c r="A112" s="174">
        <v>1</v>
      </c>
      <c r="B112" s="174" t="s">
        <v>56</v>
      </c>
      <c r="C112" s="184" t="s">
        <v>333</v>
      </c>
      <c r="D112" s="220" t="s">
        <v>109</v>
      </c>
      <c r="E112" s="221">
        <v>20</v>
      </c>
      <c r="F112" s="222"/>
      <c r="G112" s="246">
        <f aca="true" t="shared" si="3" ref="G112:G120">E112*F112</f>
        <v>0</v>
      </c>
      <c r="H112" s="181" t="s">
        <v>89</v>
      </c>
      <c r="I112" s="181" t="s">
        <v>90</v>
      </c>
    </row>
    <row r="113" spans="1:9" ht="12.75">
      <c r="A113" s="179">
        <v>2</v>
      </c>
      <c r="B113" s="179" t="s">
        <v>56</v>
      </c>
      <c r="C113" s="180" t="s">
        <v>334</v>
      </c>
      <c r="D113" s="223" t="s">
        <v>109</v>
      </c>
      <c r="E113" s="224">
        <v>16</v>
      </c>
      <c r="F113" s="222"/>
      <c r="G113" s="246">
        <f t="shared" si="3"/>
        <v>0</v>
      </c>
      <c r="H113" s="181" t="s">
        <v>89</v>
      </c>
      <c r="I113" s="181" t="s">
        <v>90</v>
      </c>
    </row>
    <row r="114" spans="1:9" ht="12.75">
      <c r="A114" s="179">
        <v>3</v>
      </c>
      <c r="B114" s="179" t="s">
        <v>56</v>
      </c>
      <c r="C114" s="180" t="s">
        <v>335</v>
      </c>
      <c r="D114" s="223" t="s">
        <v>122</v>
      </c>
      <c r="E114" s="224">
        <v>1</v>
      </c>
      <c r="F114" s="222"/>
      <c r="G114" s="246">
        <f t="shared" si="3"/>
        <v>0</v>
      </c>
      <c r="H114" s="181" t="s">
        <v>89</v>
      </c>
      <c r="I114" s="181" t="s">
        <v>90</v>
      </c>
    </row>
    <row r="115" spans="1:9" ht="12.75">
      <c r="A115" s="179">
        <v>4</v>
      </c>
      <c r="B115" s="179" t="s">
        <v>56</v>
      </c>
      <c r="C115" s="180" t="s">
        <v>336</v>
      </c>
      <c r="D115" s="223" t="s">
        <v>122</v>
      </c>
      <c r="E115" s="224">
        <v>1</v>
      </c>
      <c r="F115" s="222"/>
      <c r="G115" s="246">
        <f t="shared" si="3"/>
        <v>0</v>
      </c>
      <c r="H115" s="181" t="s">
        <v>89</v>
      </c>
      <c r="I115" s="181" t="s">
        <v>90</v>
      </c>
    </row>
    <row r="116" spans="1:9" ht="12.75">
      <c r="A116" s="179">
        <v>5</v>
      </c>
      <c r="B116" s="179" t="s">
        <v>56</v>
      </c>
      <c r="C116" s="180" t="s">
        <v>337</v>
      </c>
      <c r="D116" s="223" t="s">
        <v>109</v>
      </c>
      <c r="E116" s="224">
        <v>32</v>
      </c>
      <c r="F116" s="222"/>
      <c r="G116" s="246">
        <f t="shared" si="3"/>
        <v>0</v>
      </c>
      <c r="H116" s="181" t="s">
        <v>89</v>
      </c>
      <c r="I116" s="181" t="s">
        <v>90</v>
      </c>
    </row>
    <row r="117" spans="1:9" ht="12.75">
      <c r="A117" s="179">
        <v>6</v>
      </c>
      <c r="B117" s="179" t="s">
        <v>56</v>
      </c>
      <c r="C117" s="180" t="s">
        <v>286</v>
      </c>
      <c r="D117" s="223" t="s">
        <v>109</v>
      </c>
      <c r="E117" s="224">
        <v>4</v>
      </c>
      <c r="F117" s="222"/>
      <c r="G117" s="246">
        <f t="shared" si="3"/>
        <v>0</v>
      </c>
      <c r="H117" s="181" t="s">
        <v>89</v>
      </c>
      <c r="I117" s="181" t="s">
        <v>90</v>
      </c>
    </row>
    <row r="118" spans="1:9" ht="12.75">
      <c r="A118" s="179">
        <v>7</v>
      </c>
      <c r="B118" s="179" t="s">
        <v>56</v>
      </c>
      <c r="C118" s="180" t="s">
        <v>338</v>
      </c>
      <c r="D118" s="223" t="s">
        <v>122</v>
      </c>
      <c r="E118" s="224">
        <v>1</v>
      </c>
      <c r="F118" s="222"/>
      <c r="G118" s="246">
        <f t="shared" si="3"/>
        <v>0</v>
      </c>
      <c r="H118" s="181" t="s">
        <v>89</v>
      </c>
      <c r="I118" s="181" t="s">
        <v>90</v>
      </c>
    </row>
    <row r="119" spans="1:9" ht="12.75">
      <c r="A119" s="179">
        <v>8</v>
      </c>
      <c r="B119" s="179" t="s">
        <v>56</v>
      </c>
      <c r="C119" s="180" t="s">
        <v>339</v>
      </c>
      <c r="D119" s="223" t="s">
        <v>122</v>
      </c>
      <c r="E119" s="224">
        <v>1</v>
      </c>
      <c r="F119" s="222"/>
      <c r="G119" s="246">
        <f t="shared" si="3"/>
        <v>0</v>
      </c>
      <c r="H119" s="181" t="s">
        <v>89</v>
      </c>
      <c r="I119" s="181" t="s">
        <v>90</v>
      </c>
    </row>
    <row r="120" spans="1:9" ht="12.75">
      <c r="A120" s="179">
        <v>9</v>
      </c>
      <c r="B120" s="179" t="s">
        <v>56</v>
      </c>
      <c r="C120" s="180" t="s">
        <v>340</v>
      </c>
      <c r="D120" s="223" t="s">
        <v>57</v>
      </c>
      <c r="E120" s="224">
        <v>1</v>
      </c>
      <c r="F120" s="222"/>
      <c r="G120" s="246">
        <f t="shared" si="3"/>
        <v>0</v>
      </c>
      <c r="H120" s="181" t="s">
        <v>89</v>
      </c>
      <c r="I120" s="181" t="s">
        <v>90</v>
      </c>
    </row>
    <row r="121" spans="1:9" ht="12.75">
      <c r="A121" s="179"/>
      <c r="B121" s="179"/>
      <c r="C121" s="180"/>
      <c r="D121" s="223"/>
      <c r="E121" s="224"/>
      <c r="F121" s="222"/>
      <c r="G121" s="246"/>
      <c r="H121" s="181"/>
      <c r="I121" s="181"/>
    </row>
    <row r="122" spans="1:9" ht="12.75">
      <c r="A122" s="194"/>
      <c r="B122" s="254" t="s">
        <v>75</v>
      </c>
      <c r="C122" s="194"/>
      <c r="D122" s="243"/>
      <c r="E122" s="243"/>
      <c r="F122" s="243"/>
      <c r="G122" s="253">
        <f>G111+G99+G84+G74+G18+G7</f>
        <v>0</v>
      </c>
      <c r="H122" s="236"/>
      <c r="I122" s="236"/>
    </row>
  </sheetData>
  <sheetProtection selectLockedCells="1" selectUnlockedCells="1"/>
  <mergeCells count="5">
    <mergeCell ref="A1:G1"/>
    <mergeCell ref="A3:B3"/>
    <mergeCell ref="C3:G3"/>
    <mergeCell ref="A4:B4"/>
    <mergeCell ref="E4:G4"/>
  </mergeCells>
  <printOptions/>
  <pageMargins left="0.5118055555555555" right="0.39375" top="0.39375" bottom="0.39305555555555555" header="0.5118055555555555" footer="0.19652777777777777"/>
  <pageSetup horizontalDpi="300" verticalDpi="300" orientation="portrait" paperSize="9" scale="79" r:id="rId1"/>
  <headerFooter alignWithMargins="0">
    <oddFooter>&amp;CStránka &amp;P z &amp;N</oddFooter>
  </headerFooter>
  <colBreaks count="1" manualBreakCount="1">
    <brk id="9" max="50" man="1"/>
  </colBreaks>
  <ignoredErrors>
    <ignoredError sqref="G9:G111 G112:G1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/>
  <dimension ref="A1:T16"/>
  <sheetViews>
    <sheetView zoomScale="130" zoomScaleNormal="130" zoomScalePageLayoutView="0" workbookViewId="0" topLeftCell="A1">
      <selection activeCell="C22" sqref="C22"/>
    </sheetView>
  </sheetViews>
  <sheetFormatPr defaultColWidth="9.00390625" defaultRowHeight="12.75"/>
  <cols>
    <col min="1" max="1" width="3.625" style="0" customWidth="1"/>
    <col min="2" max="2" width="10.375" style="0" customWidth="1"/>
    <col min="3" max="3" width="43.375" style="0" customWidth="1"/>
    <col min="4" max="4" width="4.625" style="0" customWidth="1"/>
    <col min="5" max="5" width="9.25390625" style="0" customWidth="1"/>
    <col min="7" max="7" width="10.00390625" style="0" bestFit="1" customWidth="1"/>
    <col min="8" max="11" width="0" style="0" hidden="1" customWidth="1"/>
    <col min="12" max="12" width="4.375" style="0" hidden="1" customWidth="1"/>
    <col min="13" max="13" width="0" style="0" hidden="1" customWidth="1"/>
    <col min="14" max="14" width="4.75390625" style="0" hidden="1" customWidth="1"/>
    <col min="15" max="15" width="5.00390625" style="0" hidden="1" customWidth="1"/>
    <col min="16" max="16" width="4.125" style="0" hidden="1" customWidth="1"/>
    <col min="17" max="17" width="6.00390625" style="0" hidden="1" customWidth="1"/>
    <col min="18" max="18" width="0" style="0" hidden="1" customWidth="1"/>
  </cols>
  <sheetData>
    <row r="1" spans="1:7" ht="15.75">
      <c r="A1" s="271" t="s">
        <v>53</v>
      </c>
      <c r="B1" s="271"/>
      <c r="C1" s="271"/>
      <c r="D1" s="271"/>
      <c r="E1" s="271"/>
      <c r="F1" s="271"/>
      <c r="G1" s="271"/>
    </row>
    <row r="2" spans="1:7" ht="12.75">
      <c r="A2" s="176" t="s">
        <v>71</v>
      </c>
      <c r="B2" s="124" t="s">
        <v>72</v>
      </c>
      <c r="C2" s="272" t="s">
        <v>73</v>
      </c>
      <c r="D2" s="273"/>
      <c r="E2" s="273"/>
      <c r="F2" s="273"/>
      <c r="G2" s="274"/>
    </row>
    <row r="3" spans="1:7" ht="12.75">
      <c r="A3" s="175" t="s">
        <v>74</v>
      </c>
      <c r="B3" s="165" t="s">
        <v>72</v>
      </c>
      <c r="C3" s="275" t="s">
        <v>73</v>
      </c>
      <c r="D3" s="276"/>
      <c r="E3" s="276"/>
      <c r="F3" s="276"/>
      <c r="G3" s="277"/>
    </row>
    <row r="4" spans="2:4" ht="12.75">
      <c r="B4" s="125"/>
      <c r="C4" s="125"/>
      <c r="D4" s="126"/>
    </row>
    <row r="5" spans="1:20" ht="89.25">
      <c r="A5" s="127" t="s">
        <v>54</v>
      </c>
      <c r="B5" s="128" t="s">
        <v>64</v>
      </c>
      <c r="C5" s="128" t="s">
        <v>65</v>
      </c>
      <c r="D5" s="129" t="s">
        <v>55</v>
      </c>
      <c r="E5" s="127" t="s">
        <v>68</v>
      </c>
      <c r="F5" s="130" t="s">
        <v>66</v>
      </c>
      <c r="G5" s="127" t="s">
        <v>75</v>
      </c>
      <c r="H5" s="131" t="s">
        <v>47</v>
      </c>
      <c r="I5" s="131" t="s">
        <v>76</v>
      </c>
      <c r="J5" s="131" t="s">
        <v>48</v>
      </c>
      <c r="K5" s="131" t="s">
        <v>77</v>
      </c>
      <c r="L5" s="131" t="s">
        <v>41</v>
      </c>
      <c r="M5" s="131" t="s">
        <v>78</v>
      </c>
      <c r="N5" s="131" t="s">
        <v>79</v>
      </c>
      <c r="O5" s="131" t="s">
        <v>80</v>
      </c>
      <c r="P5" s="131" t="s">
        <v>81</v>
      </c>
      <c r="Q5" s="131" t="s">
        <v>82</v>
      </c>
      <c r="R5" s="131" t="s">
        <v>83</v>
      </c>
      <c r="S5" s="131" t="s">
        <v>84</v>
      </c>
      <c r="T5" s="131" t="s">
        <v>85</v>
      </c>
    </row>
    <row r="6" spans="1:20" ht="12.75">
      <c r="A6" s="132"/>
      <c r="B6" s="133"/>
      <c r="C6" s="133"/>
      <c r="D6" s="134"/>
      <c r="E6" s="135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</row>
    <row r="7" spans="1:20" ht="12.75">
      <c r="A7" s="137" t="s">
        <v>67</v>
      </c>
      <c r="B7" s="138" t="s">
        <v>86</v>
      </c>
      <c r="C7" s="139" t="s">
        <v>18</v>
      </c>
      <c r="D7" s="140"/>
      <c r="E7" s="141"/>
      <c r="F7" s="142"/>
      <c r="G7" s="142">
        <f>SUMIF(AG8:AG10,"&lt;&gt;NOR",G8:G10)</f>
        <v>0</v>
      </c>
      <c r="H7" s="142"/>
      <c r="I7" s="142">
        <f>SUM(I8:I10)</f>
        <v>0</v>
      </c>
      <c r="J7" s="142"/>
      <c r="K7" s="142">
        <f>SUM(K8:K10)</f>
        <v>480000</v>
      </c>
      <c r="L7" s="142"/>
      <c r="M7" s="142">
        <f>SUM(M8:M10)</f>
        <v>0</v>
      </c>
      <c r="N7" s="142"/>
      <c r="O7" s="142">
        <f>SUM(O8:O10)</f>
        <v>0</v>
      </c>
      <c r="P7" s="142"/>
      <c r="Q7" s="142">
        <f>SUM(Q8:Q10)</f>
        <v>0</v>
      </c>
      <c r="R7" s="142"/>
      <c r="S7" s="142"/>
      <c r="T7" s="143"/>
    </row>
    <row r="8" spans="1:20" ht="12.75">
      <c r="A8" s="144">
        <v>1</v>
      </c>
      <c r="B8" s="145" t="s">
        <v>88</v>
      </c>
      <c r="C8" s="146" t="s">
        <v>107</v>
      </c>
      <c r="D8" s="147" t="s">
        <v>100</v>
      </c>
      <c r="E8" s="148">
        <v>1</v>
      </c>
      <c r="F8" s="149"/>
      <c r="G8" s="150">
        <f>ROUND(E8*F8,2)</f>
        <v>0</v>
      </c>
      <c r="H8" s="149">
        <v>0</v>
      </c>
      <c r="I8" s="150">
        <f>ROUND(E8*H8,2)</f>
        <v>0</v>
      </c>
      <c r="J8" s="149">
        <v>180000</v>
      </c>
      <c r="K8" s="150">
        <f>ROUND(E8*J8,2)</f>
        <v>180000</v>
      </c>
      <c r="L8" s="150">
        <v>21</v>
      </c>
      <c r="M8" s="150">
        <f>G8*(1+L8/100)</f>
        <v>0</v>
      </c>
      <c r="N8" s="150">
        <v>0</v>
      </c>
      <c r="O8" s="150">
        <f>ROUND(E8*N8,2)</f>
        <v>0</v>
      </c>
      <c r="P8" s="150">
        <v>0</v>
      </c>
      <c r="Q8" s="150">
        <f>ROUND(E8*P8,2)</f>
        <v>0</v>
      </c>
      <c r="R8" s="150"/>
      <c r="S8" s="150" t="s">
        <v>89</v>
      </c>
      <c r="T8" s="151" t="s">
        <v>90</v>
      </c>
    </row>
    <row r="9" spans="1:20" ht="22.5">
      <c r="A9" s="144">
        <v>4</v>
      </c>
      <c r="B9" s="145" t="s">
        <v>91</v>
      </c>
      <c r="C9" s="146" t="s">
        <v>98</v>
      </c>
      <c r="D9" s="147" t="s">
        <v>100</v>
      </c>
      <c r="E9" s="148">
        <v>1</v>
      </c>
      <c r="F9" s="149"/>
      <c r="G9" s="150">
        <f>ROUND(E9*F9,2)</f>
        <v>0</v>
      </c>
      <c r="H9" s="149">
        <v>0</v>
      </c>
      <c r="I9" s="150">
        <f>ROUND(E9*H9,2)</f>
        <v>0</v>
      </c>
      <c r="J9" s="149">
        <v>150000</v>
      </c>
      <c r="K9" s="150">
        <f>ROUND(E9*J9,2)</f>
        <v>150000</v>
      </c>
      <c r="L9" s="150">
        <v>21</v>
      </c>
      <c r="M9" s="150">
        <f>G9*(1+L9/100)</f>
        <v>0</v>
      </c>
      <c r="N9" s="150">
        <v>0</v>
      </c>
      <c r="O9" s="150">
        <f>ROUND(E9*N9,2)</f>
        <v>0</v>
      </c>
      <c r="P9" s="150">
        <v>0</v>
      </c>
      <c r="Q9" s="150">
        <f>ROUND(E9*P9,2)</f>
        <v>0</v>
      </c>
      <c r="R9" s="150"/>
      <c r="S9" s="150" t="s">
        <v>89</v>
      </c>
      <c r="T9" s="151" t="s">
        <v>90</v>
      </c>
    </row>
    <row r="10" spans="1:20" ht="33.75">
      <c r="A10" s="144">
        <v>5</v>
      </c>
      <c r="B10" s="145" t="s">
        <v>92</v>
      </c>
      <c r="C10" s="146" t="s">
        <v>99</v>
      </c>
      <c r="D10" s="147" t="s">
        <v>100</v>
      </c>
      <c r="E10" s="148">
        <v>1</v>
      </c>
      <c r="F10" s="149"/>
      <c r="G10" s="150">
        <f>ROUND(E10*F10,2)</f>
        <v>0</v>
      </c>
      <c r="H10" s="149">
        <v>0</v>
      </c>
      <c r="I10" s="150">
        <f>ROUND(E10*H10,2)</f>
        <v>0</v>
      </c>
      <c r="J10" s="149">
        <v>150000</v>
      </c>
      <c r="K10" s="150">
        <f>ROUND(E10*J10,2)</f>
        <v>150000</v>
      </c>
      <c r="L10" s="150">
        <v>21</v>
      </c>
      <c r="M10" s="150">
        <f>G10*(1+L10/100)</f>
        <v>0</v>
      </c>
      <c r="N10" s="150">
        <v>0</v>
      </c>
      <c r="O10" s="150">
        <f>ROUND(E10*N10,2)</f>
        <v>0</v>
      </c>
      <c r="P10" s="150">
        <v>0</v>
      </c>
      <c r="Q10" s="150">
        <f>ROUND(E10*P10,2)</f>
        <v>0</v>
      </c>
      <c r="R10" s="150"/>
      <c r="S10" s="150" t="s">
        <v>89</v>
      </c>
      <c r="T10" s="151" t="s">
        <v>90</v>
      </c>
    </row>
    <row r="11" spans="1:20" ht="12.75">
      <c r="A11" s="137" t="s">
        <v>67</v>
      </c>
      <c r="B11" s="138" t="s">
        <v>70</v>
      </c>
      <c r="C11" s="139" t="s">
        <v>93</v>
      </c>
      <c r="D11" s="140"/>
      <c r="E11" s="141"/>
      <c r="F11" s="142"/>
      <c r="G11" s="142">
        <f>SUMIF(AG12:AG13,"&lt;&gt;NOR",G12:G13)</f>
        <v>0</v>
      </c>
      <c r="H11" s="142"/>
      <c r="I11" s="142">
        <f>SUM(I12:I13)</f>
        <v>0</v>
      </c>
      <c r="J11" s="142"/>
      <c r="K11" s="142">
        <f>SUM(K12:K13)</f>
        <v>15000</v>
      </c>
      <c r="L11" s="142"/>
      <c r="M11" s="142">
        <f>SUM(M12:M13)</f>
        <v>0</v>
      </c>
      <c r="N11" s="142"/>
      <c r="O11" s="142">
        <f>SUM(O12:O13)</f>
        <v>0</v>
      </c>
      <c r="P11" s="142"/>
      <c r="Q11" s="142">
        <f>SUM(Q12:Q13)</f>
        <v>0</v>
      </c>
      <c r="R11" s="142"/>
      <c r="S11" s="142"/>
      <c r="T11" s="143"/>
    </row>
    <row r="12" spans="1:20" ht="12.75">
      <c r="A12" s="144">
        <v>14</v>
      </c>
      <c r="B12" s="145" t="s">
        <v>94</v>
      </c>
      <c r="C12" s="146" t="s">
        <v>95</v>
      </c>
      <c r="D12" s="147" t="s">
        <v>100</v>
      </c>
      <c r="E12" s="148">
        <v>1</v>
      </c>
      <c r="F12" s="149"/>
      <c r="G12" s="150">
        <f>ROUND(E12*F12,2)</f>
        <v>0</v>
      </c>
      <c r="H12" s="149">
        <v>0</v>
      </c>
      <c r="I12" s="150">
        <f>ROUND(E12*H12,2)</f>
        <v>0</v>
      </c>
      <c r="J12" s="149">
        <v>5000</v>
      </c>
      <c r="K12" s="150">
        <f>ROUND(E12*J12,2)</f>
        <v>5000</v>
      </c>
      <c r="L12" s="150">
        <v>21</v>
      </c>
      <c r="M12" s="150">
        <f>G12*(1+L12/100)</f>
        <v>0</v>
      </c>
      <c r="N12" s="150">
        <v>0</v>
      </c>
      <c r="O12" s="150">
        <f>ROUND(E12*N12,2)</f>
        <v>0</v>
      </c>
      <c r="P12" s="150">
        <v>0</v>
      </c>
      <c r="Q12" s="150">
        <f>ROUND(E12*P12,2)</f>
        <v>0</v>
      </c>
      <c r="R12" s="150"/>
      <c r="S12" s="150" t="s">
        <v>89</v>
      </c>
      <c r="T12" s="151" t="s">
        <v>90</v>
      </c>
    </row>
    <row r="13" spans="1:20" ht="22.5">
      <c r="A13" s="186">
        <v>17</v>
      </c>
      <c r="B13" s="188" t="s">
        <v>108</v>
      </c>
      <c r="C13" s="187" t="s">
        <v>96</v>
      </c>
      <c r="D13" s="152" t="s">
        <v>100</v>
      </c>
      <c r="E13" s="153">
        <v>1</v>
      </c>
      <c r="F13" s="154"/>
      <c r="G13" s="155">
        <f>ROUND(E13*F13,2)</f>
        <v>0</v>
      </c>
      <c r="H13" s="154">
        <v>0</v>
      </c>
      <c r="I13" s="155">
        <f>ROUND(E13*H13,2)</f>
        <v>0</v>
      </c>
      <c r="J13" s="154">
        <v>10000</v>
      </c>
      <c r="K13" s="155">
        <f>ROUND(E13*J13,2)</f>
        <v>10000</v>
      </c>
      <c r="L13" s="155">
        <v>21</v>
      </c>
      <c r="M13" s="155">
        <f>G13*(1+L13/100)</f>
        <v>0</v>
      </c>
      <c r="N13" s="155">
        <v>0</v>
      </c>
      <c r="O13" s="155">
        <f>ROUND(E13*N13,2)</f>
        <v>0</v>
      </c>
      <c r="P13" s="155">
        <v>0</v>
      </c>
      <c r="Q13" s="155">
        <f>ROUND(E13*P13,2)</f>
        <v>0</v>
      </c>
      <c r="R13" s="155"/>
      <c r="S13" s="155" t="s">
        <v>89</v>
      </c>
      <c r="T13" s="156" t="s">
        <v>90</v>
      </c>
    </row>
    <row r="14" spans="1:20" ht="12.75">
      <c r="A14" s="132"/>
      <c r="B14" s="133"/>
      <c r="C14" s="157"/>
      <c r="D14" s="134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</row>
    <row r="15" spans="1:20" ht="12.75">
      <c r="A15" s="158"/>
      <c r="B15" s="159" t="s">
        <v>75</v>
      </c>
      <c r="C15" s="160"/>
      <c r="D15" s="161"/>
      <c r="E15" s="162"/>
      <c r="F15" s="162"/>
      <c r="G15" s="163">
        <f>G7+G11</f>
        <v>0</v>
      </c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</row>
    <row r="16" spans="2:4" ht="12.75">
      <c r="B16" s="125"/>
      <c r="C16" s="164"/>
      <c r="D16" s="126"/>
    </row>
  </sheetData>
  <sheetProtection/>
  <mergeCells count="3">
    <mergeCell ref="A1:G1"/>
    <mergeCell ref="C2:G2"/>
    <mergeCell ref="C3:G3"/>
  </mergeCells>
  <printOptions/>
  <pageMargins left="0.7" right="0.7" top="0.787401575" bottom="0.787401575" header="0.3" footer="0.3"/>
  <pageSetup horizontalDpi="600" verticalDpi="600" orientation="portrait" paperSize="9" scale="99" r:id="rId1"/>
  <colBreaks count="1" manualBreakCount="1">
    <brk id="7" max="65535" man="1"/>
  </colBreaks>
  <ignoredErrors>
    <ignoredError sqref="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Gren Vojtech</cp:lastModifiedBy>
  <cp:lastPrinted>2017-02-10T08:59:27Z</cp:lastPrinted>
  <dcterms:created xsi:type="dcterms:W3CDTF">2015-04-10T12:18:59Z</dcterms:created>
  <dcterms:modified xsi:type="dcterms:W3CDTF">2021-04-27T10:40:54Z</dcterms:modified>
  <cp:category/>
  <cp:version/>
  <cp:contentType/>
  <cp:contentStatus/>
</cp:coreProperties>
</file>