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3500" activeTab="0"/>
  </bookViews>
  <sheets>
    <sheet name="Rekapitulace stavby" sheetId="1" r:id="rId1"/>
    <sheet name="MR 2023-11-11a - D 1.1. a..." sheetId="2" r:id="rId2"/>
    <sheet name="MR 2023-123-11 B -  D1.1 ..." sheetId="3" r:id="rId3"/>
    <sheet name="01 - Elektroinstalace  vr..." sheetId="4" r:id="rId4"/>
    <sheet name="02 - 3.NP - studijní oddě..." sheetId="5" r:id="rId5"/>
    <sheet name="03 - 4.NP - děkanát" sheetId="6" r:id="rId6"/>
    <sheet name="MR 2023-11-11b - Vedlejší..." sheetId="7" r:id="rId7"/>
    <sheet name="Pokyny pro vyplnění" sheetId="8" r:id="rId8"/>
  </sheets>
  <definedNames>
    <definedName name="_xlnm._FilterDatabase" localSheetId="3" hidden="1">'01 - Elektroinstalace  vr...'!$C$87:$K$95</definedName>
    <definedName name="_xlnm._FilterDatabase" localSheetId="4" hidden="1">'02 - 3.NP - studijní oddě...'!$C$89:$K$230</definedName>
    <definedName name="_xlnm._FilterDatabase" localSheetId="5" hidden="1">'03 - 4.NP - děkanát'!$C$89:$K$224</definedName>
    <definedName name="_xlnm._FilterDatabase" localSheetId="1" hidden="1">'MR 2023-11-11a - D 1.1. a...'!$C$94:$K$258</definedName>
    <definedName name="_xlnm._FilterDatabase" localSheetId="6" hidden="1">'MR 2023-11-11b - Vedlejší...'!$C$82:$K$91</definedName>
    <definedName name="_xlnm._FilterDatabase" localSheetId="2" hidden="1">'MR 2023-123-11 B -  D1.1 ...'!$C$100:$K$279</definedName>
    <definedName name="_xlnm.Print_Area" localSheetId="3">'01 - Elektroinstalace  vr...'!$C$4:$J$41,'01 - Elektroinstalace  vr...'!$C$47:$J$67,'01 - Elektroinstalace  vr...'!$C$73:$K$95</definedName>
    <definedName name="_xlnm.Print_Area" localSheetId="4">'02 - 3.NP - studijní oddě...'!$C$4:$J$41,'02 - 3.NP - studijní oddě...'!$C$47:$J$69,'02 - 3.NP - studijní oddě...'!$C$75:$K$230</definedName>
    <definedName name="_xlnm.Print_Area" localSheetId="5">'03 - 4.NP - děkanát'!$C$4:$J$41,'03 - 4.NP - děkanát'!$C$47:$J$69,'03 - 4.NP - děkanát'!$C$75:$K$224</definedName>
    <definedName name="_xlnm.Print_Area" localSheetId="1">'MR 2023-11-11a - D 1.1. a...'!$C$4:$J$41,'MR 2023-11-11a - D 1.1. a...'!$C$47:$J$74,'MR 2023-11-11a - D 1.1. a...'!$C$80:$K$258</definedName>
    <definedName name="_xlnm.Print_Area" localSheetId="6">'MR 2023-11-11b - Vedlejší...'!$C$4:$J$39,'MR 2023-11-11b - Vedlejší...'!$C$45:$J$64,'MR 2023-11-11b - Vedlejší...'!$C$70:$K$91</definedName>
    <definedName name="_xlnm.Print_Area" localSheetId="2">'MR 2023-123-11 B -  D1.1 ...'!$C$4:$J$41,'MR 2023-123-11 B -  D1.1 ...'!$C$47:$J$80,'MR 2023-123-11 B -  D1.1 ...'!$C$86:$K$279</definedName>
    <definedName name="_xlnm.Print_Area" localSheetId="7">'Pokyny pro vyplnění'!$B$2:$K$71,'Pokyny pro vyplnění'!$B$74:$K$118,'Pokyny pro vyplnění'!$B$121:$K$161,'Pokyny pro vyplnění'!$B$164:$K$219</definedName>
    <definedName name="_xlnm.Print_Area" localSheetId="0">'Rekapitulace stavby'!$D$4:$AO$36,'Rekapitulace stavby'!$C$42:$AQ$63</definedName>
    <definedName name="_xlnm.Print_Titles" localSheetId="0">'Rekapitulace stavby'!$52:$52</definedName>
    <definedName name="_xlnm.Print_Titles" localSheetId="1">'MR 2023-11-11a - D 1.1. a...'!$94:$94</definedName>
    <definedName name="_xlnm.Print_Titles" localSheetId="2">'MR 2023-123-11 B -  D1.1 ...'!$100:$100</definedName>
    <definedName name="_xlnm.Print_Titles" localSheetId="3">'01 - Elektroinstalace  vr...'!$87:$87</definedName>
    <definedName name="_xlnm.Print_Titles" localSheetId="4">'02 - 3.NP - studijní oddě...'!$89:$89</definedName>
    <definedName name="_xlnm.Print_Titles" localSheetId="5">'03 - 4.NP - děkanát'!$89:$89</definedName>
    <definedName name="_xlnm.Print_Titles" localSheetId="6">'MR 2023-11-11b - Vedlejší...'!$82:$82</definedName>
  </definedNames>
  <calcPr calcId="162913"/>
</workbook>
</file>

<file path=xl/sharedStrings.xml><?xml version="1.0" encoding="utf-8"?>
<sst xmlns="http://schemas.openxmlformats.org/spreadsheetml/2006/main" count="8099" uniqueCount="1368">
  <si>
    <t>Export Komplet</t>
  </si>
  <si>
    <t>VZ</t>
  </si>
  <si>
    <t>2.0</t>
  </si>
  <si>
    <t>ZAMOK</t>
  </si>
  <si>
    <t>False</t>
  </si>
  <si>
    <t>{1bd8b7f5-265e-4c43-8f1e-84d0916d9323}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</si>
  <si>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</si>
  <si>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</si>
  <si>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</si>
  <si>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</si>
  <si>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</si>
  <si>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</si>
  <si>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</si>
  <si>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</si>
  <si>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MR202311-2-19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</si>
  <si>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</si>
  <si>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</si>
  <si>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CMTF -Univerzitní 22-Vrátnice a vstupní prostory a oprava podlah a rekonstrukce omítek stropů v kancelářích 36.07 ,3.08,</t>
  </si>
  <si>
    <t>KSO:</t>
  </si>
  <si>
    <t>801</t>
  </si>
  <si>
    <t>CC-CZ:</t>
  </si>
  <si>
    <t>126</t>
  </si>
  <si>
    <t>Místo:</t>
  </si>
  <si>
    <t>Olomouc</t>
  </si>
  <si>
    <t>Datum:</t>
  </si>
  <si>
    <t>24. 4. 2024</t>
  </si>
  <si>
    <t>CZ-CPV:</t>
  </si>
  <si>
    <t>45000000-7</t>
  </si>
  <si>
    <t>CZ-CPA:</t>
  </si>
  <si>
    <t>41</t>
  </si>
  <si>
    <t>Zadavatel:</t>
  </si>
  <si>
    <t>IČ:</t>
  </si>
  <si>
    <t>61989592</t>
  </si>
  <si>
    <t>UPOL V Olomouci</t>
  </si>
  <si>
    <t>DIČ:</t>
  </si>
  <si>
    <t/>
  </si>
  <si>
    <t>Uchazeč:</t>
  </si>
  <si>
    <t>Vyplň údaj</t>
  </si>
  <si>
    <t>Projektant:</t>
  </si>
  <si>
    <t>Ing Eva Blažková</t>
  </si>
  <si>
    <t>True</t>
  </si>
  <si>
    <t>Zpracovatel:</t>
  </si>
  <si>
    <t>M. Radova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</si>
  <si>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</si>
  <si>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</si>
  <si>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</si>
  <si>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</si>
  <si>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</si>
  <si>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</si>
  <si>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</si>
  <si>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</si>
  <si>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</si>
  <si>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</si>
  <si>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</si>
  <si>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</si>
  <si>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</si>
  <si>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</si>
  <si>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</si>
  <si>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</si>
  <si>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</si>
  <si>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</si>
  <si>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</si>
  <si>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</si>
  <si>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</si>
  <si>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</si>
  <si>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</si>
  <si>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</si>
  <si>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</si>
  <si>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</si>
  <si>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</si>
  <si>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</si>
  <si>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</si>
  <si>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</si>
  <si>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</si>
  <si>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</si>
  <si>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</si>
  <si>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</si>
  <si>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</si>
  <si>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</si>
  <si>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</si>
  <si>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</si>
  <si>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</si>
  <si>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</si>
  <si>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1</t>
  </si>
  <si>
    <t>Architektonicko stavební část</t>
  </si>
  <si>
    <t>STA</t>
  </si>
  <si>
    <t>{4f7ebfc8-d83b-4a7d-8a0e-593aa6e47eee}</t>
  </si>
  <si>
    <t>2</t>
  </si>
  <si>
    <t>/</t>
  </si>
  <si>
    <t>MR 2023-11-11a</t>
  </si>
  <si>
    <t>D 1.1. architektonicko stavební část-oprava podlah a omítek</t>
  </si>
  <si>
    <t>Soupis</t>
  </si>
  <si>
    <t>{47578682-4ea7-457a-962c-5914a38392d0}</t>
  </si>
  <si>
    <t>MR 2023-123-11 B</t>
  </si>
  <si>
    <t xml:space="preserve"> D1.1 - architektonicko  stavební řešení vrátnice</t>
  </si>
  <si>
    <t>{1b8cb26c-c9c3-4543-ac75-8c07b8783f4d}</t>
  </si>
  <si>
    <t>MR 2023-11-11-c</t>
  </si>
  <si>
    <t xml:space="preserve">D.1.4.c1- Elektroinstalace- </t>
  </si>
  <si>
    <t>{d627ee00-a8c4-4186-ad4d-b0222c2bfcd8}</t>
  </si>
  <si>
    <t>01</t>
  </si>
  <si>
    <t>Elektroinstalace  vrátnice</t>
  </si>
  <si>
    <t>{7860744b-6889-4422-8b38-4eaf5243f76b}</t>
  </si>
  <si>
    <t>02</t>
  </si>
  <si>
    <t>3.NP - studijní oddělení</t>
  </si>
  <si>
    <t>{fe6c60a7-2e2a-440a-b745-163c0f8b0961}</t>
  </si>
  <si>
    <t>03</t>
  </si>
  <si>
    <t>4.NP - děkanát</t>
  </si>
  <si>
    <t>{85117c8b-a2dc-446c-9a19-621ed946e8ae}</t>
  </si>
  <si>
    <t>MR 2023-11-11b</t>
  </si>
  <si>
    <t>Vedlejší náklady</t>
  </si>
  <si>
    <t>{73407ead-a04e-440d-90b9-0c52256bf8e0}</t>
  </si>
  <si>
    <t>KRYCÍ LIST SOUPISU PRACÍ</t>
  </si>
  <si>
    <t>Objekt:</t>
  </si>
  <si>
    <t>1 - Architektonicko stavební část</t>
  </si>
  <si>
    <t>Soupis:</t>
  </si>
  <si>
    <t>MR 2023-11-11a - D 1.1. architektonicko stavební část-oprava podlah a omítek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</si>
  <si>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</si>
  <si>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</si>
  <si>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</si>
  <si>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</si>
  <si>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</si>
  <si>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61 - Úprava povrchů vnitřních</t>
  </si>
  <si>
    <t xml:space="preserve">    94 - Lešení a stavební výtahy</t>
  </si>
  <si>
    <t xml:space="preserve">    96 - Bourání konstrukcí</t>
  </si>
  <si>
    <t xml:space="preserve">    997 - Přesun sutě</t>
  </si>
  <si>
    <t xml:space="preserve">    998 - Přesun hmot</t>
  </si>
  <si>
    <t>PSV - Práce a dodávky PSV</t>
  </si>
  <si>
    <t xml:space="preserve">    766 - Konstrukce truhlářské</t>
  </si>
  <si>
    <t xml:space="preserve">    775 - Podlahy skládané</t>
  </si>
  <si>
    <t xml:space="preserve">    784 - Dokončovací práce - malby a tapety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</si>
  <si>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</si>
  <si>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</si>
  <si>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</si>
  <si>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</si>
  <si>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</si>
  <si>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</si>
  <si>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</si>
  <si>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</si>
  <si>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</si>
  <si>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</si>
  <si>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</si>
  <si>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</si>
  <si>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</si>
  <si>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</si>
  <si>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</si>
  <si>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</si>
  <si>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61</t>
  </si>
  <si>
    <t>Úprava povrchů vnitřních</t>
  </si>
  <si>
    <t>K</t>
  </si>
  <si>
    <t>611131121</t>
  </si>
  <si>
    <t>Podkladní a spojovací vrstva vnitřních omítaných ploch penetrace disperzní nanášená ručně stropů</t>
  </si>
  <si>
    <t>m2</t>
  </si>
  <si>
    <t>CS ÚRS 2023 02</t>
  </si>
  <si>
    <t>4</t>
  </si>
  <si>
    <t>24882587</t>
  </si>
  <si>
    <t>Online PSC</t>
  </si>
  <si>
    <t>https://podminky.urs.cz/item/CS_URS_2023_02/611131121</t>
  </si>
  <si>
    <t>612131121</t>
  </si>
  <si>
    <t>Podkladní a spojovací vrstva vnitřních omítaných ploch penetrace disperzní nanášená ručně stěn</t>
  </si>
  <si>
    <t>1748609607</t>
  </si>
  <si>
    <t>https://podminky.urs.cz/item/CS_URS_2023_02/612131121</t>
  </si>
  <si>
    <t>3</t>
  </si>
  <si>
    <t>611131301</t>
  </si>
  <si>
    <t>Podkladní a spojovací vrstva vnitřních omítaných ploch cementový postřik nanášený strojně celoplošně stropů</t>
  </si>
  <si>
    <t>CS URS 2023 02</t>
  </si>
  <si>
    <t>-790946155</t>
  </si>
  <si>
    <t>VV</t>
  </si>
  <si>
    <t xml:space="preserve">stropy </t>
  </si>
  <si>
    <t>"3 NP "56,1+27,9</t>
  </si>
  <si>
    <t>"4 NP "52,2+28,3</t>
  </si>
  <si>
    <t>Součet</t>
  </si>
  <si>
    <t>611142001</t>
  </si>
  <si>
    <t>Potažení vnitřních ploch pletivem v ploše nebo pruzích, na plném podkladu sklovláknitým vtlačením do tmelu stropů</t>
  </si>
  <si>
    <t>-267813786</t>
  </si>
  <si>
    <t>https://podminky.urs.cz/item/CS_URS_2023_02/611142001</t>
  </si>
  <si>
    <t>5</t>
  </si>
  <si>
    <t>611311141</t>
  </si>
  <si>
    <t>Omítka vápenná vnitřních ploch nanášená ručně dvouvrstvá štuková, tloušťky jádrové omítky do 10 mm a tloušťky štuku do 3 mm vodorovných konstrukcí stropů rovných</t>
  </si>
  <si>
    <t>-995738172</t>
  </si>
  <si>
    <t>https://podminky.urs.cz/item/CS_URS_2023_02/611311141</t>
  </si>
  <si>
    <t>6</t>
  </si>
  <si>
    <t>611311191</t>
  </si>
  <si>
    <t>Omítka vápenná vnitřních ploch nanášená ručně Příplatek k cenám za každých dalších i započatých 5 mm tloušťky jádrové omítky přes 10 mm stropů</t>
  </si>
  <si>
    <t>-163468500</t>
  </si>
  <si>
    <t>https://podminky.urs.cz/item/CS_URS_2023_02/611311191</t>
  </si>
  <si>
    <t>7</t>
  </si>
  <si>
    <t>612315402</t>
  </si>
  <si>
    <t>Oprava vápenné omítky vnitřních ploch hrubé, tloušťky do 20 mm stěn, v rozsahu opravované plochy přes 10 do 30%</t>
  </si>
  <si>
    <t>953714688</t>
  </si>
  <si>
    <t>https://podminky.urs.cz/item/CS_URS_2023_02/612315402</t>
  </si>
  <si>
    <t>předpoklad vyrovnání stěn</t>
  </si>
  <si>
    <t>(79+61,5+107+82,3)</t>
  </si>
  <si>
    <t>8</t>
  </si>
  <si>
    <t>619991001</t>
  </si>
  <si>
    <t>Zakrytí vnitřních ploch před znečištěním včetně pozdějšího odkrytí podlah fólií přilepenou lepící páskou</t>
  </si>
  <si>
    <t>81134288</t>
  </si>
  <si>
    <t>https://podminky.urs.cz/item/CS_URS_2023_02/619991001</t>
  </si>
  <si>
    <t>94</t>
  </si>
  <si>
    <t>Lešení a stavební výtahy</t>
  </si>
  <si>
    <t>9</t>
  </si>
  <si>
    <t>949101111</t>
  </si>
  <si>
    <t>Lešení pomocné pracovní pro objekty pozemních staveb pro zatížení do 150 kg/m2, o výšce lešeňové podlahy do 1,9 m</t>
  </si>
  <si>
    <t>326730935</t>
  </si>
  <si>
    <t>pomocné lešení při práci na stropech</t>
  </si>
  <si>
    <t>96</t>
  </si>
  <si>
    <t>Bourání konstrukcí</t>
  </si>
  <si>
    <t>10</t>
  </si>
  <si>
    <t>762521811</t>
  </si>
  <si>
    <t>Demontáž podlah bez polštářů z prken tl. do 32 mm</t>
  </si>
  <si>
    <t>16</t>
  </si>
  <si>
    <t>1527135343</t>
  </si>
  <si>
    <t>dle výkresů  01 ,02</t>
  </si>
  <si>
    <t>11</t>
  </si>
  <si>
    <t>776201812</t>
  </si>
  <si>
    <t>Demontáž povlakových podlahovin lepených ručně s podložkou</t>
  </si>
  <si>
    <t>-326933889</t>
  </si>
  <si>
    <t>12</t>
  </si>
  <si>
    <t>776410811</t>
  </si>
  <si>
    <t>Demontáž soklíků nebo lišt pryžových nebo plastových</t>
  </si>
  <si>
    <t>m</t>
  </si>
  <si>
    <t>902822450</t>
  </si>
  <si>
    <t>"míst 3,07 "28,8</t>
  </si>
  <si>
    <t>"míst3,08 "21,1</t>
  </si>
  <si>
    <t>"míst 4,11 "29,2</t>
  </si>
  <si>
    <t>"míst 4,12 "21,7</t>
  </si>
  <si>
    <t>13</t>
  </si>
  <si>
    <t>968062354</t>
  </si>
  <si>
    <t>Vybourání dřevěných rámů oken s křídly, dveřních zárubní, vrat, stěn, ostění nebo obkladů rámů oken s křídly dvojitých, plochy do 1 m2</t>
  </si>
  <si>
    <t>108058178</t>
  </si>
  <si>
    <t>vybourání zárubně 4 NP mezi místností 4,11 a 4,12</t>
  </si>
  <si>
    <t>0,9*2</t>
  </si>
  <si>
    <t>14</t>
  </si>
  <si>
    <t>762841821</t>
  </si>
  <si>
    <t>Demontáž podbíjení obkladů stropů a střech sklonu do 60° z desek měkkých (minerálněvláknitých, dřevovláknitých apod.)</t>
  </si>
  <si>
    <t>1714304766</t>
  </si>
  <si>
    <t>demontáž stropů rákos</t>
  </si>
  <si>
    <t>775521801</t>
  </si>
  <si>
    <t>Demontáž parketových tabulí s lištami k dalšímu použití lepených s očištěním</t>
  </si>
  <si>
    <t>1139496532</t>
  </si>
  <si>
    <t>předpoklad odstranění parket</t>
  </si>
  <si>
    <t>56,1+27,9+52,2+28,3</t>
  </si>
  <si>
    <t>978011191</t>
  </si>
  <si>
    <t>Otlučení vápenných nebo vápenocementových omítek vnitřních ploch stropů, v rozsahu přes 50 do 100 %</t>
  </si>
  <si>
    <t>-1289749344</t>
  </si>
  <si>
    <t>17</t>
  </si>
  <si>
    <t>978-25-2</t>
  </si>
  <si>
    <t>Demontáž elektroinstalací (včetně přesunů)</t>
  </si>
  <si>
    <t>soub</t>
  </si>
  <si>
    <t>R položka</t>
  </si>
  <si>
    <t>-283174038</t>
  </si>
  <si>
    <t>18</t>
  </si>
  <si>
    <t>R-978-3</t>
  </si>
  <si>
    <t>Zapravení rýh po elektroinstalacích ,</t>
  </si>
  <si>
    <t>1533250242</t>
  </si>
  <si>
    <t>997</t>
  </si>
  <si>
    <t>Přesun sutě</t>
  </si>
  <si>
    <t>19</t>
  </si>
  <si>
    <t>997013152</t>
  </si>
  <si>
    <t>Vnitrostaveništní doprava suti a vybouraných hmot vodorovně do 50 m svisle s omezením mechanizace pro budovy a haly výšky přes 6 do 9 m</t>
  </si>
  <si>
    <t>t</t>
  </si>
  <si>
    <t>-1653847727</t>
  </si>
  <si>
    <t>20</t>
  </si>
  <si>
    <t>997013501</t>
  </si>
  <si>
    <t>Odvoz suti a vybouraných hmot na skládku nebo meziskládku se složením, na vzdálenost do 1 km</t>
  </si>
  <si>
    <t>-87758073</t>
  </si>
  <si>
    <t>997013509</t>
  </si>
  <si>
    <t>Odvoz suti a vybouraných hmot na skládku nebo meziskládku se složením, na vzdálenost Příplatek k ceně za každý další i započatý 1 km přes 1 km</t>
  </si>
  <si>
    <t>814470156</t>
  </si>
  <si>
    <t>17,262*14 "Přepočtené koeficientem množství</t>
  </si>
  <si>
    <t>22</t>
  </si>
  <si>
    <t>997013813</t>
  </si>
  <si>
    <t>Poplatek za uložení stavebního odpadu na skládce (skládkovné) z plastických hmot zatříděného do Katalogu odpadů pod kódem 17 02 03</t>
  </si>
  <si>
    <t>-1980650526</t>
  </si>
  <si>
    <t>23</t>
  </si>
  <si>
    <t>997013863</t>
  </si>
  <si>
    <t>Poplatek za uložení stavebního odpadu na recyklační skládce (skládkovné) cihelného zatříděného do Katalogu odpadů pod kódem 17 01 02</t>
  </si>
  <si>
    <t>1830699856</t>
  </si>
  <si>
    <t>17,272-0,494</t>
  </si>
  <si>
    <t>998</t>
  </si>
  <si>
    <t>Přesun hmot</t>
  </si>
  <si>
    <t>24</t>
  </si>
  <si>
    <t>998011002</t>
  </si>
  <si>
    <t>Přesun hmot pro budovy občanské výstavby, bydlení, výrobu a služby s nosnou svislou konstrukcí zděnou z cihel, tvárnic nebo kamene vodorovná dopravní vzdálenost do 100 m pro budovy výšky přes 6 do 12 m</t>
  </si>
  <si>
    <t>-1086178363</t>
  </si>
  <si>
    <t>PSV</t>
  </si>
  <si>
    <t>Práce a dodávky PSV</t>
  </si>
  <si>
    <t>766</t>
  </si>
  <si>
    <t>Konstrukce truhlářské</t>
  </si>
  <si>
    <t>25</t>
  </si>
  <si>
    <t>766660002</t>
  </si>
  <si>
    <t>Montáž dveřních křídel dřevěných nebo plastových otevíravých do ocelové zárubně povrchově upravených jednokřídlových, šířky přes 800 mm</t>
  </si>
  <si>
    <t>kus</t>
  </si>
  <si>
    <t>-1150343152</t>
  </si>
  <si>
    <t>4 NP mezi míst 4,11 4,12</t>
  </si>
  <si>
    <t>26</t>
  </si>
  <si>
    <t>M</t>
  </si>
  <si>
    <t>611620D7L</t>
  </si>
  <si>
    <t>dveře dřevěné jednokřídlé plné 900x1970-2100mm vč. finálního povrchové úpravy a kování - výběr dle investora</t>
  </si>
  <si>
    <t>32</t>
  </si>
  <si>
    <t>833431930</t>
  </si>
  <si>
    <t>27</t>
  </si>
  <si>
    <t>766682112</t>
  </si>
  <si>
    <t>Montáž zárubní dřevěných, plastových nebo z lamina obložkových, pro dveře jednokřídlové, tloušťky stěny přes 170 do 350 mm</t>
  </si>
  <si>
    <t>756024240</t>
  </si>
  <si>
    <t>28</t>
  </si>
  <si>
    <t>61182308</t>
  </si>
  <si>
    <t>zárubeň jednokřídlá obložková s laminátovým povrchem tl stěny 160-250mm rozměru 600-1100/1970, 2100mm</t>
  </si>
  <si>
    <t>803926537</t>
  </si>
  <si>
    <t>29</t>
  </si>
  <si>
    <t>998766102</t>
  </si>
  <si>
    <t>Přesun hmot pro konstrukce truhlářské stanovený z hmotnosti přesunovaného materiálu vodorovná dopravní vzdálenost do 50 m v objektech výšky přes 6 do 12 m</t>
  </si>
  <si>
    <t>-78095003</t>
  </si>
  <si>
    <t>30</t>
  </si>
  <si>
    <t>R 766-1</t>
  </si>
  <si>
    <t>T 308.02 kuchyńka délka 0,9 m (viz PD)</t>
  </si>
  <si>
    <t>ks</t>
  </si>
  <si>
    <t>1318783924</t>
  </si>
  <si>
    <t>31</t>
  </si>
  <si>
    <t>R766-2</t>
  </si>
  <si>
    <t>T 411.02- kuchyńka -5 m (viz PD )</t>
  </si>
  <si>
    <t>-621120697</t>
  </si>
  <si>
    <t>R766-3</t>
  </si>
  <si>
    <t>T412 02 kuchyńka -3,9 m viz PD</t>
  </si>
  <si>
    <t>-2075674052</t>
  </si>
  <si>
    <t>33</t>
  </si>
  <si>
    <t>R 766-4</t>
  </si>
  <si>
    <t>D+ M čalounění polstrování dveří D.01 , D02</t>
  </si>
  <si>
    <t>-326375352</t>
  </si>
  <si>
    <t>775</t>
  </si>
  <si>
    <t>Podlahy skládané</t>
  </si>
  <si>
    <t>34</t>
  </si>
  <si>
    <t>775111217.</t>
  </si>
  <si>
    <t>Příprava podkladu skládaných podlah broušení stávajícího podkladu pro odstranění nerovností (diamantovým kotoučem)</t>
  </si>
  <si>
    <t>-1462082563</t>
  </si>
  <si>
    <t>obroušení stávající prkenné podlahy</t>
  </si>
  <si>
    <t>35</t>
  </si>
  <si>
    <t>775111411</t>
  </si>
  <si>
    <t>Příprava podkladu skládaných podlah montáž dilatační pásky podlah</t>
  </si>
  <si>
    <t>-598360293</t>
  </si>
  <si>
    <t>https://podminky.urs.cz/item/CS_URS_2023_02/775111411</t>
  </si>
  <si>
    <t>obvody místnostní dotyk podlaha stěna</t>
  </si>
  <si>
    <t>"míst 3,08 "21,1</t>
  </si>
  <si>
    <t>"msíst 4,11 "29,2</t>
  </si>
  <si>
    <t>36</t>
  </si>
  <si>
    <t>28616320</t>
  </si>
  <si>
    <t>pás dilatační okrajová extrud PE s fólií</t>
  </si>
  <si>
    <t>1896360066</t>
  </si>
  <si>
    <t>100,8*1,02 "Přepočtené koeficientem množství</t>
  </si>
  <si>
    <t>37</t>
  </si>
  <si>
    <t>775449121</t>
  </si>
  <si>
    <t>Montáž lišty ukončovací připevněné vruty</t>
  </si>
  <si>
    <t>1474636186</t>
  </si>
  <si>
    <t>https://podminky.urs.cz/item/CS_URS_2023_02/775449121</t>
  </si>
  <si>
    <t>38</t>
  </si>
  <si>
    <t>R 766-25-1</t>
  </si>
  <si>
    <t xml:space="preserve">lišta soklová </t>
  </si>
  <si>
    <t>1592440564</t>
  </si>
  <si>
    <t>ztratné prořez 10 %</t>
  </si>
  <si>
    <t>(28,8+21,1+29,2+21,7)*1,1</t>
  </si>
  <si>
    <t>39</t>
  </si>
  <si>
    <t>775526240</t>
  </si>
  <si>
    <t>Montáž podlah parketových masivních mozaikových nebo kazetových s tmelením a broušením, bez povrchové úpravy a olištování s podkladem z OSB desek, z tabulí rozměru, přes 450x450 mm do 500x500 mm (plochy do 0,250 m2 /kus) lepených</t>
  </si>
  <si>
    <t>-195324365</t>
  </si>
  <si>
    <t>https://podminky.urs.cz/item/CS_URS_2023_02/775526240</t>
  </si>
  <si>
    <t>40</t>
  </si>
  <si>
    <t>61195100</t>
  </si>
  <si>
    <t>parkety mozaikové tl 8mm dub</t>
  </si>
  <si>
    <t>516380029</t>
  </si>
  <si>
    <t>100,8*1,08 "Přepočtené koeficientem množství</t>
  </si>
  <si>
    <t>775591311</t>
  </si>
  <si>
    <t>Skládané podlahy - ostatní práce lakování jednotlivé operace základní lak</t>
  </si>
  <si>
    <t>-373231650</t>
  </si>
  <si>
    <t>https://podminky.urs.cz/item/CS_URS_2023_02/775591311</t>
  </si>
  <si>
    <t>42</t>
  </si>
  <si>
    <t>775591312</t>
  </si>
  <si>
    <t>Skládané podlahy - ostatní práce lakování jednotlivé operace vrchní lak pro běžnou zátěž (bytové prostory apod.)</t>
  </si>
  <si>
    <t>1365728969</t>
  </si>
  <si>
    <t>https://podminky.urs.cz/item/CS_URS_2023_02/775591312</t>
  </si>
  <si>
    <t>43</t>
  </si>
  <si>
    <t>775591411</t>
  </si>
  <si>
    <t>Skládané podlahy - ostatní práce dokončovací nátěr olejem a voskování</t>
  </si>
  <si>
    <t>987012554</t>
  </si>
  <si>
    <t>https://podminky.urs.cz/item/CS_URS_2023_02/775591411</t>
  </si>
  <si>
    <t>44</t>
  </si>
  <si>
    <t>775599110</t>
  </si>
  <si>
    <t>Skládané podlahy - ostatní práce dokončovací pastování</t>
  </si>
  <si>
    <t>291426893</t>
  </si>
  <si>
    <t>https://podminky.urs.cz/item/CS_URS_2023_02/775599110</t>
  </si>
  <si>
    <t>45</t>
  </si>
  <si>
    <t>998775102</t>
  </si>
  <si>
    <t>Přesun hmot pro podlahy skládané stanovený z hmotnosti přesunovaného materiálu vodorovná dopravní vzdálenost do 50 m v objektech výšky přes 6 do 12 m</t>
  </si>
  <si>
    <t>-299144932</t>
  </si>
  <si>
    <t>https://podminky.urs.cz/item/CS_URS_2023_02/998775102</t>
  </si>
  <si>
    <t>784</t>
  </si>
  <si>
    <t>Dokončovací práce - malby a tapety</t>
  </si>
  <si>
    <t>46</t>
  </si>
  <si>
    <t>784111001</t>
  </si>
  <si>
    <t>Oprášení (ometení) podkladu v místnostech výšky do 3,80 m</t>
  </si>
  <si>
    <t>-307276087</t>
  </si>
  <si>
    <t>https://podminky.urs.cz/item/CS_URS_2023_02/784111001</t>
  </si>
  <si>
    <t>P</t>
  </si>
  <si>
    <t>Poznámka k položce:
viz. pol_784211121</t>
  </si>
  <si>
    <t>stěny 3 NP</t>
  </si>
  <si>
    <t>79+61,5</t>
  </si>
  <si>
    <t>"4 NP "107+82,3</t>
  </si>
  <si>
    <t>47</t>
  </si>
  <si>
    <t>784121001</t>
  </si>
  <si>
    <t>Oškrabání malby v místnostech výšky do 3,80 m</t>
  </si>
  <si>
    <t>1847186422</t>
  </si>
  <si>
    <t>https://podminky.urs.cz/item/CS_URS_2023_02/784121001</t>
  </si>
  <si>
    <t>"míst 3,07 "79</t>
  </si>
  <si>
    <t>"míst3,08 "61,5</t>
  </si>
  <si>
    <t>"míst4,11 "107</t>
  </si>
  <si>
    <t>"míst 4,12 "82,3</t>
  </si>
  <si>
    <t>Mezisoučet</t>
  </si>
  <si>
    <t>52,2+28,3+56,1+27,9</t>
  </si>
  <si>
    <t>48</t>
  </si>
  <si>
    <t>784121011</t>
  </si>
  <si>
    <t>Rozmývání podkladu po oškrabání malby v místnostech výšky do 3,80 m</t>
  </si>
  <si>
    <t>-1000874483</t>
  </si>
  <si>
    <t>https://podminky.urs.cz/item/CS_URS_2023_02/784121011</t>
  </si>
  <si>
    <t>Poznámka k položce:
viz. pol_784121001</t>
  </si>
  <si>
    <t>49</t>
  </si>
  <si>
    <t>784181111</t>
  </si>
  <si>
    <t>Penetrace podkladu jednonásobná základní silikátová bezbarvá v místnostech výšky do 3,80 m</t>
  </si>
  <si>
    <t>1092307750</t>
  </si>
  <si>
    <t>https://podminky.urs.cz/item/CS_URS_2023_02/784181111</t>
  </si>
  <si>
    <t>"stěny "79+61,5+107+82,3</t>
  </si>
  <si>
    <t>"stropy "52,2+28,3+56,1+27,9</t>
  </si>
  <si>
    <t>50</t>
  </si>
  <si>
    <t>784211121</t>
  </si>
  <si>
    <t>Malby z malířských směsí oděruvzdorných za mokra dvojnásobné, bílé za mokra oděruvzdorné středně v místnostech výšky do 3,80 m</t>
  </si>
  <si>
    <t>-1100324283</t>
  </si>
  <si>
    <t>https://podminky.urs.cz/item/CS_URS_2023_02/784211121</t>
  </si>
  <si>
    <t>MR 2023-123-11 B -  D1.1 - architektonicko  stavební řešení vrátnice</t>
  </si>
  <si>
    <t xml:space="preserve">    4 - Vodorovné konstrukce</t>
  </si>
  <si>
    <t xml:space="preserve">    6 - Úpravy povrchů, podlahy a osazování výplní</t>
  </si>
  <si>
    <t xml:space="preserve">    9 - Ostatní konstrukce a práce, bourání</t>
  </si>
  <si>
    <t xml:space="preserve">    713 - Izolace tepelné</t>
  </si>
  <si>
    <t xml:space="preserve">    735 - Ústřední vytápění - otopná tělesa</t>
  </si>
  <si>
    <t xml:space="preserve">    762 - Konstrukce tesařské</t>
  </si>
  <si>
    <t xml:space="preserve">    767 - Konstrukce zámečnické</t>
  </si>
  <si>
    <t xml:space="preserve">    771 - Podlahy z dlaždic</t>
  </si>
  <si>
    <t xml:space="preserve">    772 - Podlahy z kamene</t>
  </si>
  <si>
    <t xml:space="preserve">    776 - Podlahy povlakové</t>
  </si>
  <si>
    <t xml:space="preserve">      784 - Dokončovací práce - malby a tapety</t>
  </si>
  <si>
    <t>Vodorovné konstrukce</t>
  </si>
  <si>
    <t>430321616</t>
  </si>
  <si>
    <t>Schodišťové konstrukce a rampy z betonu železového (bez výztuže) stupně, schodnice, ramena, podesty s nosníky tř. C 30/37</t>
  </si>
  <si>
    <t>m3</t>
  </si>
  <si>
    <t>-2048809595</t>
  </si>
  <si>
    <t>1,71*0,32*0,15</t>
  </si>
  <si>
    <t>1,2*0,15*0,95</t>
  </si>
  <si>
    <t>430362021</t>
  </si>
  <si>
    <t>Výztuž schodišťových konstrukcí a ramp stupňů, schodnic, ramen, podest s nosníky ze svařovaných sítí z drátů typu KARI</t>
  </si>
  <si>
    <t>735973107</t>
  </si>
  <si>
    <t>431351121</t>
  </si>
  <si>
    <t>Bednění podest, podstupňových desek a ramp včetně podpěrné konstrukce výšky do 4 m půdorysně přímočarých zřízení</t>
  </si>
  <si>
    <t>-1762159497</t>
  </si>
  <si>
    <t>0,15*(1,71+0,32+0,32)</t>
  </si>
  <si>
    <t>0,15*(1,2+0,95+0,95)</t>
  </si>
  <si>
    <t>431351122</t>
  </si>
  <si>
    <t>Bednění podest, podstupňových desek a ramp včetně podpěrné konstrukce výšky do 4 m půdorysně přímočarých odstranění</t>
  </si>
  <si>
    <t>-1266426378</t>
  </si>
  <si>
    <t>45125-16</t>
  </si>
  <si>
    <t>Uprava povrchů schodů ,nášlapná plocha</t>
  </si>
  <si>
    <t>komp</t>
  </si>
  <si>
    <t>-1649190999</t>
  </si>
  <si>
    <t>Úpravy povrchů, podlahy a osazování výplní</t>
  </si>
  <si>
    <t>611325411</t>
  </si>
  <si>
    <t>Oprava vápenocementové omítky vnitřních ploch hladké, tloušťky do 20 mm stropů, v rozsahu opravované plochy do 10%</t>
  </si>
  <si>
    <t>-528183024</t>
  </si>
  <si>
    <t>612315302</t>
  </si>
  <si>
    <t>Vápenná omítka ostění nebo nadpraží štuková</t>
  </si>
  <si>
    <t>-656580049</t>
  </si>
  <si>
    <t>oprava v prostorech nových výplní</t>
  </si>
  <si>
    <t>2*1,2</t>
  </si>
  <si>
    <t>1,1*0,6</t>
  </si>
  <si>
    <t>0,95*(2+2+1)</t>
  </si>
  <si>
    <t>0,95*(0,95+0,95+2)</t>
  </si>
  <si>
    <t>612325411</t>
  </si>
  <si>
    <t>Oprava vápenocementové omítky vnitřních ploch hladké, tloušťky do 20 mm stěn, v rozsahu opravované plochy do 10%</t>
  </si>
  <si>
    <t>551623284</t>
  </si>
  <si>
    <t>vrátnice</t>
  </si>
  <si>
    <t>2*(6,7+4,35)*4,7</t>
  </si>
  <si>
    <t>631311115</t>
  </si>
  <si>
    <t>Mazanina z betonu prostého bez zvýšených nároků na prostředí tl. přes 50 do 80 mm tř. C 20/25</t>
  </si>
  <si>
    <t>-440116450</t>
  </si>
  <si>
    <t>mazanina tl 60 mm</t>
  </si>
  <si>
    <t>"míst 1,13 "33,88*0,06</t>
  </si>
  <si>
    <t>"chodba "48,09*0,056</t>
  </si>
  <si>
    <t>"průchod "21,73*0,06</t>
  </si>
  <si>
    <t>631311121</t>
  </si>
  <si>
    <t>Doplnění dosavadních mazanin prostým betonem s dodáním hmot, bez potěru, plochy jednotlivě do 1 m2 a tl. do 80 mm</t>
  </si>
  <si>
    <t>-1101979924</t>
  </si>
  <si>
    <t>doplnění v místě odstraněné příčky</t>
  </si>
  <si>
    <t>0,5</t>
  </si>
  <si>
    <t>v místě nových dveří</t>
  </si>
  <si>
    <t>0,1*(0,95*1)*2</t>
  </si>
  <si>
    <t>Ostatní konstrukce a práce, bourání</t>
  </si>
  <si>
    <t>941111111</t>
  </si>
  <si>
    <t>Lešení řadové trubkové lehké pracovní s podlahami s provozním zatížením tř. 3 do 200 kg/m2 šířky tř. W06 od 0,6 do 0,9 m výšky do 10 m montáž</t>
  </si>
  <si>
    <t>1702580601</t>
  </si>
  <si>
    <t>941111811</t>
  </si>
  <si>
    <t>Lešení řadové trubkové lehké pracovní s podlahami s provozním zatížením tř. 3 do 200 kg/m2 šířky tř. W06 od 0,6 do 0,9 m výšky do 10 m demontáž</t>
  </si>
  <si>
    <t>-2086126772</t>
  </si>
  <si>
    <t>9525-16</t>
  </si>
  <si>
    <t>Ostaní stavební práce přo řemesla ,zaparvení rýh po elektro instalacích</t>
  </si>
  <si>
    <t>HZS</t>
  </si>
  <si>
    <t>809536628</t>
  </si>
  <si>
    <t>962031133</t>
  </si>
  <si>
    <t>Bourání příček z cihel, tvárnic nebo příčkovek z cihel pálených, plných nebo dutých na maltu vápennou nebo vápenocementovou, tl. do 150 mm</t>
  </si>
  <si>
    <t>-165344389</t>
  </si>
  <si>
    <t>vybourání příčky  míst 1,14 a</t>
  </si>
  <si>
    <t>4,7*(3,06+5,65+2,91)</t>
  </si>
  <si>
    <t>963023611</t>
  </si>
  <si>
    <t>Vybourání schodišťových stupňů oblých, rovných nebo kosých ze zdi kamenné jednostranně</t>
  </si>
  <si>
    <t>347255186</t>
  </si>
  <si>
    <t>1,71*3</t>
  </si>
  <si>
    <t>968062245</t>
  </si>
  <si>
    <t>Vybourání dřevěných rámů oken s křídly, dveřních zárubní, vrat, stěn, ostění nebo obkladů rámů oken s křídly jednoduchých, plochy do 2 m2</t>
  </si>
  <si>
    <t>-1103255700</t>
  </si>
  <si>
    <t>vybourání zárubní míst 1,14 a</t>
  </si>
  <si>
    <t>2*0,9*2</t>
  </si>
  <si>
    <t>976-25-1</t>
  </si>
  <si>
    <t>Odstranění stávající masky vrátnice</t>
  </si>
  <si>
    <t>-1524361621</t>
  </si>
  <si>
    <t>1489639622</t>
  </si>
  <si>
    <t>1893822638</t>
  </si>
  <si>
    <t>1412037441</t>
  </si>
  <si>
    <t>16,525*14 "Přepočtené koeficientem množství</t>
  </si>
  <si>
    <t>-192227967</t>
  </si>
  <si>
    <t>191784864</t>
  </si>
  <si>
    <t>713</t>
  </si>
  <si>
    <t>Izolace tepelné</t>
  </si>
  <si>
    <t>713121111</t>
  </si>
  <si>
    <t>Montáž tepelné izolace podlah rohožemi, pásy, deskami, dílci, bloky (izolační materiál ve specifikaci) kladenými volně jednovrstvá</t>
  </si>
  <si>
    <t>-1312197793</t>
  </si>
  <si>
    <t>tepelná izolace EPS 50 mm</t>
  </si>
  <si>
    <t>"vrátnice "33,38</t>
  </si>
  <si>
    <t>"průchod "1,2*0,95</t>
  </si>
  <si>
    <t>"izolace v masce "1,77*0,635</t>
  </si>
  <si>
    <t>28375868</t>
  </si>
  <si>
    <t>deska EPS 70 pro konstrukce s malým zatížením λ=0,039 tl 50mm</t>
  </si>
  <si>
    <t>1541375611</t>
  </si>
  <si>
    <t>35,604*1,1</t>
  </si>
  <si>
    <t>10 % na prostřih</t>
  </si>
  <si>
    <t>998713101</t>
  </si>
  <si>
    <t>Přesun hmot pro izolace tepelné stanovený z hmotnosti přesunovaného materiálu vodorovná dopravní vzdálenost do 50 m v objektech výšky do 6 m</t>
  </si>
  <si>
    <t>-1990482564</t>
  </si>
  <si>
    <t>735</t>
  </si>
  <si>
    <t>Ústřední vytápění - otopná tělesa</t>
  </si>
  <si>
    <t>730-2</t>
  </si>
  <si>
    <t>uprava rozvodu potrubí ,stavební výpomoce</t>
  </si>
  <si>
    <t>-852662943</t>
  </si>
  <si>
    <t>735131810</t>
  </si>
  <si>
    <t>Demontáž otopných těles hliníkových článkových</t>
  </si>
  <si>
    <t>-1790160317</t>
  </si>
  <si>
    <t>1,43*2,6*2</t>
  </si>
  <si>
    <t>735159130</t>
  </si>
  <si>
    <t>Montáž otopných těles panelových jednořadých, stavební délky přes 2340 do 2820 mm</t>
  </si>
  <si>
    <t>164083612</t>
  </si>
  <si>
    <t>731-25-4</t>
  </si>
  <si>
    <t xml:space="preserve">Dodávka otopných těles  1430/2600 </t>
  </si>
  <si>
    <t>1043166414</t>
  </si>
  <si>
    <t>73125-6</t>
  </si>
  <si>
    <t>dodávka otopného tělesa 9070</t>
  </si>
  <si>
    <t>1169014757</t>
  </si>
  <si>
    <t>735531002</t>
  </si>
  <si>
    <t>Montáž elektrického podlahového vytápění topné rohože položení samolepící topné rohože 100 W/m2</t>
  </si>
  <si>
    <t>-1433151256</t>
  </si>
  <si>
    <t>"maska "1,77*0,635</t>
  </si>
  <si>
    <t>0,95*1,2</t>
  </si>
  <si>
    <t>735531004</t>
  </si>
  <si>
    <t>Montáž elektrického podlahového vytápění topné rohože ostatní prvky natření plochy penetračním nátěrem</t>
  </si>
  <si>
    <t>1557032635</t>
  </si>
  <si>
    <t>58562230</t>
  </si>
  <si>
    <t>hmota nátěrová penetrační pro pastovité omítky univerzální</t>
  </si>
  <si>
    <t>kg</t>
  </si>
  <si>
    <t>-1609437274</t>
  </si>
  <si>
    <t>735531044</t>
  </si>
  <si>
    <t>Montáž elektrického podlahového vytápění instalace a napojení tepelného čidla</t>
  </si>
  <si>
    <t>1740115865</t>
  </si>
  <si>
    <t>42695005</t>
  </si>
  <si>
    <t>pokojové čidlo k tepelné centrále TČ</t>
  </si>
  <si>
    <t>-795100950</t>
  </si>
  <si>
    <t>730-1</t>
  </si>
  <si>
    <t>dodávka elektrické rohože</t>
  </si>
  <si>
    <t>803781729</t>
  </si>
  <si>
    <t>762</t>
  </si>
  <si>
    <t>Konstrukce tesařské</t>
  </si>
  <si>
    <t>762511212</t>
  </si>
  <si>
    <t>Podlahové konstrukce podkladové z dřevoštěpkových desek OSB jednovrstvých lepených na sraz, tloušťky desky 12 mm</t>
  </si>
  <si>
    <t>1931290916</t>
  </si>
  <si>
    <t>podlaha v masce</t>
  </si>
  <si>
    <t>0,635*1,7</t>
  </si>
  <si>
    <t>762512225</t>
  </si>
  <si>
    <t>Podlahové konstrukce podkladové montáž z desek dřevotřískových, dřevoštěpkových nebo cementotřískových na podklad dřevěný lepením</t>
  </si>
  <si>
    <t>-1954930594</t>
  </si>
  <si>
    <t>vodostavební překližka v masce</t>
  </si>
  <si>
    <t>1,77*0,635</t>
  </si>
  <si>
    <t>60623488</t>
  </si>
  <si>
    <t>překližka vodovzdorná smrk tl 12mm jakost II.</t>
  </si>
  <si>
    <t>138622755</t>
  </si>
  <si>
    <t>998762101</t>
  </si>
  <si>
    <t>Přesun hmot pro konstrukce tesařské stanovený z hmotnosti přesunovaného materiálu vodorovná dopravní vzdálenost do 50 m v objektech výšky do 6 m</t>
  </si>
  <si>
    <t>820554036</t>
  </si>
  <si>
    <t>766-25-1</t>
  </si>
  <si>
    <t>T1 D+ M kuchyňka- příliha 21 délky 3,3 m</t>
  </si>
  <si>
    <t>652912278</t>
  </si>
  <si>
    <t>766660162</t>
  </si>
  <si>
    <t>Montáž dveřních křídel dřevěných nebo plastových otevíravých do dřevěné rámové zárubně protipožárních jednokřídlových, šířky přes 800 mm</t>
  </si>
  <si>
    <t>-113829349</t>
  </si>
  <si>
    <t>R61165314.</t>
  </si>
  <si>
    <t>Dodávka  D1  dveří protipožárních D1- (viz příloha 31 )</t>
  </si>
  <si>
    <t>1180242103</t>
  </si>
  <si>
    <t>7666-25-1</t>
  </si>
  <si>
    <t>D2 dveře dřevěné prosklené 1025*1905 - příloha 31</t>
  </si>
  <si>
    <t>-807317835</t>
  </si>
  <si>
    <t>766682213</t>
  </si>
  <si>
    <t>Montáž zárubní dřevěných, plastových nebo z lamina obložkových protipožárních, pro dveře jednokřídlové, tloušťky stěny přes 350 mm</t>
  </si>
  <si>
    <t>1440596582</t>
  </si>
  <si>
    <t>61182320</t>
  </si>
  <si>
    <t>zárubeň jednokřídlá obložková s laminátovým povrchem a protipožární úpravou tl stěny 260-350mm rozměru 600-1100/1970, 2100mm</t>
  </si>
  <si>
    <t>-529437140</t>
  </si>
  <si>
    <t>767</t>
  </si>
  <si>
    <t>Konstrukce zámečnické</t>
  </si>
  <si>
    <t>767163101</t>
  </si>
  <si>
    <t>Montáž kompletního kovového zábradlí přímého z dílců v rovině (na rovné ploše) kotveného do zdiva nebo lehčeného betonu</t>
  </si>
  <si>
    <t>-432636483</t>
  </si>
  <si>
    <t>příloha 12</t>
  </si>
  <si>
    <t>1+0,63</t>
  </si>
  <si>
    <t>767-25-1</t>
  </si>
  <si>
    <t>Z1- D+ M zábradlí (příloha 12)</t>
  </si>
  <si>
    <t>557033207</t>
  </si>
  <si>
    <t>1,63*1,15</t>
  </si>
  <si>
    <t>767-25-2</t>
  </si>
  <si>
    <t>D+ M -prosklené masky vrátnice ,včetně nosného prvku nacenit dle příloh 11a ,11b ,11c,11 d)</t>
  </si>
  <si>
    <t>189843596</t>
  </si>
  <si>
    <t>rozměr Z1</t>
  </si>
  <si>
    <t>(1,75+0,625+0,625)*2,688</t>
  </si>
  <si>
    <t>hlavní nosné prvky TR 30/30 /3 mm</t>
  </si>
  <si>
    <t>bílé barvy</t>
  </si>
  <si>
    <t>771</t>
  </si>
  <si>
    <t>Podlahy z dlaždic</t>
  </si>
  <si>
    <t>771151015</t>
  </si>
  <si>
    <t>Příprava podkladu před provedením dlažby samonivelační stěrka min.pevnosti 20 MPa, tloušťky přes 10 do 12 mm</t>
  </si>
  <si>
    <t>-1343955577</t>
  </si>
  <si>
    <t>"1,13 "33,88</t>
  </si>
  <si>
    <t>"průchod "0,95*1,2</t>
  </si>
  <si>
    <t>772</t>
  </si>
  <si>
    <t>Podlahy z kamene</t>
  </si>
  <si>
    <t>51</t>
  </si>
  <si>
    <t>772522140</t>
  </si>
  <si>
    <t>Kladení dlažby z kamene do malty z pravoúhlých desek rozdílných druhů kladených v pásech š. od 100 do 400 mm modulu 50 mm, tl. do 30 mm</t>
  </si>
  <si>
    <t>1883377682</t>
  </si>
  <si>
    <t>kladení dlažby</t>
  </si>
  <si>
    <t>33,88</t>
  </si>
  <si>
    <t>52</t>
  </si>
  <si>
    <t>77225-16</t>
  </si>
  <si>
    <t>Dodávka kamenné dlažby traventin tl 12 mm</t>
  </si>
  <si>
    <t>-1399975718</t>
  </si>
  <si>
    <t>prořez 10 %</t>
  </si>
  <si>
    <t>33,88*1,1</t>
  </si>
  <si>
    <t>53</t>
  </si>
  <si>
    <t>772991411</t>
  </si>
  <si>
    <t>Dlažby z kamene - ostatní práce čištění nových dlažeb po pokládce základní</t>
  </si>
  <si>
    <t>-2019369850</t>
  </si>
  <si>
    <t>dlažba kamenná traventin</t>
  </si>
  <si>
    <t>54</t>
  </si>
  <si>
    <t>77525-16</t>
  </si>
  <si>
    <t>Očištění a dodání stávající dlažba v chodbách 10 %</t>
  </si>
  <si>
    <t>780435800</t>
  </si>
  <si>
    <t>(48,09+21,73)/100*20</t>
  </si>
  <si>
    <t>55</t>
  </si>
  <si>
    <t>998772101</t>
  </si>
  <si>
    <t>Přesun hmot pro kamenné dlažby, obklady schodišťových stupňů a soklů stanovený z hmotnosti přesunovaného materiálu vodorovná dopravní vzdálenost do 50 m v objektech výšky do 6 m</t>
  </si>
  <si>
    <t>1278954492</t>
  </si>
  <si>
    <t>776</t>
  </si>
  <si>
    <t>Podlahy povlakové</t>
  </si>
  <si>
    <t>56</t>
  </si>
  <si>
    <t>776111115</t>
  </si>
  <si>
    <t>Příprava podkladu broušení podlah stávajícího podkladu před litím stěrky</t>
  </si>
  <si>
    <t>1709364604</t>
  </si>
  <si>
    <t>"maska , průchod "0,95*1,2+1,77*0,635</t>
  </si>
  <si>
    <t>57</t>
  </si>
  <si>
    <t>776121112</t>
  </si>
  <si>
    <t>Příprava podkladu penetrace vodou ředitelná podlah</t>
  </si>
  <si>
    <t>1661346918</t>
  </si>
  <si>
    <t>58</t>
  </si>
  <si>
    <t>776251121</t>
  </si>
  <si>
    <t>Montáž podlahovin z přírodního linolea (marmolea) lepením standardním lepidlem z pásů elektrostaticky vodivých</t>
  </si>
  <si>
    <t>609424431</t>
  </si>
  <si>
    <t>1,2*0,95+1,77*0,635</t>
  </si>
  <si>
    <t>59</t>
  </si>
  <si>
    <t>60756142</t>
  </si>
  <si>
    <t>linoleum přírodní antistatické tl 2,5mm, hořlavost Cfl-s1, smykové tření µ ≥0,5, třída zátěže 34/43, odpor krytiny ≥10^9</t>
  </si>
  <si>
    <t>-814496236</t>
  </si>
  <si>
    <t>2,264*1,1 "Přepočtené koeficientem množství</t>
  </si>
  <si>
    <t>60</t>
  </si>
  <si>
    <t>776411111</t>
  </si>
  <si>
    <t>Montáž soklíků lepením obvodových, výšky do 80 mm</t>
  </si>
  <si>
    <t>-1604056525</t>
  </si>
  <si>
    <t>0,95+0,65+1,77+0,95</t>
  </si>
  <si>
    <t>28411007</t>
  </si>
  <si>
    <t>lišta soklová PVC 15x50mm</t>
  </si>
  <si>
    <t>1566398757</t>
  </si>
  <si>
    <t>4,32*1,02 "Přepočtené koeficientem množství</t>
  </si>
  <si>
    <t>62</t>
  </si>
  <si>
    <t>776421311</t>
  </si>
  <si>
    <t>Montáž lišt přechodových samolepících</t>
  </si>
  <si>
    <t>-536013104</t>
  </si>
  <si>
    <t>63</t>
  </si>
  <si>
    <t>59054130</t>
  </si>
  <si>
    <t>profil přechodový nerezový samolepící 35mm</t>
  </si>
  <si>
    <t>590538368</t>
  </si>
  <si>
    <t>1,2*1,02 "Přepočtené koeficientem množství</t>
  </si>
  <si>
    <t>64</t>
  </si>
  <si>
    <t>998776101</t>
  </si>
  <si>
    <t>Přesun hmot pro podlahy povlakové stanovený z hmotnosti přesunovaného materiálu vodorovná dopravní vzdálenost do 50 m v objektech výšky do 6 m</t>
  </si>
  <si>
    <t>858713802</t>
  </si>
  <si>
    <t>65</t>
  </si>
  <si>
    <t>1565504769</t>
  </si>
  <si>
    <t>"stropy "48,09+21,73+33,88+2,7</t>
  </si>
  <si>
    <t>"stěny "48,09*6,</t>
  </si>
  <si>
    <t>21,72*4,78</t>
  </si>
  <si>
    <t>0,95*2*4,7</t>
  </si>
  <si>
    <t>66</t>
  </si>
  <si>
    <t>-872234702</t>
  </si>
  <si>
    <t>67</t>
  </si>
  <si>
    <t>-2093280657</t>
  </si>
  <si>
    <t>68</t>
  </si>
  <si>
    <t>1426786840</t>
  </si>
  <si>
    <t>69</t>
  </si>
  <si>
    <t>-1815708794</t>
  </si>
  <si>
    <t xml:space="preserve">MR 2023-11-11-c - D.1.4.c1- Elektroinstalace- </t>
  </si>
  <si>
    <t>01 - Elektroinstalace  vrátnice</t>
  </si>
  <si>
    <t>Univerzitní 22, 77900 Olomouc</t>
  </si>
  <si>
    <t xml:space="preserve">61989592 </t>
  </si>
  <si>
    <t>CMTF Univerzity Palackého v Olomouci</t>
  </si>
  <si>
    <t xml:space="preserve">CZ61989592 </t>
  </si>
  <si>
    <t>66909431</t>
  </si>
  <si>
    <t>Viktor Králík</t>
  </si>
  <si>
    <t>CZ7107075371</t>
  </si>
  <si>
    <t xml:space="preserve"> </t>
  </si>
  <si>
    <t xml:space="preserve">    741 - Elektroinstalace - silnoproud</t>
  </si>
  <si>
    <t>HZS - Hodinové zúčtovací sazby</t>
  </si>
  <si>
    <t>741</t>
  </si>
  <si>
    <t>Elektroinstalace - silnoproud</t>
  </si>
  <si>
    <t>R 741-25-16</t>
  </si>
  <si>
    <t>Elektroinstalace - vrátnice (viz PD/</t>
  </si>
  <si>
    <t>-1565428598</t>
  </si>
  <si>
    <t>Hodinové zúčtovací sazby</t>
  </si>
  <si>
    <t>HZS2231.1</t>
  </si>
  <si>
    <t>Hodinová zúčtovací sazba elektrikář - demontáže stávající elektroinstalace</t>
  </si>
  <si>
    <t>hod</t>
  </si>
  <si>
    <t>512</t>
  </si>
  <si>
    <t>-181072908</t>
  </si>
  <si>
    <t>HZS2231.2</t>
  </si>
  <si>
    <t xml:space="preserve">Hodinová zúčtovací sazba elektrikář - stavební přípomoci </t>
  </si>
  <si>
    <t>1302825813</t>
  </si>
  <si>
    <t>HZS2231.3</t>
  </si>
  <si>
    <t>Hodinová zúčtovací sazba elektrikář - úklid pracoviště</t>
  </si>
  <si>
    <t>-1612380945</t>
  </si>
  <si>
    <t>02 - 3.NP - studijní oddělení</t>
  </si>
  <si>
    <t xml:space="preserve">    740 - Elektromontáže - zkoušky a revize</t>
  </si>
  <si>
    <t xml:space="preserve">    750 - Elektromontáže - rozváděče</t>
  </si>
  <si>
    <t>740</t>
  </si>
  <si>
    <t>Elektromontáže - zkoušky a revize</t>
  </si>
  <si>
    <t>741810002</t>
  </si>
  <si>
    <t>Celková prohlídka elektrického rozvodu a zařízení přes 100 000 do 500 000,- Kč</t>
  </si>
  <si>
    <t>1767324376</t>
  </si>
  <si>
    <t>https://podminky.urs.cz/item/CS_URS_2023_02/741810002</t>
  </si>
  <si>
    <t>741_OP-R</t>
  </si>
  <si>
    <t>MTZ ochranného pospojování na zakázku - komplet</t>
  </si>
  <si>
    <t>1376210131</t>
  </si>
  <si>
    <t>741_OP-R.1</t>
  </si>
  <si>
    <t>dodávka ochranného pospojování na zakázku - komplet (vodiče, svorky, atd.)</t>
  </si>
  <si>
    <t>1807895846</t>
  </si>
  <si>
    <t>741110043</t>
  </si>
  <si>
    <t>Montáž trubka plastová ohebná D přes 35 mm uložená pevně</t>
  </si>
  <si>
    <t>992191088</t>
  </si>
  <si>
    <t>https://podminky.urs.cz/item/CS_URS_2023_02/741110043</t>
  </si>
  <si>
    <t>34571350</t>
  </si>
  <si>
    <t>trubka elektroinstalační ohebná dvouplášťová korugovaná (chránička) D 32/40mm, HDPE+LDPE</t>
  </si>
  <si>
    <t>-1523406560</t>
  </si>
  <si>
    <t>365*1,05 "Přepočtené koeficientem množství</t>
  </si>
  <si>
    <t>741110061</t>
  </si>
  <si>
    <t>Montáž trubka plastová ohebná D přes 11 do 23 mm uložená pod omítku</t>
  </si>
  <si>
    <t>2132180044</t>
  </si>
  <si>
    <t>https://podminky.urs.cz/item/CS_URS_2023_02/741110061</t>
  </si>
  <si>
    <t>34571071</t>
  </si>
  <si>
    <t>trubka elektroinstalační ohebná z PVC (EN) 2316E</t>
  </si>
  <si>
    <t>-4483819</t>
  </si>
  <si>
    <t>250*1,05 "Přepočtené koeficientem množství</t>
  </si>
  <si>
    <t>741111002</t>
  </si>
  <si>
    <t>Montáž podlahových kanálů - krabice s vývody</t>
  </si>
  <si>
    <t>-89295131</t>
  </si>
  <si>
    <t>https://podminky.urs.cz/item/CS_URS_2023_02/741111002</t>
  </si>
  <si>
    <t>M011</t>
  </si>
  <si>
    <t>Podlahová krabice 16M - kompletní. Výstroj 3x zás. 230V SPD T3, 3x zás. 230V + rezerva SK, AV atd.</t>
  </si>
  <si>
    <t>-132576588</t>
  </si>
  <si>
    <t>741112001</t>
  </si>
  <si>
    <t>Montáž krabice zapuštěná plastová kruhová</t>
  </si>
  <si>
    <t>-242040981</t>
  </si>
  <si>
    <t>https://podminky.urs.cz/item/CS_URS_2023_02/741112001</t>
  </si>
  <si>
    <t>34571457</t>
  </si>
  <si>
    <t>krabice pod omítku PVC odbočná kruhová D 70mm s víčkem</t>
  </si>
  <si>
    <t>-480544167</t>
  </si>
  <si>
    <t>741112061</t>
  </si>
  <si>
    <t>Montáž krabice přístrojová zapuštěná plastová kruhová</t>
  </si>
  <si>
    <t>-634082412</t>
  </si>
  <si>
    <t>https://podminky.urs.cz/item/CS_URS_2023_02/741112061</t>
  </si>
  <si>
    <t>24+4</t>
  </si>
  <si>
    <t>34571450</t>
  </si>
  <si>
    <t>krabice pod omítku PVC přístrojová kruhová D 70mm</t>
  </si>
  <si>
    <t>-617676248</t>
  </si>
  <si>
    <t>34571452</t>
  </si>
  <si>
    <t>krabice pod omítku PVC přístrojová kruhová D 70mm dvojnásobná</t>
  </si>
  <si>
    <t>1337872305</t>
  </si>
  <si>
    <t>741112101</t>
  </si>
  <si>
    <t>Montáž rozvodka zapuštěná plastová kruhová</t>
  </si>
  <si>
    <t>1536728508</t>
  </si>
  <si>
    <t>https://podminky.urs.cz/item/CS_URS_2023_02/741112101</t>
  </si>
  <si>
    <t>34571563</t>
  </si>
  <si>
    <t>krabice pod omítku PVC odbočná kruhová D 100mm s víčkem a svorkovnicí</t>
  </si>
  <si>
    <t>949670742</t>
  </si>
  <si>
    <t>741122015</t>
  </si>
  <si>
    <t>Montáž kabel Cu bez ukončení uložený pod omítku plný kulatý 3x1,5 mm2 (např. CYKY)</t>
  </si>
  <si>
    <t>-515005213</t>
  </si>
  <si>
    <t>https://podminky.urs.cz/item/CS_URS_2023_02/741122015</t>
  </si>
  <si>
    <t>34111030</t>
  </si>
  <si>
    <t>kabel instalační jádro Cu plné izolace PVC plášť PVC 450/750V (CYKY) 3x1,5mm2</t>
  </si>
  <si>
    <t>-1204110152</t>
  </si>
  <si>
    <t>Poznámka k položce:
CYKY, průměr kabelu 8,6mm</t>
  </si>
  <si>
    <t>55*1,15 "Přepočtené koeficientem množství</t>
  </si>
  <si>
    <t>741122016</t>
  </si>
  <si>
    <t>Montáž kabel Cu bez ukončení uložený pod omítku plný kulatý 3x2,5 až 6 mm2 (např. CYKY)</t>
  </si>
  <si>
    <t>-1363940326</t>
  </si>
  <si>
    <t>https://podminky.urs.cz/item/CS_URS_2023_02/741122016</t>
  </si>
  <si>
    <t>34111036</t>
  </si>
  <si>
    <t>kabel instalační jádro Cu plné izolace PVC plášť PVC 450/750V (CYKY) 3x2,5mm2</t>
  </si>
  <si>
    <t>2050363819</t>
  </si>
  <si>
    <t>Poznámka k položce:
CYKY, průměr kabelu 9,5mm</t>
  </si>
  <si>
    <t>520*1,15 "Přepočtené koeficientem množství</t>
  </si>
  <si>
    <t>741122031</t>
  </si>
  <si>
    <t>Montáž kabel Cu bez ukončení uložený pod omítku plný kulatý 5x1,5 až 2,5 mm2 (např. CYKY)</t>
  </si>
  <si>
    <t>-1362247110</t>
  </si>
  <si>
    <t>https://podminky.urs.cz/item/CS_URS_2023_02/741122031</t>
  </si>
  <si>
    <t>2000000484</t>
  </si>
  <si>
    <t>NYY-J 5x2,5 RE</t>
  </si>
  <si>
    <t>115190721</t>
  </si>
  <si>
    <t>260*1,15 "Přepočtené koeficientem množství</t>
  </si>
  <si>
    <t>741132103</t>
  </si>
  <si>
    <t>Ukončení kabelů 3x1,5 až 4 mm2 smršťovací záklopkou nebo páskem bez letování</t>
  </si>
  <si>
    <t>362488495</t>
  </si>
  <si>
    <t>https://podminky.urs.cz/item/CS_URS_2023_02/741132103</t>
  </si>
  <si>
    <t>Poznámka k položce:
ukončení vývodu 230V</t>
  </si>
  <si>
    <t>1+1</t>
  </si>
  <si>
    <t>741210001</t>
  </si>
  <si>
    <t>Montáž rozvodnice oceloplechová nebo plastová běžná do 20 kg</t>
  </si>
  <si>
    <t>1299807286</t>
  </si>
  <si>
    <t>https://podminky.urs.cz/item/CS_URS_2023_02/741210001</t>
  </si>
  <si>
    <t>Poznámka k položce:
POP</t>
  </si>
  <si>
    <t>741210004</t>
  </si>
  <si>
    <t>Montáž rozvodnice oceloplechová nebo plastová běžná do 150 kg</t>
  </si>
  <si>
    <t>-441118410</t>
  </si>
  <si>
    <t>https://podminky.urs.cz/item/CS_URS_2023_02/741210004</t>
  </si>
  <si>
    <t>741310101</t>
  </si>
  <si>
    <t>Montáž spínač (polo)zapuštěný bezšroubové připojení 1-jednopólový se zapojením vodičů</t>
  </si>
  <si>
    <t>-1659634621</t>
  </si>
  <si>
    <t>https://podminky.urs.cz/item/CS_URS_2023_02/741310101</t>
  </si>
  <si>
    <t>34539010</t>
  </si>
  <si>
    <t>přístroj spínače jednopólového, řazení 1, 1So bezšroubové svorky</t>
  </si>
  <si>
    <t>1401057445</t>
  </si>
  <si>
    <t>34539049</t>
  </si>
  <si>
    <t>kryt spínače jednoduchý</t>
  </si>
  <si>
    <t>-1969685244</t>
  </si>
  <si>
    <t>34539059</t>
  </si>
  <si>
    <t>rámeček jednonásobný</t>
  </si>
  <si>
    <t>264727608</t>
  </si>
  <si>
    <t>741310235</t>
  </si>
  <si>
    <t>Montáž přepínač (polo)zapuštěný šroubové připojení 6-střídavý s plynulou regulací intenzity osvětlení se zapojením vodičů</t>
  </si>
  <si>
    <t>1223584272</t>
  </si>
  <si>
    <t>https://podminky.urs.cz/item/CS_URS_2023_02/741310235</t>
  </si>
  <si>
    <t>M001</t>
  </si>
  <si>
    <t>Přístroj regulátoru, pro otočné ovládání a tlačítkové spínání, pro systém DALI (tunable white, výkonový, s integrovaným zdrojem pro DALI)</t>
  </si>
  <si>
    <t>-678922555</t>
  </si>
  <si>
    <t>M002</t>
  </si>
  <si>
    <t>Kryt stmívače, s otočným ovladačem, s upevňovací maticí; b. bílá</t>
  </si>
  <si>
    <t>-1269910161</t>
  </si>
  <si>
    <t>1215134832</t>
  </si>
  <si>
    <t>-105323941</t>
  </si>
  <si>
    <t>M010</t>
  </si>
  <si>
    <t>Přístroj stmívače, pro otočné ovládání a tlačítkové spínání, pro regulovatelné LED žárovky, 2-100/400 VA; řazení 6</t>
  </si>
  <si>
    <t>-1118382790</t>
  </si>
  <si>
    <t>930644222</t>
  </si>
  <si>
    <t>-1027678628</t>
  </si>
  <si>
    <t>741313004</t>
  </si>
  <si>
    <t>Montáž zásuvka (polo)zapuštěná bezšroubové připojení 2x(2P+PE) dvojnásobná šikmá se zapojením vodičů</t>
  </si>
  <si>
    <t>-571036711</t>
  </si>
  <si>
    <t>https://podminky.urs.cz/item/CS_URS_2023_02/741313004</t>
  </si>
  <si>
    <t>34555242</t>
  </si>
  <si>
    <t>zásuvka zápustná dvojnásobná, šikmá, s clonkami, bezšroubové svorky</t>
  </si>
  <si>
    <t>-883808173</t>
  </si>
  <si>
    <t>199333156</t>
  </si>
  <si>
    <t>-1284693804</t>
  </si>
  <si>
    <t>Poznámka k položce:
šedá</t>
  </si>
  <si>
    <t>741313006</t>
  </si>
  <si>
    <t>Montáž zásuvka (polo)zapuštěná bezšroubové připojení 2x (2P + PE) s přepěťovou ochranou se zapojením vodičů</t>
  </si>
  <si>
    <t>-80489007</t>
  </si>
  <si>
    <t>https://podminky.urs.cz/item/CS_URS_2023_02/741313006</t>
  </si>
  <si>
    <t>34555246</t>
  </si>
  <si>
    <t>zásuvka zápustná dvojnásobná šikmá s optickou přepěťovou ochranou, s clonkami, bezšroubové svorky</t>
  </si>
  <si>
    <t>71857148</t>
  </si>
  <si>
    <t>Poznámka k položce:
akustická signalizace, šedá</t>
  </si>
  <si>
    <t>741313041</t>
  </si>
  <si>
    <t>Montáž zásuvka (polo)zapuštěná šroubové připojení 2P+PE se zapojením vodičů</t>
  </si>
  <si>
    <t>373887633</t>
  </si>
  <si>
    <t>https://podminky.urs.cz/item/CS_URS_2023_02/741313041</t>
  </si>
  <si>
    <t>34555232</t>
  </si>
  <si>
    <t>zásuvka zápustná jednonásobná s clonkami a víčkem, s drápky, IP44, šroubové svorky</t>
  </si>
  <si>
    <t>2006888669</t>
  </si>
  <si>
    <t>334425557</t>
  </si>
  <si>
    <t>741372051</t>
  </si>
  <si>
    <t>Montáž svítidlo LED interiérové přisazené stropní reflektorové bez pohybového čidla se zapojením vodičů</t>
  </si>
  <si>
    <t>2054329345</t>
  </si>
  <si>
    <t>https://podminky.urs.cz/item/CS_URS_2023_02/741372051</t>
  </si>
  <si>
    <t>M013</t>
  </si>
  <si>
    <t>A LED svítidlo vestavné 2x14W, 3000K, 2x1239lm, Ra80, stmívatelné DALI, hliníkové tělo v bílé barvě, otočné 355°, výklopné 0-90°, úhel vyzařování 40°, tělo - 310x50x50mm, reflektory - 140x76mm, 1,50kg.</t>
  </si>
  <si>
    <t>795772903</t>
  </si>
  <si>
    <t>741372061</t>
  </si>
  <si>
    <t>Montáž svítidlo LED interiérové přisazené stropní hranaté nebo kruhové do 0,09 m2 se zapojením vodičů</t>
  </si>
  <si>
    <t>62505305</t>
  </si>
  <si>
    <t>https://podminky.urs.cz/item/CS_URS_2023_02/741372061</t>
  </si>
  <si>
    <t>M007</t>
  </si>
  <si>
    <t>N Voyager Style 96222359 VOYAGER STYLE 115 MS E3-S SM-S WH, 1W, IP43</t>
  </si>
  <si>
    <t>787312888</t>
  </si>
  <si>
    <t>741372073</t>
  </si>
  <si>
    <t>Montáž svítidlo LED interiérové závěsné hranaté nebo kruhové přes 0,09 do 0,36 m2 se zapojením vodičů</t>
  </si>
  <si>
    <t>-1664152872</t>
  </si>
  <si>
    <t>https://podminky.urs.cz/item/CS_URS_2023_02/741372073</t>
  </si>
  <si>
    <t>M014</t>
  </si>
  <si>
    <t>D LED svítidlo 85W, 6888lm, 3000K, svítící direct/indirect, stmívatelné DALI, hliníkové tělo v bílé barvě, difusor pro direktní svícení v provedení satine mikropyramida, pro indirektní hladký opálový, 2310x53x80mm.</t>
  </si>
  <si>
    <t>-1983184890</t>
  </si>
  <si>
    <t>-288725816</t>
  </si>
  <si>
    <t>M015</t>
  </si>
  <si>
    <t>E LED svítidlo 204W, 13087lm, 3000K, svítící direct/indirect, stmívatelné DALI, hliníkové tělo v bílé barvě, difusor pro direktní svícení v provedení satine mikropyramida, pro indirektní hladký opálový, 1200+1200+2112x53x80mm.</t>
  </si>
  <si>
    <t>-1167508584</t>
  </si>
  <si>
    <t>M019</t>
  </si>
  <si>
    <t>B,C,D,Ep1 Lankový závěs, válcová krytka, L=1200mm</t>
  </si>
  <si>
    <t>429109697</t>
  </si>
  <si>
    <t>M020</t>
  </si>
  <si>
    <t>B,C,D,Ep2 Lankový závěs, čtvercová krytka, L=1200mm, bílá RAL 9003 mat.</t>
  </si>
  <si>
    <t>-339890432</t>
  </si>
  <si>
    <t>-258366814</t>
  </si>
  <si>
    <t>M016</t>
  </si>
  <si>
    <t>F Závěsné svítidlo E27, hliníkové tělo v barvě raw white, 208x280mm, 0,60kg.</t>
  </si>
  <si>
    <t>469229628</t>
  </si>
  <si>
    <t>M017</t>
  </si>
  <si>
    <t>Fp1 Stropní rozeta v bílé barvě, 98x30mm, 0,20kg.</t>
  </si>
  <si>
    <t>1409580353</t>
  </si>
  <si>
    <t>M018</t>
  </si>
  <si>
    <t>Fp2 LED žárovka 11W, 2700K, Ra90, 1521lm, úhel vyzařování 300°, stmívatelná, čiré provedení, 105x60mm.</t>
  </si>
  <si>
    <t>-1250708032</t>
  </si>
  <si>
    <t>741372102</t>
  </si>
  <si>
    <t>Montáž svítidlo LED interiérové vestavné stropní páskové se zapojením vodičů</t>
  </si>
  <si>
    <t>-1861907884</t>
  </si>
  <si>
    <t>https://podminky.urs.cz/item/CS_URS_2023_02/741372102</t>
  </si>
  <si>
    <t>M012</t>
  </si>
  <si>
    <t>L3 Vestavné LED osvětlení v dnu horních skříněk kuchyňské linky, osazeno LED zdrojem o maximálním výkonu 60W, 4000K, výsledná intenzita se nastaví potenciometrem na napájecím zdroji. NUTNO umístit napájecí trafo o rozměru 171x62x37mm.</t>
  </si>
  <si>
    <t>1852488379</t>
  </si>
  <si>
    <t>741374052</t>
  </si>
  <si>
    <t>Montáž svítidlo halogenové - transformátor do 250 W</t>
  </si>
  <si>
    <t>-1331639795</t>
  </si>
  <si>
    <t>https://podminky.urs.cz/item/CS_URS_2023_02/741374052</t>
  </si>
  <si>
    <t>Poznámka k položce:
platí pro TR pro LED pásky</t>
  </si>
  <si>
    <t>741811022</t>
  </si>
  <si>
    <t>Oživení rozvaděče s velmi složitou výstrojí</t>
  </si>
  <si>
    <t>-1581360980</t>
  </si>
  <si>
    <t>https://podminky.urs.cz/item/CS_URS_2023_02/741811022</t>
  </si>
  <si>
    <t>Poznámka k položce:
zapojení a popis rozváděče, vč. přesunu stávající výzbroje ze stávajícího rozváděče a přepojení</t>
  </si>
  <si>
    <t>741811023-R</t>
  </si>
  <si>
    <t>Zapojení skříně HOP/POP</t>
  </si>
  <si>
    <t>95753797</t>
  </si>
  <si>
    <t>998741202</t>
  </si>
  <si>
    <t>Přesun hmot procentní pro silnoproud v objektech v přes 6 do 12 m</t>
  </si>
  <si>
    <t>%</t>
  </si>
  <si>
    <t>883758466</t>
  </si>
  <si>
    <t>https://podminky.urs.cz/item/CS_URS_2023_02/998741202</t>
  </si>
  <si>
    <t>998741293</t>
  </si>
  <si>
    <t>Příplatek k přesunu hmot procentní 741 za zvětšený přesun do 500 m</t>
  </si>
  <si>
    <t>425366789</t>
  </si>
  <si>
    <t>https://podminky.urs.cz/item/CS_URS_2023_02/998741293</t>
  </si>
  <si>
    <t>998741300</t>
  </si>
  <si>
    <t>Podružný materiál</t>
  </si>
  <si>
    <t>908501057</t>
  </si>
  <si>
    <t>Poznámka k položce:
platí pro oddíly 741, 750</t>
  </si>
  <si>
    <t>750</t>
  </si>
  <si>
    <t>Elektromontáže - rozváděče</t>
  </si>
  <si>
    <t>rozv. R3.1</t>
  </si>
  <si>
    <t>rozváděč R3.1 (kompletní), dle v.č.: D.1.4.g.3.2</t>
  </si>
  <si>
    <t>313642898</t>
  </si>
  <si>
    <t>70</t>
  </si>
  <si>
    <t>999POP</t>
  </si>
  <si>
    <t>skříň pomocného ochranného pospojování, vč. svorkovnice - komplet</t>
  </si>
  <si>
    <t>-1698132670</t>
  </si>
  <si>
    <t>71</t>
  </si>
  <si>
    <t>-1374578302</t>
  </si>
  <si>
    <t>72</t>
  </si>
  <si>
    <t>-1184335631</t>
  </si>
  <si>
    <t>73</t>
  </si>
  <si>
    <t>1544677601</t>
  </si>
  <si>
    <t>74</t>
  </si>
  <si>
    <t>HZS2232.1</t>
  </si>
  <si>
    <t>Hodinová zúčtovací sazba elektrikář odborný - napojení na stávající elektroinstalaci</t>
  </si>
  <si>
    <t>316380238</t>
  </si>
  <si>
    <t>75</t>
  </si>
  <si>
    <t>HZS2232.2</t>
  </si>
  <si>
    <t>Hodinová zúčtovací sazba elektrikář odborný - spolupráce s revizním technikem při revizi</t>
  </si>
  <si>
    <t>1156102535</t>
  </si>
  <si>
    <t>76</t>
  </si>
  <si>
    <t>HZS2232.3</t>
  </si>
  <si>
    <t>Hodinová zúčtovací sazba elektrikář odborný - spolupráce s ostatními profesemi, koordinace na stavbě</t>
  </si>
  <si>
    <t>-1700941721</t>
  </si>
  <si>
    <t>77</t>
  </si>
  <si>
    <t>HZS2232.4</t>
  </si>
  <si>
    <t>Hodinová zúčtovací sazba elektrikář odborný - práce nespecifikované ceníkem</t>
  </si>
  <si>
    <t>1242976958</t>
  </si>
  <si>
    <t>78</t>
  </si>
  <si>
    <t>011464000</t>
  </si>
  <si>
    <t>Měření (monitoring) úrovně osvětlení</t>
  </si>
  <si>
    <t>1024</t>
  </si>
  <si>
    <t>-1274421902</t>
  </si>
  <si>
    <t>https://podminky.urs.cz/item/CS_URS_2023_02/011464000</t>
  </si>
  <si>
    <t>79</t>
  </si>
  <si>
    <t>013254000</t>
  </si>
  <si>
    <t>Dokumentace skutečného provedení stavby</t>
  </si>
  <si>
    <t>1182923489</t>
  </si>
  <si>
    <t>https://podminky.urs.cz/item/CS_URS_2023_02/013254000</t>
  </si>
  <si>
    <t>80</t>
  </si>
  <si>
    <t>065002000</t>
  </si>
  <si>
    <t>Mimostaveništní doprava materiálů</t>
  </si>
  <si>
    <t>-32039803</t>
  </si>
  <si>
    <t>https://podminky.urs.cz/item/CS_URS_2023_02/065002000</t>
  </si>
  <si>
    <t>81</t>
  </si>
  <si>
    <t>075503000</t>
  </si>
  <si>
    <t>Ochranná pásma památková</t>
  </si>
  <si>
    <t>1440023977</t>
  </si>
  <si>
    <t>https://podminky.urs.cz/item/CS_URS_2023_02/075503000</t>
  </si>
  <si>
    <t>82</t>
  </si>
  <si>
    <t>092103001</t>
  </si>
  <si>
    <t>Náklady na zkušební provoz</t>
  </si>
  <si>
    <t>1948321651</t>
  </si>
  <si>
    <t>https://podminky.urs.cz/item/CS_URS_2023_02/092103001</t>
  </si>
  <si>
    <t>83</t>
  </si>
  <si>
    <t>092203000</t>
  </si>
  <si>
    <t>Náklady na zaškolení</t>
  </si>
  <si>
    <t>757467183</t>
  </si>
  <si>
    <t>https://podminky.urs.cz/item/CS_URS_2023_02/092203000</t>
  </si>
  <si>
    <t>03 - 4.NP - děkanát</t>
  </si>
  <si>
    <t>-1140869576</t>
  </si>
  <si>
    <t>-43242764</t>
  </si>
  <si>
    <t>1888500441</t>
  </si>
  <si>
    <t>77024856</t>
  </si>
  <si>
    <t>-1005592873</t>
  </si>
  <si>
    <t>310*1,05 "Přepočtené koeficientem množství</t>
  </si>
  <si>
    <t>-424988316</t>
  </si>
  <si>
    <t>-1172799585</t>
  </si>
  <si>
    <t>-87327668</t>
  </si>
  <si>
    <t>1027594425</t>
  </si>
  <si>
    <t>234984999</t>
  </si>
  <si>
    <t>772533435</t>
  </si>
  <si>
    <t>1082183720</t>
  </si>
  <si>
    <t>33+6</t>
  </si>
  <si>
    <t>-1192323195</t>
  </si>
  <si>
    <t>2039926836</t>
  </si>
  <si>
    <t>30331875</t>
  </si>
  <si>
    <t>-78795310</t>
  </si>
  <si>
    <t>2038321045</t>
  </si>
  <si>
    <t>-767352642</t>
  </si>
  <si>
    <t>57*1,15 "Přepočtené koeficientem množství</t>
  </si>
  <si>
    <t>882491703</t>
  </si>
  <si>
    <t>1892907280</t>
  </si>
  <si>
    <t>510*1,15 "Přepočtené koeficientem množství</t>
  </si>
  <si>
    <t>2062255202</t>
  </si>
  <si>
    <t>126492148</t>
  </si>
  <si>
    <t>-616968977</t>
  </si>
  <si>
    <t>-685580480</t>
  </si>
  <si>
    <t>-1846141264</t>
  </si>
  <si>
    <t>2103790431</t>
  </si>
  <si>
    <t>1618808702</t>
  </si>
  <si>
    <t>1892853418</t>
  </si>
  <si>
    <t>-1052825444</t>
  </si>
  <si>
    <t>1771380476</t>
  </si>
  <si>
    <t>-1720088725</t>
  </si>
  <si>
    <t>-832086419</t>
  </si>
  <si>
    <t>804451145</t>
  </si>
  <si>
    <t>741313001</t>
  </si>
  <si>
    <t>Montáž zásuvka (polo)zapuštěná bezšroubové připojení 2P+PE se zapojením vodičů</t>
  </si>
  <si>
    <t>-364843619</t>
  </si>
  <si>
    <t>https://podminky.urs.cz/item/CS_URS_2023_02/741313001</t>
  </si>
  <si>
    <t>34555241</t>
  </si>
  <si>
    <t>přístroj zásuvky zápustné jednonásobné, krytka s clonkami, bezšroubové svorky</t>
  </si>
  <si>
    <t>1215093575</t>
  </si>
  <si>
    <t>840528009</t>
  </si>
  <si>
    <t>1778234736</t>
  </si>
  <si>
    <t>-1207055927</t>
  </si>
  <si>
    <t>-133631113</t>
  </si>
  <si>
    <t>-793362635</t>
  </si>
  <si>
    <t>359797754</t>
  </si>
  <si>
    <t>69723371</t>
  </si>
  <si>
    <t>-1381102547</t>
  </si>
  <si>
    <t>764445979</t>
  </si>
  <si>
    <t>-913898357</t>
  </si>
  <si>
    <t>-1131666895</t>
  </si>
  <si>
    <t>-1657056826</t>
  </si>
  <si>
    <t>1760076667</t>
  </si>
  <si>
    <t>941064587</t>
  </si>
  <si>
    <t>-2137078604</t>
  </si>
  <si>
    <t>M021</t>
  </si>
  <si>
    <t>B LED svítidlo 262W, 16808lm, 3000K, svítící direct/indirect, stmívatelné DALI, hliníkové tělo v bílé barvě, difusor pro direktní svícení v provedení satine mikropyramida, pro indirektní hladký opálový, 1770+1542+2712x53x80mm.</t>
  </si>
  <si>
    <t>-201128638</t>
  </si>
  <si>
    <t>-1419701913</t>
  </si>
  <si>
    <t>M022</t>
  </si>
  <si>
    <t>C LED svítidlo 113W, 8610lm, 3000K, svítící direct/indirect, stmívatelné DALI, hliníkové tělo v bílé barvě, difusor pro direktní svícení v provedení satine mikropyramida, pro indirektní hladký opálový, 600+2310x53x80mm.</t>
  </si>
  <si>
    <t>1652350772</t>
  </si>
  <si>
    <t>431193160</t>
  </si>
  <si>
    <t>910337916</t>
  </si>
  <si>
    <t>-404619827</t>
  </si>
  <si>
    <t>M023</t>
  </si>
  <si>
    <t>L4 Vestavné LED osvětlení v dnu horních skříněk kuchyňské linky, osazeno LED zdrojem o maximálním výkonu 60W, 4000K, výsledná intenzita se nastaví potenciometrem na napájecím zdroji. NUTNO umístit napájecí trafo o rozměru 171x62x37mm.</t>
  </si>
  <si>
    <t>-1353912831</t>
  </si>
  <si>
    <t>-1416546880</t>
  </si>
  <si>
    <t>197421732</t>
  </si>
  <si>
    <t>1069169263</t>
  </si>
  <si>
    <t>-1540441113</t>
  </si>
  <si>
    <t>-1282515736</t>
  </si>
  <si>
    <t>-1265052141</t>
  </si>
  <si>
    <t>rozv. R4.1</t>
  </si>
  <si>
    <t>rozváděč R4.1 (kompletní), dle v.č.: D.1.4.g.4.2</t>
  </si>
  <si>
    <t>235108014</t>
  </si>
  <si>
    <t>-326089439</t>
  </si>
  <si>
    <t>1966502180</t>
  </si>
  <si>
    <t>48874826</t>
  </si>
  <si>
    <t>446432498</t>
  </si>
  <si>
    <t>1035130943</t>
  </si>
  <si>
    <t>-745023532</t>
  </si>
  <si>
    <t>-1437312564</t>
  </si>
  <si>
    <t>-772473174</t>
  </si>
  <si>
    <t>-1684195193</t>
  </si>
  <si>
    <t>-1361408414</t>
  </si>
  <si>
    <t>1866179424</t>
  </si>
  <si>
    <t>1107270704</t>
  </si>
  <si>
    <t>1880179851</t>
  </si>
  <si>
    <t>-798622451</t>
  </si>
  <si>
    <t>MR 2023-11-11b - Vedlejší náklady</t>
  </si>
  <si>
    <t>VRN1 - Průzkumné, geodetické a projektové práce</t>
  </si>
  <si>
    <t xml:space="preserve">    VRN2 - Příprava staveniště</t>
  </si>
  <si>
    <t xml:space="preserve">    VRN3 - Zařízení staveniště</t>
  </si>
  <si>
    <t xml:space="preserve">    VRN8 - Přesun stavebních kapacit</t>
  </si>
  <si>
    <t>VRN1</t>
  </si>
  <si>
    <t>Průzkumné, geodetické a projektové práce</t>
  </si>
  <si>
    <t>010001000</t>
  </si>
  <si>
    <t>kpl</t>
  </si>
  <si>
    <t>cena 2023</t>
  </si>
  <si>
    <t>-1354446387</t>
  </si>
  <si>
    <t>VRN2</t>
  </si>
  <si>
    <t>Příprava staveniště</t>
  </si>
  <si>
    <t>020001000</t>
  </si>
  <si>
    <t>-199046487</t>
  </si>
  <si>
    <t>VRN3</t>
  </si>
  <si>
    <t>Zařízení staveniště</t>
  </si>
  <si>
    <t>030001000</t>
  </si>
  <si>
    <t>Kč</t>
  </si>
  <si>
    <t>336760442</t>
  </si>
  <si>
    <t>VRN8</t>
  </si>
  <si>
    <t>Přesun stavebních kapacit</t>
  </si>
  <si>
    <t>080001000</t>
  </si>
  <si>
    <t>Další náklady na pracovníky</t>
  </si>
  <si>
    <t>-345660740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</si>
  <si>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</si>
  <si>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</si>
  <si>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</si>
  <si>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</si>
  <si>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</si>
  <si>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</si>
  <si>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</si>
  <si>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</si>
  <si>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</si>
  <si>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</si>
  <si>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</si>
  <si>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</si>
  <si>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</si>
  <si>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</si>
  <si>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</si>
  <si>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</si>
  <si>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</si>
  <si>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</si>
  <si>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</si>
  <si>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</si>
  <si>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</si>
  <si>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</si>
  <si>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</si>
  <si>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</si>
  <si>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</si>
  <si>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</si>
  <si>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</si>
  <si>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</si>
  <si>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</si>
  <si>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</si>
  <si>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</si>
  <si>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</si>
  <si>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výměr, FIG - rozpad figur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</si>
  <si>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</si>
  <si>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</si>
  <si>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</si>
  <si>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</si>
  <si>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</si>
  <si>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</si>
  <si>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</si>
  <si>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</si>
  <si>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</si>
  <si>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</si>
  <si>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</si>
  <si>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</si>
  <si>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</si>
  <si>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</si>
  <si>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</si>
  <si>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</si>
  <si>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</si>
  <si>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</si>
  <si>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</si>
  <si>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</si>
  <si>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</si>
  <si>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</si>
  <si>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</si>
  <si>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</si>
  <si>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</si>
  <si>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</si>
  <si>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</si>
  <si>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</si>
  <si>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</si>
  <si>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</si>
  <si>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</si>
  <si>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</si>
  <si>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</si>
  <si>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</si>
  <si>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</si>
  <si>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</si>
  <si>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</si>
  <si>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</si>
  <si>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</si>
  <si>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</si>
  <si>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</si>
  <si>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</si>
  <si>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</si>
  <si>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</si>
  <si>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</si>
  <si>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</si>
  <si>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</si>
  <si>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</si>
  <si>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</si>
  <si>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</si>
  <si>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</si>
  <si>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</si>
  <si>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</si>
  <si>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</si>
  <si>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</si>
  <si>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</si>
  <si>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</si>
  <si>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</si>
  <si>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</si>
  <si>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</si>
  <si>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</si>
  <si>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</si>
  <si>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</si>
  <si>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</si>
  <si>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</si>
  <si>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</si>
  <si>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</si>
  <si>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</si>
  <si>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</si>
  <si>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</si>
  <si>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</si>
  <si>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</si>
  <si>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</si>
  <si>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</si>
  <si>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</si>
  <si>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</si>
  <si>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</si>
  <si>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</si>
  <si>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</si>
  <si>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</si>
  <si>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</si>
  <si>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</si>
  <si>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</si>
  <si>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</si>
  <si>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</si>
  <si>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</si>
  <si>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</si>
  <si>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</si>
  <si>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</si>
  <si>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</si>
  <si>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</si>
  <si>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</si>
  <si>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</si>
  <si>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</si>
  <si>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</si>
  <si>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</si>
  <si>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</si>
  <si>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</si>
  <si>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</si>
  <si>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</si>
  <si>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</si>
  <si>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</si>
  <si>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</si>
  <si>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</si>
  <si>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</si>
  <si>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</si>
  <si>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</si>
  <si>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</si>
  <si>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</si>
  <si>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</si>
  <si>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</si>
  <si>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</si>
  <si>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</si>
  <si>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</si>
  <si>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</si>
  <si>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</si>
  <si>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</si>
  <si>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</si>
  <si>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</si>
  <si>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</si>
  <si>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</si>
  <si>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</si>
  <si>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</si>
  <si>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</si>
  <si>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</si>
  <si>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</si>
  <si>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</si>
  <si>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</si>
  <si>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fig</t>
  </si>
  <si>
    <t>Rozpad figur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</si>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</sst>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5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41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/>
      <protection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top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13" xfId="0" applyFont="1" applyFill="1" applyBorder="1" applyAlignment="1" applyProtection="1">
      <alignment horizontal="center" vertical="center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8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8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30" fillId="0" borderId="0" xfId="20" applyFont="1" applyAlignment="1">
      <alignment horizontal="center" vertical="center"/>
    </xf>
    <xf numFmtId="0" fontId="8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8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2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4" fillId="0" borderId="10" xfId="0" applyNumberFormat="1" applyFont="1" applyBorder="1" applyAlignment="1" applyProtection="1">
      <alignment/>
      <protection/>
    </xf>
    <xf numFmtId="166" fontId="34" fillId="0" borderId="11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8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9" fillId="0" borderId="22" xfId="0" applyFont="1" applyBorder="1" applyAlignment="1" applyProtection="1">
      <alignment horizontal="center" vertical="center"/>
      <protection/>
    </xf>
    <xf numFmtId="49" fontId="39" fillId="0" borderId="22" xfId="0" applyNumberFormat="1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center" vertical="center" wrapText="1"/>
      <protection/>
    </xf>
    <xf numFmtId="167" fontId="39" fillId="0" borderId="22" xfId="0" applyNumberFormat="1" applyFont="1" applyBorder="1" applyAlignment="1" applyProtection="1">
      <alignment vertical="center"/>
      <protection/>
    </xf>
    <xf numFmtId="4" fontId="39" fillId="2" borderId="22" xfId="0" applyNumberFormat="1" applyFont="1" applyFill="1" applyBorder="1" applyAlignment="1" applyProtection="1">
      <alignment vertical="center"/>
      <protection locked="0"/>
    </xf>
    <xf numFmtId="4" fontId="39" fillId="0" borderId="22" xfId="0" applyNumberFormat="1" applyFont="1" applyBorder="1" applyAlignment="1" applyProtection="1">
      <alignment vertical="center"/>
      <protection/>
    </xf>
    <xf numFmtId="0" fontId="40" fillId="0" borderId="3" xfId="0" applyFont="1" applyBorder="1" applyAlignment="1">
      <alignment vertical="center"/>
    </xf>
    <xf numFmtId="0" fontId="39" fillId="2" borderId="18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center" vertical="center"/>
      <protection/>
    </xf>
    <xf numFmtId="0" fontId="41" fillId="0" borderId="0" xfId="0" applyFont="1" applyAlignment="1" applyProtection="1">
      <alignment vertical="center" wrapText="1"/>
      <protection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8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vertical="top"/>
    </xf>
    <xf numFmtId="0" fontId="42" fillId="0" borderId="23" xfId="0" applyFont="1" applyBorder="1" applyAlignment="1">
      <alignment vertical="center" wrapText="1"/>
    </xf>
    <xf numFmtId="0" fontId="42" fillId="0" borderId="24" xfId="0" applyFont="1" applyBorder="1" applyAlignment="1">
      <alignment vertical="center" wrapText="1"/>
    </xf>
    <xf numFmtId="0" fontId="42" fillId="0" borderId="25" xfId="0" applyFont="1" applyBorder="1" applyAlignment="1">
      <alignment vertical="center" wrapText="1"/>
    </xf>
    <xf numFmtId="0" fontId="42" fillId="0" borderId="26" xfId="0" applyFont="1" applyBorder="1" applyAlignment="1">
      <alignment horizontal="center" vertical="center" wrapText="1"/>
    </xf>
    <xf numFmtId="0" fontId="42" fillId="0" borderId="27" xfId="0" applyFont="1" applyBorder="1" applyAlignment="1">
      <alignment horizontal="center" vertical="center" wrapText="1"/>
    </xf>
    <xf numFmtId="0" fontId="42" fillId="0" borderId="26" xfId="0" applyFont="1" applyBorder="1" applyAlignment="1">
      <alignment vertical="center" wrapText="1"/>
    </xf>
    <xf numFmtId="0" fontId="42" fillId="0" borderId="27" xfId="0" applyFont="1" applyBorder="1" applyAlignment="1">
      <alignment vertical="center" wrapText="1"/>
    </xf>
    <xf numFmtId="0" fontId="4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5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42" fillId="0" borderId="28" xfId="0" applyFont="1" applyBorder="1" applyAlignment="1">
      <alignment vertical="center" wrapText="1"/>
    </xf>
    <xf numFmtId="0" fontId="46" fillId="0" borderId="29" xfId="0" applyFont="1" applyBorder="1" applyAlignment="1">
      <alignment vertical="center" wrapText="1"/>
    </xf>
    <xf numFmtId="0" fontId="42" fillId="0" borderId="30" xfId="0" applyFont="1" applyBorder="1" applyAlignment="1">
      <alignment vertical="center" wrapText="1"/>
    </xf>
    <xf numFmtId="0" fontId="42" fillId="0" borderId="0" xfId="0" applyFont="1" applyBorder="1" applyAlignment="1">
      <alignment vertical="top"/>
    </xf>
    <xf numFmtId="0" fontId="42" fillId="0" borderId="0" xfId="0" applyFont="1" applyAlignment="1">
      <alignment vertical="top"/>
    </xf>
    <xf numFmtId="0" fontId="42" fillId="0" borderId="23" xfId="0" applyFont="1" applyBorder="1" applyAlignment="1">
      <alignment horizontal="left" vertical="center"/>
    </xf>
    <xf numFmtId="0" fontId="42" fillId="0" borderId="24" xfId="0" applyFont="1" applyBorder="1" applyAlignment="1">
      <alignment horizontal="left" vertical="center"/>
    </xf>
    <xf numFmtId="0" fontId="42" fillId="0" borderId="25" xfId="0" applyFont="1" applyBorder="1" applyAlignment="1">
      <alignment horizontal="left" vertical="center"/>
    </xf>
    <xf numFmtId="0" fontId="42" fillId="0" borderId="26" xfId="0" applyFont="1" applyBorder="1" applyAlignment="1">
      <alignment horizontal="left" vertical="center"/>
    </xf>
    <xf numFmtId="0" fontId="42" fillId="0" borderId="27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44" fillId="0" borderId="29" xfId="0" applyFont="1" applyBorder="1" applyAlignment="1">
      <alignment horizontal="center" vertical="center"/>
    </xf>
    <xf numFmtId="0" fontId="47" fillId="0" borderId="2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5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42" fillId="0" borderId="28" xfId="0" applyFont="1" applyBorder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5" fillId="0" borderId="29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left" vertical="center" wrapText="1"/>
    </xf>
    <xf numFmtId="0" fontId="42" fillId="0" borderId="24" xfId="0" applyFont="1" applyBorder="1" applyAlignment="1">
      <alignment horizontal="left" vertical="center" wrapText="1"/>
    </xf>
    <xf numFmtId="0" fontId="42" fillId="0" borderId="25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0" fontId="47" fillId="0" borderId="26" xfId="0" applyFont="1" applyBorder="1" applyAlignment="1">
      <alignment horizontal="left" vertical="center" wrapText="1"/>
    </xf>
    <xf numFmtId="0" fontId="47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/>
    </xf>
    <xf numFmtId="0" fontId="45" fillId="0" borderId="27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/>
    </xf>
    <xf numFmtId="0" fontId="45" fillId="0" borderId="28" xfId="0" applyFont="1" applyBorder="1" applyAlignment="1">
      <alignment horizontal="left" vertical="center" wrapText="1"/>
    </xf>
    <xf numFmtId="0" fontId="45" fillId="0" borderId="29" xfId="0" applyFont="1" applyBorder="1" applyAlignment="1">
      <alignment horizontal="left" vertical="center" wrapText="1"/>
    </xf>
    <xf numFmtId="0" fontId="45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5" fillId="0" borderId="28" xfId="0" applyFont="1" applyBorder="1" applyAlignment="1">
      <alignment horizontal="left" vertical="center"/>
    </xf>
    <xf numFmtId="0" fontId="45" fillId="0" borderId="30" xfId="0" applyFont="1" applyBorder="1" applyAlignment="1">
      <alignment horizontal="left" vertical="center"/>
    </xf>
    <xf numFmtId="0" fontId="45" fillId="0" borderId="0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4" fillId="0" borderId="0" xfId="0" applyFont="1" applyBorder="1" applyAlignment="1">
      <alignment vertical="center"/>
    </xf>
    <xf numFmtId="0" fontId="47" fillId="0" borderId="29" xfId="0" applyFont="1" applyBorder="1" applyAlignment="1">
      <alignment vertical="center"/>
    </xf>
    <xf numFmtId="0" fontId="44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45" fillId="0" borderId="26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left" vertical="center"/>
      <protection/>
    </xf>
    <xf numFmtId="0" fontId="45" fillId="0" borderId="27" xfId="0" applyFont="1" applyBorder="1" applyAlignment="1" applyProtection="1">
      <alignment horizontal="left" vertical="center"/>
      <protection/>
    </xf>
    <xf numFmtId="0" fontId="0" fillId="0" borderId="29" xfId="0" applyBorder="1" applyAlignment="1">
      <alignment vertical="top"/>
    </xf>
    <xf numFmtId="0" fontId="44" fillId="0" borderId="29" xfId="0" applyFont="1" applyBorder="1" applyAlignment="1">
      <alignment horizontal="left"/>
    </xf>
    <xf numFmtId="0" fontId="47" fillId="0" borderId="29" xfId="0" applyFont="1" applyBorder="1" applyAlignment="1">
      <alignment/>
    </xf>
    <xf numFmtId="0" fontId="42" fillId="0" borderId="26" xfId="0" applyFont="1" applyBorder="1" applyAlignment="1">
      <alignment vertical="top"/>
    </xf>
    <xf numFmtId="0" fontId="42" fillId="0" borderId="27" xfId="0" applyFont="1" applyBorder="1" applyAlignment="1">
      <alignment vertical="top"/>
    </xf>
    <xf numFmtId="0" fontId="42" fillId="0" borderId="28" xfId="0" applyFont="1" applyBorder="1" applyAlignment="1">
      <alignment vertical="top"/>
    </xf>
    <xf numFmtId="0" fontId="42" fillId="0" borderId="29" xfId="0" applyFont="1" applyBorder="1" applyAlignment="1">
      <alignment vertical="top"/>
    </xf>
    <xf numFmtId="0" fontId="42" fillId="0" borderId="30" xfId="0" applyFont="1" applyBorder="1" applyAlignment="1">
      <alignment vertical="top"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21" fillId="0" borderId="17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8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4" fontId="28" fillId="0" borderId="0" xfId="0" applyNumberFormat="1" applyFont="1" applyAlignment="1" applyProtection="1">
      <alignment horizontal="right" vertical="center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31" fillId="0" borderId="0" xfId="0" applyFont="1" applyAlignment="1" applyProtection="1">
      <alignment horizontal="left" vertical="center" wrapText="1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Border="1" applyAlignment="1">
      <alignment horizontal="left" vertical="center" wrapText="1"/>
    </xf>
    <xf numFmtId="0" fontId="44" fillId="0" borderId="29" xfId="0" applyFont="1" applyBorder="1" applyAlignment="1">
      <alignment horizontal="left" wrapText="1"/>
    </xf>
    <xf numFmtId="0" fontId="43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/>
    </xf>
    <xf numFmtId="0" fontId="44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611131121" TargetMode="External" /><Relationship Id="rId2" Type="http://schemas.openxmlformats.org/officeDocument/2006/relationships/hyperlink" Target="https://podminky.urs.cz/item/CS_URS_2023_02/612131121" TargetMode="External" /><Relationship Id="rId3" Type="http://schemas.openxmlformats.org/officeDocument/2006/relationships/hyperlink" Target="https://podminky.urs.cz/item/CS_URS_2023_02/611142001" TargetMode="External" /><Relationship Id="rId4" Type="http://schemas.openxmlformats.org/officeDocument/2006/relationships/hyperlink" Target="https://podminky.urs.cz/item/CS_URS_2023_02/611311141" TargetMode="External" /><Relationship Id="rId5" Type="http://schemas.openxmlformats.org/officeDocument/2006/relationships/hyperlink" Target="https://podminky.urs.cz/item/CS_URS_2023_02/611311191" TargetMode="External" /><Relationship Id="rId6" Type="http://schemas.openxmlformats.org/officeDocument/2006/relationships/hyperlink" Target="https://podminky.urs.cz/item/CS_URS_2023_02/612315402" TargetMode="External" /><Relationship Id="rId7" Type="http://schemas.openxmlformats.org/officeDocument/2006/relationships/hyperlink" Target="https://podminky.urs.cz/item/CS_URS_2023_02/619991001" TargetMode="External" /><Relationship Id="rId8" Type="http://schemas.openxmlformats.org/officeDocument/2006/relationships/hyperlink" Target="https://podminky.urs.cz/item/CS_URS_2023_02/775111411" TargetMode="External" /><Relationship Id="rId9" Type="http://schemas.openxmlformats.org/officeDocument/2006/relationships/hyperlink" Target="https://podminky.urs.cz/item/CS_URS_2023_02/775449121" TargetMode="External" /><Relationship Id="rId10" Type="http://schemas.openxmlformats.org/officeDocument/2006/relationships/hyperlink" Target="https://podminky.urs.cz/item/CS_URS_2023_02/775526240" TargetMode="External" /><Relationship Id="rId11" Type="http://schemas.openxmlformats.org/officeDocument/2006/relationships/hyperlink" Target="https://podminky.urs.cz/item/CS_URS_2023_02/775591311" TargetMode="External" /><Relationship Id="rId12" Type="http://schemas.openxmlformats.org/officeDocument/2006/relationships/hyperlink" Target="https://podminky.urs.cz/item/CS_URS_2023_02/775591312" TargetMode="External" /><Relationship Id="rId13" Type="http://schemas.openxmlformats.org/officeDocument/2006/relationships/hyperlink" Target="https://podminky.urs.cz/item/CS_URS_2023_02/775591411" TargetMode="External" /><Relationship Id="rId14" Type="http://schemas.openxmlformats.org/officeDocument/2006/relationships/hyperlink" Target="https://podminky.urs.cz/item/CS_URS_2023_02/775599110" TargetMode="External" /><Relationship Id="rId15" Type="http://schemas.openxmlformats.org/officeDocument/2006/relationships/hyperlink" Target="https://podminky.urs.cz/item/CS_URS_2023_02/998775102" TargetMode="External" /><Relationship Id="rId16" Type="http://schemas.openxmlformats.org/officeDocument/2006/relationships/hyperlink" Target="https://podminky.urs.cz/item/CS_URS_2023_02/784111001" TargetMode="External" /><Relationship Id="rId17" Type="http://schemas.openxmlformats.org/officeDocument/2006/relationships/hyperlink" Target="https://podminky.urs.cz/item/CS_URS_2023_02/784121001" TargetMode="External" /><Relationship Id="rId18" Type="http://schemas.openxmlformats.org/officeDocument/2006/relationships/hyperlink" Target="https://podminky.urs.cz/item/CS_URS_2023_02/784121011" TargetMode="External" /><Relationship Id="rId19" Type="http://schemas.openxmlformats.org/officeDocument/2006/relationships/hyperlink" Target="https://podminky.urs.cz/item/CS_URS_2023_02/784181111" TargetMode="External" /><Relationship Id="rId20" Type="http://schemas.openxmlformats.org/officeDocument/2006/relationships/hyperlink" Target="https://podminky.urs.cz/item/CS_URS_2023_02/784211121" TargetMode="External" /><Relationship Id="rId2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741810002" TargetMode="External" /><Relationship Id="rId2" Type="http://schemas.openxmlformats.org/officeDocument/2006/relationships/hyperlink" Target="https://podminky.urs.cz/item/CS_URS_2023_02/741110043" TargetMode="External" /><Relationship Id="rId3" Type="http://schemas.openxmlformats.org/officeDocument/2006/relationships/hyperlink" Target="https://podminky.urs.cz/item/CS_URS_2023_02/741110061" TargetMode="External" /><Relationship Id="rId4" Type="http://schemas.openxmlformats.org/officeDocument/2006/relationships/hyperlink" Target="https://podminky.urs.cz/item/CS_URS_2023_02/741111002" TargetMode="External" /><Relationship Id="rId5" Type="http://schemas.openxmlformats.org/officeDocument/2006/relationships/hyperlink" Target="https://podminky.urs.cz/item/CS_URS_2023_02/741112001" TargetMode="External" /><Relationship Id="rId6" Type="http://schemas.openxmlformats.org/officeDocument/2006/relationships/hyperlink" Target="https://podminky.urs.cz/item/CS_URS_2023_02/741112061" TargetMode="External" /><Relationship Id="rId7" Type="http://schemas.openxmlformats.org/officeDocument/2006/relationships/hyperlink" Target="https://podminky.urs.cz/item/CS_URS_2023_02/741112101" TargetMode="External" /><Relationship Id="rId8" Type="http://schemas.openxmlformats.org/officeDocument/2006/relationships/hyperlink" Target="https://podminky.urs.cz/item/CS_URS_2023_02/741122015" TargetMode="External" /><Relationship Id="rId9" Type="http://schemas.openxmlformats.org/officeDocument/2006/relationships/hyperlink" Target="https://podminky.urs.cz/item/CS_URS_2023_02/741122016" TargetMode="External" /><Relationship Id="rId10" Type="http://schemas.openxmlformats.org/officeDocument/2006/relationships/hyperlink" Target="https://podminky.urs.cz/item/CS_URS_2023_02/741122031" TargetMode="External" /><Relationship Id="rId11" Type="http://schemas.openxmlformats.org/officeDocument/2006/relationships/hyperlink" Target="https://podminky.urs.cz/item/CS_URS_2023_02/741132103" TargetMode="External" /><Relationship Id="rId12" Type="http://schemas.openxmlformats.org/officeDocument/2006/relationships/hyperlink" Target="https://podminky.urs.cz/item/CS_URS_2023_02/741210001" TargetMode="External" /><Relationship Id="rId13" Type="http://schemas.openxmlformats.org/officeDocument/2006/relationships/hyperlink" Target="https://podminky.urs.cz/item/CS_URS_2023_02/741210004" TargetMode="External" /><Relationship Id="rId14" Type="http://schemas.openxmlformats.org/officeDocument/2006/relationships/hyperlink" Target="https://podminky.urs.cz/item/CS_URS_2023_02/741310101" TargetMode="External" /><Relationship Id="rId15" Type="http://schemas.openxmlformats.org/officeDocument/2006/relationships/hyperlink" Target="https://podminky.urs.cz/item/CS_URS_2023_02/741310235" TargetMode="External" /><Relationship Id="rId16" Type="http://schemas.openxmlformats.org/officeDocument/2006/relationships/hyperlink" Target="https://podminky.urs.cz/item/CS_URS_2023_02/741310235" TargetMode="External" /><Relationship Id="rId17" Type="http://schemas.openxmlformats.org/officeDocument/2006/relationships/hyperlink" Target="https://podminky.urs.cz/item/CS_URS_2023_02/741313004" TargetMode="External" /><Relationship Id="rId18" Type="http://schemas.openxmlformats.org/officeDocument/2006/relationships/hyperlink" Target="https://podminky.urs.cz/item/CS_URS_2023_02/741313004" TargetMode="External" /><Relationship Id="rId19" Type="http://schemas.openxmlformats.org/officeDocument/2006/relationships/hyperlink" Target="https://podminky.urs.cz/item/CS_URS_2023_02/741313006" TargetMode="External" /><Relationship Id="rId20" Type="http://schemas.openxmlformats.org/officeDocument/2006/relationships/hyperlink" Target="https://podminky.urs.cz/item/CS_URS_2023_02/741313041" TargetMode="External" /><Relationship Id="rId21" Type="http://schemas.openxmlformats.org/officeDocument/2006/relationships/hyperlink" Target="https://podminky.urs.cz/item/CS_URS_2023_02/741372051" TargetMode="External" /><Relationship Id="rId22" Type="http://schemas.openxmlformats.org/officeDocument/2006/relationships/hyperlink" Target="https://podminky.urs.cz/item/CS_URS_2023_02/741372061" TargetMode="External" /><Relationship Id="rId23" Type="http://schemas.openxmlformats.org/officeDocument/2006/relationships/hyperlink" Target="https://podminky.urs.cz/item/CS_URS_2023_02/741372073" TargetMode="External" /><Relationship Id="rId24" Type="http://schemas.openxmlformats.org/officeDocument/2006/relationships/hyperlink" Target="https://podminky.urs.cz/item/CS_URS_2023_02/741372073" TargetMode="External" /><Relationship Id="rId25" Type="http://schemas.openxmlformats.org/officeDocument/2006/relationships/hyperlink" Target="https://podminky.urs.cz/item/CS_URS_2023_02/741372073" TargetMode="External" /><Relationship Id="rId26" Type="http://schemas.openxmlformats.org/officeDocument/2006/relationships/hyperlink" Target="https://podminky.urs.cz/item/CS_URS_2023_02/741372102" TargetMode="External" /><Relationship Id="rId27" Type="http://schemas.openxmlformats.org/officeDocument/2006/relationships/hyperlink" Target="https://podminky.urs.cz/item/CS_URS_2023_02/741374052" TargetMode="External" /><Relationship Id="rId28" Type="http://schemas.openxmlformats.org/officeDocument/2006/relationships/hyperlink" Target="https://podminky.urs.cz/item/CS_URS_2023_02/741811022" TargetMode="External" /><Relationship Id="rId29" Type="http://schemas.openxmlformats.org/officeDocument/2006/relationships/hyperlink" Target="https://podminky.urs.cz/item/CS_URS_2023_02/998741202" TargetMode="External" /><Relationship Id="rId30" Type="http://schemas.openxmlformats.org/officeDocument/2006/relationships/hyperlink" Target="https://podminky.urs.cz/item/CS_URS_2023_02/998741293" TargetMode="External" /><Relationship Id="rId31" Type="http://schemas.openxmlformats.org/officeDocument/2006/relationships/hyperlink" Target="https://podminky.urs.cz/item/CS_URS_2023_02/011464000" TargetMode="External" /><Relationship Id="rId32" Type="http://schemas.openxmlformats.org/officeDocument/2006/relationships/hyperlink" Target="https://podminky.urs.cz/item/CS_URS_2023_02/013254000" TargetMode="External" /><Relationship Id="rId33" Type="http://schemas.openxmlformats.org/officeDocument/2006/relationships/hyperlink" Target="https://podminky.urs.cz/item/CS_URS_2023_02/065002000" TargetMode="External" /><Relationship Id="rId34" Type="http://schemas.openxmlformats.org/officeDocument/2006/relationships/hyperlink" Target="https://podminky.urs.cz/item/CS_URS_2023_02/075503000" TargetMode="External" /><Relationship Id="rId35" Type="http://schemas.openxmlformats.org/officeDocument/2006/relationships/hyperlink" Target="https://podminky.urs.cz/item/CS_URS_2023_02/092103001" TargetMode="External" /><Relationship Id="rId36" Type="http://schemas.openxmlformats.org/officeDocument/2006/relationships/hyperlink" Target="https://podminky.urs.cz/item/CS_URS_2023_02/092203000" TargetMode="External" /><Relationship Id="rId37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741810002" TargetMode="External" /><Relationship Id="rId2" Type="http://schemas.openxmlformats.org/officeDocument/2006/relationships/hyperlink" Target="https://podminky.urs.cz/item/CS_URS_2023_02/741110043" TargetMode="External" /><Relationship Id="rId3" Type="http://schemas.openxmlformats.org/officeDocument/2006/relationships/hyperlink" Target="https://podminky.urs.cz/item/CS_URS_2023_02/741110061" TargetMode="External" /><Relationship Id="rId4" Type="http://schemas.openxmlformats.org/officeDocument/2006/relationships/hyperlink" Target="https://podminky.urs.cz/item/CS_URS_2023_02/741111002" TargetMode="External" /><Relationship Id="rId5" Type="http://schemas.openxmlformats.org/officeDocument/2006/relationships/hyperlink" Target="https://podminky.urs.cz/item/CS_URS_2023_02/741112001" TargetMode="External" /><Relationship Id="rId6" Type="http://schemas.openxmlformats.org/officeDocument/2006/relationships/hyperlink" Target="https://podminky.urs.cz/item/CS_URS_2023_02/741112061" TargetMode="External" /><Relationship Id="rId7" Type="http://schemas.openxmlformats.org/officeDocument/2006/relationships/hyperlink" Target="https://podminky.urs.cz/item/CS_URS_2023_02/741112101" TargetMode="External" /><Relationship Id="rId8" Type="http://schemas.openxmlformats.org/officeDocument/2006/relationships/hyperlink" Target="https://podminky.urs.cz/item/CS_URS_2023_02/741122015" TargetMode="External" /><Relationship Id="rId9" Type="http://schemas.openxmlformats.org/officeDocument/2006/relationships/hyperlink" Target="https://podminky.urs.cz/item/CS_URS_2023_02/741122016" TargetMode="External" /><Relationship Id="rId10" Type="http://schemas.openxmlformats.org/officeDocument/2006/relationships/hyperlink" Target="https://podminky.urs.cz/item/CS_URS_2023_02/741122031" TargetMode="External" /><Relationship Id="rId11" Type="http://schemas.openxmlformats.org/officeDocument/2006/relationships/hyperlink" Target="https://podminky.urs.cz/item/CS_URS_2023_02/741132103" TargetMode="External" /><Relationship Id="rId12" Type="http://schemas.openxmlformats.org/officeDocument/2006/relationships/hyperlink" Target="https://podminky.urs.cz/item/CS_URS_2023_02/741210001" TargetMode="External" /><Relationship Id="rId13" Type="http://schemas.openxmlformats.org/officeDocument/2006/relationships/hyperlink" Target="https://podminky.urs.cz/item/CS_URS_2023_02/741210004" TargetMode="External" /><Relationship Id="rId14" Type="http://schemas.openxmlformats.org/officeDocument/2006/relationships/hyperlink" Target="https://podminky.urs.cz/item/CS_URS_2023_02/741310101" TargetMode="External" /><Relationship Id="rId15" Type="http://schemas.openxmlformats.org/officeDocument/2006/relationships/hyperlink" Target="https://podminky.urs.cz/item/CS_URS_2023_02/741310235" TargetMode="External" /><Relationship Id="rId16" Type="http://schemas.openxmlformats.org/officeDocument/2006/relationships/hyperlink" Target="https://podminky.urs.cz/item/CS_URS_2023_02/741313001" TargetMode="External" /><Relationship Id="rId17" Type="http://schemas.openxmlformats.org/officeDocument/2006/relationships/hyperlink" Target="https://podminky.urs.cz/item/CS_URS_2023_02/741313004" TargetMode="External" /><Relationship Id="rId18" Type="http://schemas.openxmlformats.org/officeDocument/2006/relationships/hyperlink" Target="https://podminky.urs.cz/item/CS_URS_2023_02/741313004" TargetMode="External" /><Relationship Id="rId19" Type="http://schemas.openxmlformats.org/officeDocument/2006/relationships/hyperlink" Target="https://podminky.urs.cz/item/CS_URS_2023_02/741313006" TargetMode="External" /><Relationship Id="rId20" Type="http://schemas.openxmlformats.org/officeDocument/2006/relationships/hyperlink" Target="https://podminky.urs.cz/item/CS_URS_2023_02/741313041" TargetMode="External" /><Relationship Id="rId21" Type="http://schemas.openxmlformats.org/officeDocument/2006/relationships/hyperlink" Target="https://podminky.urs.cz/item/CS_URS_2023_02/741372051" TargetMode="External" /><Relationship Id="rId22" Type="http://schemas.openxmlformats.org/officeDocument/2006/relationships/hyperlink" Target="https://podminky.urs.cz/item/CS_URS_2023_02/741372061" TargetMode="External" /><Relationship Id="rId23" Type="http://schemas.openxmlformats.org/officeDocument/2006/relationships/hyperlink" Target="https://podminky.urs.cz/item/CS_URS_2023_02/741372073" TargetMode="External" /><Relationship Id="rId24" Type="http://schemas.openxmlformats.org/officeDocument/2006/relationships/hyperlink" Target="https://podminky.urs.cz/item/CS_URS_2023_02/741372073" TargetMode="External" /><Relationship Id="rId25" Type="http://schemas.openxmlformats.org/officeDocument/2006/relationships/hyperlink" Target="https://podminky.urs.cz/item/CS_URS_2023_02/741372102" TargetMode="External" /><Relationship Id="rId26" Type="http://schemas.openxmlformats.org/officeDocument/2006/relationships/hyperlink" Target="https://podminky.urs.cz/item/CS_URS_2023_02/741374052" TargetMode="External" /><Relationship Id="rId27" Type="http://schemas.openxmlformats.org/officeDocument/2006/relationships/hyperlink" Target="https://podminky.urs.cz/item/CS_URS_2023_02/741811022" TargetMode="External" /><Relationship Id="rId28" Type="http://schemas.openxmlformats.org/officeDocument/2006/relationships/hyperlink" Target="https://podminky.urs.cz/item/CS_URS_2023_02/998741202" TargetMode="External" /><Relationship Id="rId29" Type="http://schemas.openxmlformats.org/officeDocument/2006/relationships/hyperlink" Target="https://podminky.urs.cz/item/CS_URS_2023_02/998741293" TargetMode="External" /><Relationship Id="rId30" Type="http://schemas.openxmlformats.org/officeDocument/2006/relationships/hyperlink" Target="https://podminky.urs.cz/item/CS_URS_2023_02/011464000" TargetMode="External" /><Relationship Id="rId31" Type="http://schemas.openxmlformats.org/officeDocument/2006/relationships/hyperlink" Target="https://podminky.urs.cz/item/CS_URS_2023_02/013254000" TargetMode="External" /><Relationship Id="rId32" Type="http://schemas.openxmlformats.org/officeDocument/2006/relationships/hyperlink" Target="https://podminky.urs.cz/item/CS_URS_2023_02/065002000" TargetMode="External" /><Relationship Id="rId33" Type="http://schemas.openxmlformats.org/officeDocument/2006/relationships/hyperlink" Target="https://podminky.urs.cz/item/CS_URS_2023_02/075503000" TargetMode="External" /><Relationship Id="rId34" Type="http://schemas.openxmlformats.org/officeDocument/2006/relationships/hyperlink" Target="https://podminky.urs.cz/item/CS_URS_2023_02/092103001" TargetMode="External" /><Relationship Id="rId35" Type="http://schemas.openxmlformats.org/officeDocument/2006/relationships/hyperlink" Target="https://podminky.urs.cz/item/CS_URS_2023_02/092203000" TargetMode="External" /><Relationship Id="rId36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64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9" t="s">
        <v>0</v>
      </c>
      <c r="AZ1" s="19" t="s">
        <v>1</v>
      </c>
      <c r="BA1" s="19" t="s">
        <v>2</v>
      </c>
      <c r="BB1" s="19" t="s">
        <v>3</v>
      </c>
      <c r="BT1" s="19" t="s">
        <v>4</v>
      </c>
      <c r="BU1" s="19" t="s">
        <v>4</v>
      </c>
      <c r="BV1" s="19" t="s">
        <v>5</v>
      </c>
    </row>
    <row r="2" spans="44:72" s="1" customFormat="1" ht="36.95" customHeight="1">
      <c r="AR2" s="396"/>
      <c r="AS2" s="396"/>
      <c r="AT2" s="396"/>
      <c r="AU2" s="396"/>
      <c r="AV2" s="396"/>
      <c r="AW2" s="396"/>
      <c r="AX2" s="396"/>
      <c r="AY2" s="396"/>
      <c r="AZ2" s="396"/>
      <c r="BA2" s="396"/>
      <c r="BB2" s="396"/>
      <c r="BC2" s="396"/>
      <c r="BD2" s="396"/>
      <c r="BE2" s="396"/>
      <c r="BS2" s="20" t="s">
        <v>6</v>
      </c>
      <c r="BT2" s="20" t="s">
        <v>7</v>
      </c>
    </row>
    <row r="3" spans="2:72" s="1" customFormat="1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3"/>
      <c r="BS3" s="20" t="s">
        <v>6</v>
      </c>
      <c r="BT3" s="20" t="s">
        <v>8</v>
      </c>
    </row>
    <row r="4" spans="2:71" s="1" customFormat="1" ht="24.95" customHeight="1">
      <c r="B4" s="24"/>
      <c r="C4" s="25"/>
      <c r="D4" s="26" t="s">
        <v>9</v>
      </c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3"/>
      <c r="AS4" s="27" t="s">
        <v>10</v>
      </c>
      <c r="BE4" s="28" t="s">
        <v>11</v>
      </c>
      <c r="BS4" s="20" t="s">
        <v>12</v>
      </c>
    </row>
    <row r="5" spans="2:71" s="1" customFormat="1" ht="12" customHeight="1">
      <c r="B5" s="24"/>
      <c r="C5" s="25"/>
      <c r="D5" s="29" t="s">
        <v>13</v>
      </c>
      <c r="E5" s="25"/>
      <c r="F5" s="25"/>
      <c r="G5" s="25"/>
      <c r="H5" s="25"/>
      <c r="I5" s="25"/>
      <c r="J5" s="25"/>
      <c r="K5" s="380" t="s">
        <v>14</v>
      </c>
      <c r="L5" s="381"/>
      <c r="M5" s="381"/>
      <c r="N5" s="381"/>
      <c r="O5" s="381"/>
      <c r="P5" s="381"/>
      <c r="Q5" s="381"/>
      <c r="R5" s="381"/>
      <c r="S5" s="381"/>
      <c r="T5" s="381"/>
      <c r="U5" s="381"/>
      <c r="V5" s="381"/>
      <c r="W5" s="381"/>
      <c r="X5" s="381"/>
      <c r="Y5" s="381"/>
      <c r="Z5" s="381"/>
      <c r="AA5" s="381"/>
      <c r="AB5" s="381"/>
      <c r="AC5" s="381"/>
      <c r="AD5" s="381"/>
      <c r="AE5" s="381"/>
      <c r="AF5" s="381"/>
      <c r="AG5" s="381"/>
      <c r="AH5" s="381"/>
      <c r="AI5" s="381"/>
      <c r="AJ5" s="381"/>
      <c r="AK5" s="381"/>
      <c r="AL5" s="381"/>
      <c r="AM5" s="381"/>
      <c r="AN5" s="381"/>
      <c r="AO5" s="381"/>
      <c r="AP5" s="25"/>
      <c r="AQ5" s="25"/>
      <c r="AR5" s="23"/>
      <c r="BE5" s="377" t="s">
        <v>15</v>
      </c>
      <c r="BS5" s="20" t="s">
        <v>6</v>
      </c>
    </row>
    <row r="6" spans="2:71" s="1" customFormat="1" ht="36.95" customHeight="1">
      <c r="B6" s="24"/>
      <c r="C6" s="25"/>
      <c r="D6" s="31" t="s">
        <v>16</v>
      </c>
      <c r="E6" s="25"/>
      <c r="F6" s="25"/>
      <c r="G6" s="25"/>
      <c r="H6" s="25"/>
      <c r="I6" s="25"/>
      <c r="J6" s="25"/>
      <c r="K6" s="382" t="s">
        <v>17</v>
      </c>
      <c r="L6" s="381"/>
      <c r="M6" s="381"/>
      <c r="N6" s="381"/>
      <c r="O6" s="381"/>
      <c r="P6" s="381"/>
      <c r="Q6" s="381"/>
      <c r="R6" s="381"/>
      <c r="S6" s="381"/>
      <c r="T6" s="381"/>
      <c r="U6" s="381"/>
      <c r="V6" s="381"/>
      <c r="W6" s="381"/>
      <c r="X6" s="381"/>
      <c r="Y6" s="381"/>
      <c r="Z6" s="381"/>
      <c r="AA6" s="381"/>
      <c r="AB6" s="381"/>
      <c r="AC6" s="381"/>
      <c r="AD6" s="381"/>
      <c r="AE6" s="381"/>
      <c r="AF6" s="381"/>
      <c r="AG6" s="381"/>
      <c r="AH6" s="381"/>
      <c r="AI6" s="381"/>
      <c r="AJ6" s="381"/>
      <c r="AK6" s="381"/>
      <c r="AL6" s="381"/>
      <c r="AM6" s="381"/>
      <c r="AN6" s="381"/>
      <c r="AO6" s="381"/>
      <c r="AP6" s="25"/>
      <c r="AQ6" s="25"/>
      <c r="AR6" s="23"/>
      <c r="BE6" s="378"/>
      <c r="BS6" s="20" t="s">
        <v>6</v>
      </c>
    </row>
    <row r="7" spans="2:71" s="1" customFormat="1" ht="12" customHeight="1">
      <c r="B7" s="24"/>
      <c r="C7" s="25"/>
      <c r="D7" s="32" t="s">
        <v>18</v>
      </c>
      <c r="E7" s="25"/>
      <c r="F7" s="25"/>
      <c r="G7" s="25"/>
      <c r="H7" s="25"/>
      <c r="I7" s="25"/>
      <c r="J7" s="25"/>
      <c r="K7" s="30" t="s">
        <v>19</v>
      </c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32" t="s">
        <v>20</v>
      </c>
      <c r="AL7" s="25"/>
      <c r="AM7" s="25"/>
      <c r="AN7" s="30" t="s">
        <v>21</v>
      </c>
      <c r="AO7" s="25"/>
      <c r="AP7" s="25"/>
      <c r="AQ7" s="25"/>
      <c r="AR7" s="23"/>
      <c r="BE7" s="378"/>
      <c r="BS7" s="20" t="s">
        <v>6</v>
      </c>
    </row>
    <row r="8" spans="2:71" s="1" customFormat="1" ht="12" customHeight="1">
      <c r="B8" s="24"/>
      <c r="C8" s="25"/>
      <c r="D8" s="32" t="s">
        <v>22</v>
      </c>
      <c r="E8" s="25"/>
      <c r="F8" s="25"/>
      <c r="G8" s="25"/>
      <c r="H8" s="25"/>
      <c r="I8" s="25"/>
      <c r="J8" s="25"/>
      <c r="K8" s="30" t="s">
        <v>23</v>
      </c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32" t="s">
        <v>24</v>
      </c>
      <c r="AL8" s="25"/>
      <c r="AM8" s="25"/>
      <c r="AN8" s="33" t="s">
        <v>25</v>
      </c>
      <c r="AO8" s="25"/>
      <c r="AP8" s="25"/>
      <c r="AQ8" s="25"/>
      <c r="AR8" s="23"/>
      <c r="BE8" s="378"/>
      <c r="BS8" s="20" t="s">
        <v>6</v>
      </c>
    </row>
    <row r="9" spans="2:71" s="1" customFormat="1" ht="29.25" customHeight="1">
      <c r="B9" s="24"/>
      <c r="C9" s="25"/>
      <c r="D9" s="29" t="s">
        <v>26</v>
      </c>
      <c r="E9" s="25"/>
      <c r="F9" s="25"/>
      <c r="G9" s="25"/>
      <c r="H9" s="25"/>
      <c r="I9" s="25"/>
      <c r="J9" s="25"/>
      <c r="K9" s="34" t="s">
        <v>27</v>
      </c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9" t="s">
        <v>28</v>
      </c>
      <c r="AL9" s="25"/>
      <c r="AM9" s="25"/>
      <c r="AN9" s="34" t="s">
        <v>29</v>
      </c>
      <c r="AO9" s="25"/>
      <c r="AP9" s="25"/>
      <c r="AQ9" s="25"/>
      <c r="AR9" s="23"/>
      <c r="BE9" s="378"/>
      <c r="BS9" s="20" t="s">
        <v>6</v>
      </c>
    </row>
    <row r="10" spans="2:71" s="1" customFormat="1" ht="12" customHeight="1">
      <c r="B10" s="24"/>
      <c r="C10" s="25"/>
      <c r="D10" s="32" t="s">
        <v>30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32" t="s">
        <v>31</v>
      </c>
      <c r="AL10" s="25"/>
      <c r="AM10" s="25"/>
      <c r="AN10" s="30" t="s">
        <v>32</v>
      </c>
      <c r="AO10" s="25"/>
      <c r="AP10" s="25"/>
      <c r="AQ10" s="25"/>
      <c r="AR10" s="23"/>
      <c r="BE10" s="378"/>
      <c r="BS10" s="20" t="s">
        <v>6</v>
      </c>
    </row>
    <row r="11" spans="2:71" s="1" customFormat="1" ht="18.4" customHeight="1">
      <c r="B11" s="24"/>
      <c r="C11" s="25"/>
      <c r="D11" s="25"/>
      <c r="E11" s="30" t="s">
        <v>33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32" t="s">
        <v>34</v>
      </c>
      <c r="AL11" s="25"/>
      <c r="AM11" s="25"/>
      <c r="AN11" s="30" t="s">
        <v>35</v>
      </c>
      <c r="AO11" s="25"/>
      <c r="AP11" s="25"/>
      <c r="AQ11" s="25"/>
      <c r="AR11" s="23"/>
      <c r="BE11" s="378"/>
      <c r="BS11" s="20" t="s">
        <v>6</v>
      </c>
    </row>
    <row r="12" spans="2:71" s="1" customFormat="1" ht="6.95" customHeight="1">
      <c r="B12" s="2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3"/>
      <c r="BE12" s="378"/>
      <c r="BS12" s="20" t="s">
        <v>6</v>
      </c>
    </row>
    <row r="13" spans="2:71" s="1" customFormat="1" ht="12" customHeight="1">
      <c r="B13" s="24"/>
      <c r="C13" s="25"/>
      <c r="D13" s="32" t="s">
        <v>36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32" t="s">
        <v>31</v>
      </c>
      <c r="AL13" s="25"/>
      <c r="AM13" s="25"/>
      <c r="AN13" s="35" t="s">
        <v>37</v>
      </c>
      <c r="AO13" s="25"/>
      <c r="AP13" s="25"/>
      <c r="AQ13" s="25"/>
      <c r="AR13" s="23"/>
      <c r="BE13" s="378"/>
      <c r="BS13" s="20" t="s">
        <v>6</v>
      </c>
    </row>
    <row r="14" spans="2:71" ht="12.75">
      <c r="B14" s="24"/>
      <c r="C14" s="25"/>
      <c r="D14" s="25"/>
      <c r="E14" s="383" t="s">
        <v>37</v>
      </c>
      <c r="F14" s="384"/>
      <c r="G14" s="384"/>
      <c r="H14" s="384"/>
      <c r="I14" s="384"/>
      <c r="J14" s="384"/>
      <c r="K14" s="384"/>
      <c r="L14" s="384"/>
      <c r="M14" s="384"/>
      <c r="N14" s="384"/>
      <c r="O14" s="384"/>
      <c r="P14" s="384"/>
      <c r="Q14" s="384"/>
      <c r="R14" s="384"/>
      <c r="S14" s="384"/>
      <c r="T14" s="384"/>
      <c r="U14" s="384"/>
      <c r="V14" s="384"/>
      <c r="W14" s="384"/>
      <c r="X14" s="384"/>
      <c r="Y14" s="384"/>
      <c r="Z14" s="384"/>
      <c r="AA14" s="384"/>
      <c r="AB14" s="384"/>
      <c r="AC14" s="384"/>
      <c r="AD14" s="384"/>
      <c r="AE14" s="384"/>
      <c r="AF14" s="384"/>
      <c r="AG14" s="384"/>
      <c r="AH14" s="384"/>
      <c r="AI14" s="384"/>
      <c r="AJ14" s="384"/>
      <c r="AK14" s="32" t="s">
        <v>34</v>
      </c>
      <c r="AL14" s="25"/>
      <c r="AM14" s="25"/>
      <c r="AN14" s="35" t="s">
        <v>37</v>
      </c>
      <c r="AO14" s="25"/>
      <c r="AP14" s="25"/>
      <c r="AQ14" s="25"/>
      <c r="AR14" s="23"/>
      <c r="BE14" s="378"/>
      <c r="BS14" s="20" t="s">
        <v>6</v>
      </c>
    </row>
    <row r="15" spans="2:71" s="1" customFormat="1" ht="6.95" customHeight="1">
      <c r="B15" s="24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3"/>
      <c r="BE15" s="378"/>
      <c r="BS15" s="20" t="s">
        <v>4</v>
      </c>
    </row>
    <row r="16" spans="2:71" s="1" customFormat="1" ht="12" customHeight="1">
      <c r="B16" s="24"/>
      <c r="C16" s="25"/>
      <c r="D16" s="32" t="s">
        <v>38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32" t="s">
        <v>31</v>
      </c>
      <c r="AL16" s="25"/>
      <c r="AM16" s="25"/>
      <c r="AN16" s="30" t="s">
        <v>35</v>
      </c>
      <c r="AO16" s="25"/>
      <c r="AP16" s="25"/>
      <c r="AQ16" s="25"/>
      <c r="AR16" s="23"/>
      <c r="BE16" s="378"/>
      <c r="BS16" s="20" t="s">
        <v>4</v>
      </c>
    </row>
    <row r="17" spans="2:71" s="1" customFormat="1" ht="18.4" customHeight="1">
      <c r="B17" s="24"/>
      <c r="C17" s="25"/>
      <c r="D17" s="25"/>
      <c r="E17" s="30" t="s">
        <v>39</v>
      </c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32" t="s">
        <v>34</v>
      </c>
      <c r="AL17" s="25"/>
      <c r="AM17" s="25"/>
      <c r="AN17" s="30" t="s">
        <v>35</v>
      </c>
      <c r="AO17" s="25"/>
      <c r="AP17" s="25"/>
      <c r="AQ17" s="25"/>
      <c r="AR17" s="23"/>
      <c r="BE17" s="378"/>
      <c r="BS17" s="20" t="s">
        <v>40</v>
      </c>
    </row>
    <row r="18" spans="2:71" s="1" customFormat="1" ht="6.95" customHeight="1">
      <c r="B18" s="24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3"/>
      <c r="BE18" s="378"/>
      <c r="BS18" s="20" t="s">
        <v>6</v>
      </c>
    </row>
    <row r="19" spans="2:71" s="1" customFormat="1" ht="12" customHeight="1">
      <c r="B19" s="24"/>
      <c r="C19" s="25"/>
      <c r="D19" s="32" t="s">
        <v>41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32" t="s">
        <v>31</v>
      </c>
      <c r="AL19" s="25"/>
      <c r="AM19" s="25"/>
      <c r="AN19" s="30" t="s">
        <v>35</v>
      </c>
      <c r="AO19" s="25"/>
      <c r="AP19" s="25"/>
      <c r="AQ19" s="25"/>
      <c r="AR19" s="23"/>
      <c r="BE19" s="378"/>
      <c r="BS19" s="20" t="s">
        <v>6</v>
      </c>
    </row>
    <row r="20" spans="2:71" s="1" customFormat="1" ht="18.4" customHeight="1">
      <c r="B20" s="24"/>
      <c r="C20" s="25"/>
      <c r="D20" s="25"/>
      <c r="E20" s="30" t="s">
        <v>42</v>
      </c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32" t="s">
        <v>34</v>
      </c>
      <c r="AL20" s="25"/>
      <c r="AM20" s="25"/>
      <c r="AN20" s="30" t="s">
        <v>35</v>
      </c>
      <c r="AO20" s="25"/>
      <c r="AP20" s="25"/>
      <c r="AQ20" s="25"/>
      <c r="AR20" s="23"/>
      <c r="BE20" s="378"/>
      <c r="BS20" s="20" t="s">
        <v>4</v>
      </c>
    </row>
    <row r="21" spans="2:57" s="1" customFormat="1" ht="6.95" customHeight="1"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3"/>
      <c r="BE21" s="378"/>
    </row>
    <row r="22" spans="2:57" s="1" customFormat="1" ht="12" customHeight="1">
      <c r="B22" s="24"/>
      <c r="C22" s="25"/>
      <c r="D22" s="32" t="s">
        <v>43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3"/>
      <c r="BE22" s="378"/>
    </row>
    <row r="23" spans="2:57" s="1" customFormat="1" ht="47.25" customHeight="1">
      <c r="B23" s="24"/>
      <c r="C23" s="25"/>
      <c r="D23" s="25"/>
      <c r="E23" s="385" t="s">
        <v>44</v>
      </c>
      <c r="F23" s="385"/>
      <c r="G23" s="385"/>
      <c r="H23" s="385"/>
      <c r="I23" s="385"/>
      <c r="J23" s="385"/>
      <c r="K23" s="385"/>
      <c r="L23" s="385"/>
      <c r="M23" s="385"/>
      <c r="N23" s="385"/>
      <c r="O23" s="385"/>
      <c r="P23" s="385"/>
      <c r="Q23" s="385"/>
      <c r="R23" s="385"/>
      <c r="S23" s="385"/>
      <c r="T23" s="385"/>
      <c r="U23" s="385"/>
      <c r="V23" s="385"/>
      <c r="W23" s="385"/>
      <c r="X23" s="385"/>
      <c r="Y23" s="385"/>
      <c r="Z23" s="385"/>
      <c r="AA23" s="385"/>
      <c r="AB23" s="385"/>
      <c r="AC23" s="385"/>
      <c r="AD23" s="385"/>
      <c r="AE23" s="385"/>
      <c r="AF23" s="385"/>
      <c r="AG23" s="385"/>
      <c r="AH23" s="385"/>
      <c r="AI23" s="385"/>
      <c r="AJ23" s="385"/>
      <c r="AK23" s="385"/>
      <c r="AL23" s="385"/>
      <c r="AM23" s="385"/>
      <c r="AN23" s="385"/>
      <c r="AO23" s="25"/>
      <c r="AP23" s="25"/>
      <c r="AQ23" s="25"/>
      <c r="AR23" s="23"/>
      <c r="BE23" s="378"/>
    </row>
    <row r="24" spans="2:57" s="1" customFormat="1" ht="6.95" customHeight="1">
      <c r="B24" s="24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3"/>
      <c r="BE24" s="378"/>
    </row>
    <row r="25" spans="2:57" s="1" customFormat="1" ht="6.95" customHeight="1">
      <c r="B25" s="24"/>
      <c r="C25" s="25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5"/>
      <c r="AQ25" s="25"/>
      <c r="AR25" s="23"/>
      <c r="BE25" s="378"/>
    </row>
    <row r="26" spans="1:57" s="2" customFormat="1" ht="25.9" customHeight="1">
      <c r="A26" s="38"/>
      <c r="B26" s="39"/>
      <c r="C26" s="40"/>
      <c r="D26" s="41" t="s">
        <v>45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386">
        <f>ROUND(AG54,2)</f>
        <v>0</v>
      </c>
      <c r="AL26" s="387"/>
      <c r="AM26" s="387"/>
      <c r="AN26" s="387"/>
      <c r="AO26" s="387"/>
      <c r="AP26" s="40"/>
      <c r="AQ26" s="40"/>
      <c r="AR26" s="43"/>
      <c r="BE26" s="378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3"/>
      <c r="BE27" s="378"/>
    </row>
    <row r="28" spans="1:57" s="2" customFormat="1" ht="12.75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388" t="s">
        <v>46</v>
      </c>
      <c r="M28" s="388"/>
      <c r="N28" s="388"/>
      <c r="O28" s="388"/>
      <c r="P28" s="388"/>
      <c r="Q28" s="40"/>
      <c r="R28" s="40"/>
      <c r="S28" s="40"/>
      <c r="T28" s="40"/>
      <c r="U28" s="40"/>
      <c r="V28" s="40"/>
      <c r="W28" s="388" t="s">
        <v>47</v>
      </c>
      <c r="X28" s="388"/>
      <c r="Y28" s="388"/>
      <c r="Z28" s="388"/>
      <c r="AA28" s="388"/>
      <c r="AB28" s="388"/>
      <c r="AC28" s="388"/>
      <c r="AD28" s="388"/>
      <c r="AE28" s="388"/>
      <c r="AF28" s="40"/>
      <c r="AG28" s="40"/>
      <c r="AH28" s="40"/>
      <c r="AI28" s="40"/>
      <c r="AJ28" s="40"/>
      <c r="AK28" s="388" t="s">
        <v>48</v>
      </c>
      <c r="AL28" s="388"/>
      <c r="AM28" s="388"/>
      <c r="AN28" s="388"/>
      <c r="AO28" s="388"/>
      <c r="AP28" s="40"/>
      <c r="AQ28" s="40"/>
      <c r="AR28" s="43"/>
      <c r="BE28" s="378"/>
    </row>
    <row r="29" spans="2:57" s="3" customFormat="1" ht="14.45" customHeight="1">
      <c r="B29" s="44"/>
      <c r="C29" s="45"/>
      <c r="D29" s="32" t="s">
        <v>49</v>
      </c>
      <c r="E29" s="45"/>
      <c r="F29" s="32" t="s">
        <v>50</v>
      </c>
      <c r="G29" s="45"/>
      <c r="H29" s="45"/>
      <c r="I29" s="45"/>
      <c r="J29" s="45"/>
      <c r="K29" s="45"/>
      <c r="L29" s="391">
        <v>0.21</v>
      </c>
      <c r="M29" s="390"/>
      <c r="N29" s="390"/>
      <c r="O29" s="390"/>
      <c r="P29" s="390"/>
      <c r="Q29" s="45"/>
      <c r="R29" s="45"/>
      <c r="S29" s="45"/>
      <c r="T29" s="45"/>
      <c r="U29" s="45"/>
      <c r="V29" s="45"/>
      <c r="W29" s="389">
        <f>ROUND(AZ54,2)</f>
        <v>0</v>
      </c>
      <c r="X29" s="390"/>
      <c r="Y29" s="390"/>
      <c r="Z29" s="390"/>
      <c r="AA29" s="390"/>
      <c r="AB29" s="390"/>
      <c r="AC29" s="390"/>
      <c r="AD29" s="390"/>
      <c r="AE29" s="390"/>
      <c r="AF29" s="45"/>
      <c r="AG29" s="45"/>
      <c r="AH29" s="45"/>
      <c r="AI29" s="45"/>
      <c r="AJ29" s="45"/>
      <c r="AK29" s="389">
        <f>ROUND(AV54,2)</f>
        <v>0</v>
      </c>
      <c r="AL29" s="390"/>
      <c r="AM29" s="390"/>
      <c r="AN29" s="390"/>
      <c r="AO29" s="390"/>
      <c r="AP29" s="45"/>
      <c r="AQ29" s="45"/>
      <c r="AR29" s="46"/>
      <c r="BE29" s="379"/>
    </row>
    <row r="30" spans="2:57" s="3" customFormat="1" ht="14.45" customHeight="1">
      <c r="B30" s="44"/>
      <c r="C30" s="45"/>
      <c r="D30" s="45"/>
      <c r="E30" s="45"/>
      <c r="F30" s="32" t="s">
        <v>51</v>
      </c>
      <c r="G30" s="45"/>
      <c r="H30" s="45"/>
      <c r="I30" s="45"/>
      <c r="J30" s="45"/>
      <c r="K30" s="45"/>
      <c r="L30" s="391">
        <v>0.15</v>
      </c>
      <c r="M30" s="390"/>
      <c r="N30" s="390"/>
      <c r="O30" s="390"/>
      <c r="P30" s="390"/>
      <c r="Q30" s="45"/>
      <c r="R30" s="45"/>
      <c r="S30" s="45"/>
      <c r="T30" s="45"/>
      <c r="U30" s="45"/>
      <c r="V30" s="45"/>
      <c r="W30" s="389">
        <f>ROUND(BA54,2)</f>
        <v>0</v>
      </c>
      <c r="X30" s="390"/>
      <c r="Y30" s="390"/>
      <c r="Z30" s="390"/>
      <c r="AA30" s="390"/>
      <c r="AB30" s="390"/>
      <c r="AC30" s="390"/>
      <c r="AD30" s="390"/>
      <c r="AE30" s="390"/>
      <c r="AF30" s="45"/>
      <c r="AG30" s="45"/>
      <c r="AH30" s="45"/>
      <c r="AI30" s="45"/>
      <c r="AJ30" s="45"/>
      <c r="AK30" s="389">
        <f>ROUND(AW54,2)</f>
        <v>0</v>
      </c>
      <c r="AL30" s="390"/>
      <c r="AM30" s="390"/>
      <c r="AN30" s="390"/>
      <c r="AO30" s="390"/>
      <c r="AP30" s="45"/>
      <c r="AQ30" s="45"/>
      <c r="AR30" s="46"/>
      <c r="BE30" s="379"/>
    </row>
    <row r="31" spans="2:57" s="3" customFormat="1" ht="14.45" customHeight="1" hidden="1">
      <c r="B31" s="44"/>
      <c r="C31" s="45"/>
      <c r="D31" s="45"/>
      <c r="E31" s="45"/>
      <c r="F31" s="32" t="s">
        <v>52</v>
      </c>
      <c r="G31" s="45"/>
      <c r="H31" s="45"/>
      <c r="I31" s="45"/>
      <c r="J31" s="45"/>
      <c r="K31" s="45"/>
      <c r="L31" s="391">
        <v>0.21</v>
      </c>
      <c r="M31" s="390"/>
      <c r="N31" s="390"/>
      <c r="O31" s="390"/>
      <c r="P31" s="390"/>
      <c r="Q31" s="45"/>
      <c r="R31" s="45"/>
      <c r="S31" s="45"/>
      <c r="T31" s="45"/>
      <c r="U31" s="45"/>
      <c r="V31" s="45"/>
      <c r="W31" s="389">
        <f>ROUND(BB54,2)</f>
        <v>0</v>
      </c>
      <c r="X31" s="390"/>
      <c r="Y31" s="390"/>
      <c r="Z31" s="390"/>
      <c r="AA31" s="390"/>
      <c r="AB31" s="390"/>
      <c r="AC31" s="390"/>
      <c r="AD31" s="390"/>
      <c r="AE31" s="390"/>
      <c r="AF31" s="45"/>
      <c r="AG31" s="45"/>
      <c r="AH31" s="45"/>
      <c r="AI31" s="45"/>
      <c r="AJ31" s="45"/>
      <c r="AK31" s="389">
        <v>0</v>
      </c>
      <c r="AL31" s="390"/>
      <c r="AM31" s="390"/>
      <c r="AN31" s="390"/>
      <c r="AO31" s="390"/>
      <c r="AP31" s="45"/>
      <c r="AQ31" s="45"/>
      <c r="AR31" s="46"/>
      <c r="BE31" s="379"/>
    </row>
    <row r="32" spans="2:57" s="3" customFormat="1" ht="14.45" customHeight="1" hidden="1">
      <c r="B32" s="44"/>
      <c r="C32" s="45"/>
      <c r="D32" s="45"/>
      <c r="E32" s="45"/>
      <c r="F32" s="32" t="s">
        <v>53</v>
      </c>
      <c r="G32" s="45"/>
      <c r="H32" s="45"/>
      <c r="I32" s="45"/>
      <c r="J32" s="45"/>
      <c r="K32" s="45"/>
      <c r="L32" s="391">
        <v>0.15</v>
      </c>
      <c r="M32" s="390"/>
      <c r="N32" s="390"/>
      <c r="O32" s="390"/>
      <c r="P32" s="390"/>
      <c r="Q32" s="45"/>
      <c r="R32" s="45"/>
      <c r="S32" s="45"/>
      <c r="T32" s="45"/>
      <c r="U32" s="45"/>
      <c r="V32" s="45"/>
      <c r="W32" s="389">
        <f>ROUND(BC54,2)</f>
        <v>0</v>
      </c>
      <c r="X32" s="390"/>
      <c r="Y32" s="390"/>
      <c r="Z32" s="390"/>
      <c r="AA32" s="390"/>
      <c r="AB32" s="390"/>
      <c r="AC32" s="390"/>
      <c r="AD32" s="390"/>
      <c r="AE32" s="390"/>
      <c r="AF32" s="45"/>
      <c r="AG32" s="45"/>
      <c r="AH32" s="45"/>
      <c r="AI32" s="45"/>
      <c r="AJ32" s="45"/>
      <c r="AK32" s="389">
        <v>0</v>
      </c>
      <c r="AL32" s="390"/>
      <c r="AM32" s="390"/>
      <c r="AN32" s="390"/>
      <c r="AO32" s="390"/>
      <c r="AP32" s="45"/>
      <c r="AQ32" s="45"/>
      <c r="AR32" s="46"/>
      <c r="BE32" s="379"/>
    </row>
    <row r="33" spans="2:44" s="3" customFormat="1" ht="14.45" customHeight="1" hidden="1">
      <c r="B33" s="44"/>
      <c r="C33" s="45"/>
      <c r="D33" s="45"/>
      <c r="E33" s="45"/>
      <c r="F33" s="32" t="s">
        <v>54</v>
      </c>
      <c r="G33" s="45"/>
      <c r="H33" s="45"/>
      <c r="I33" s="45"/>
      <c r="J33" s="45"/>
      <c r="K33" s="45"/>
      <c r="L33" s="391">
        <v>0</v>
      </c>
      <c r="M33" s="390"/>
      <c r="N33" s="390"/>
      <c r="O33" s="390"/>
      <c r="P33" s="390"/>
      <c r="Q33" s="45"/>
      <c r="R33" s="45"/>
      <c r="S33" s="45"/>
      <c r="T33" s="45"/>
      <c r="U33" s="45"/>
      <c r="V33" s="45"/>
      <c r="W33" s="389">
        <f>ROUND(BD54,2)</f>
        <v>0</v>
      </c>
      <c r="X33" s="390"/>
      <c r="Y33" s="390"/>
      <c r="Z33" s="390"/>
      <c r="AA33" s="390"/>
      <c r="AB33" s="390"/>
      <c r="AC33" s="390"/>
      <c r="AD33" s="390"/>
      <c r="AE33" s="390"/>
      <c r="AF33" s="45"/>
      <c r="AG33" s="45"/>
      <c r="AH33" s="45"/>
      <c r="AI33" s="45"/>
      <c r="AJ33" s="45"/>
      <c r="AK33" s="389">
        <v>0</v>
      </c>
      <c r="AL33" s="390"/>
      <c r="AM33" s="390"/>
      <c r="AN33" s="390"/>
      <c r="AO33" s="390"/>
      <c r="AP33" s="45"/>
      <c r="AQ33" s="45"/>
      <c r="AR33" s="46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3"/>
      <c r="BE34" s="38"/>
    </row>
    <row r="35" spans="1:57" s="2" customFormat="1" ht="25.9" customHeight="1">
      <c r="A35" s="38"/>
      <c r="B35" s="39"/>
      <c r="C35" s="47"/>
      <c r="D35" s="48" t="s">
        <v>55</v>
      </c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50" t="s">
        <v>56</v>
      </c>
      <c r="U35" s="49"/>
      <c r="V35" s="49"/>
      <c r="W35" s="49"/>
      <c r="X35" s="395" t="s">
        <v>57</v>
      </c>
      <c r="Y35" s="393"/>
      <c r="Z35" s="393"/>
      <c r="AA35" s="393"/>
      <c r="AB35" s="393"/>
      <c r="AC35" s="49"/>
      <c r="AD35" s="49"/>
      <c r="AE35" s="49"/>
      <c r="AF35" s="49"/>
      <c r="AG35" s="49"/>
      <c r="AH35" s="49"/>
      <c r="AI35" s="49"/>
      <c r="AJ35" s="49"/>
      <c r="AK35" s="392">
        <f>SUM(AK26:AK33)</f>
        <v>0</v>
      </c>
      <c r="AL35" s="393"/>
      <c r="AM35" s="393"/>
      <c r="AN35" s="393"/>
      <c r="AO35" s="394"/>
      <c r="AP35" s="47"/>
      <c r="AQ35" s="47"/>
      <c r="AR35" s="43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3"/>
      <c r="BE36" s="38"/>
    </row>
    <row r="37" spans="1:57" s="2" customFormat="1" ht="6.95" customHeight="1">
      <c r="A37" s="38"/>
      <c r="B37" s="51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43"/>
      <c r="BE37" s="38"/>
    </row>
    <row r="41" spans="1:57" s="2" customFormat="1" ht="6.95" customHeight="1">
      <c r="A41" s="38"/>
      <c r="B41" s="53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43"/>
      <c r="BE41" s="38"/>
    </row>
    <row r="42" spans="1:57" s="2" customFormat="1" ht="24.95" customHeight="1">
      <c r="A42" s="38"/>
      <c r="B42" s="39"/>
      <c r="C42" s="26" t="s">
        <v>58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3"/>
      <c r="BE42" s="38"/>
    </row>
    <row r="43" spans="1:57" s="2" customFormat="1" ht="6.95" customHeight="1">
      <c r="A43" s="38"/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3"/>
      <c r="BE43" s="38"/>
    </row>
    <row r="44" spans="2:44" s="4" customFormat="1" ht="12" customHeight="1">
      <c r="B44" s="55"/>
      <c r="C44" s="32" t="s">
        <v>13</v>
      </c>
      <c r="D44" s="56"/>
      <c r="E44" s="56"/>
      <c r="F44" s="56"/>
      <c r="G44" s="56"/>
      <c r="H44" s="56"/>
      <c r="I44" s="56"/>
      <c r="J44" s="56"/>
      <c r="K44" s="56"/>
      <c r="L44" s="56" t="str">
        <f>K5</f>
        <v>MR202311-2-19</v>
      </c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7"/>
    </row>
    <row r="45" spans="2:44" s="5" customFormat="1" ht="36.95" customHeight="1">
      <c r="B45" s="58"/>
      <c r="C45" s="59" t="s">
        <v>16</v>
      </c>
      <c r="D45" s="60"/>
      <c r="E45" s="60"/>
      <c r="F45" s="60"/>
      <c r="G45" s="60"/>
      <c r="H45" s="60"/>
      <c r="I45" s="60"/>
      <c r="J45" s="60"/>
      <c r="K45" s="60"/>
      <c r="L45" s="353" t="str">
        <f>K6</f>
        <v>CMTF -Univerzitní 22-Vrátnice a vstupní prostory a oprava podlah a rekonstrukce omítek stropů v kancelářích 36.07 ,3.08,</v>
      </c>
      <c r="M45" s="354"/>
      <c r="N45" s="354"/>
      <c r="O45" s="354"/>
      <c r="P45" s="354"/>
      <c r="Q45" s="354"/>
      <c r="R45" s="354"/>
      <c r="S45" s="354"/>
      <c r="T45" s="354"/>
      <c r="U45" s="354"/>
      <c r="V45" s="354"/>
      <c r="W45" s="354"/>
      <c r="X45" s="354"/>
      <c r="Y45" s="354"/>
      <c r="Z45" s="354"/>
      <c r="AA45" s="354"/>
      <c r="AB45" s="354"/>
      <c r="AC45" s="354"/>
      <c r="AD45" s="354"/>
      <c r="AE45" s="354"/>
      <c r="AF45" s="354"/>
      <c r="AG45" s="354"/>
      <c r="AH45" s="354"/>
      <c r="AI45" s="354"/>
      <c r="AJ45" s="354"/>
      <c r="AK45" s="354"/>
      <c r="AL45" s="354"/>
      <c r="AM45" s="354"/>
      <c r="AN45" s="354"/>
      <c r="AO45" s="354"/>
      <c r="AP45" s="60"/>
      <c r="AQ45" s="60"/>
      <c r="AR45" s="61"/>
    </row>
    <row r="46" spans="1:57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3"/>
      <c r="BE46" s="38"/>
    </row>
    <row r="47" spans="1:57" s="2" customFormat="1" ht="12" customHeight="1">
      <c r="A47" s="38"/>
      <c r="B47" s="39"/>
      <c r="C47" s="32" t="s">
        <v>22</v>
      </c>
      <c r="D47" s="40"/>
      <c r="E47" s="40"/>
      <c r="F47" s="40"/>
      <c r="G47" s="40"/>
      <c r="H47" s="40"/>
      <c r="I47" s="40"/>
      <c r="J47" s="40"/>
      <c r="K47" s="40"/>
      <c r="L47" s="62" t="str">
        <f>IF(K8="","",K8)</f>
        <v>Olomouc</v>
      </c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32" t="s">
        <v>24</v>
      </c>
      <c r="AJ47" s="40"/>
      <c r="AK47" s="40"/>
      <c r="AL47" s="40"/>
      <c r="AM47" s="355" t="str">
        <f>IF(AN8="","",AN8)</f>
        <v>24. 4. 2024</v>
      </c>
      <c r="AN47" s="355"/>
      <c r="AO47" s="40"/>
      <c r="AP47" s="40"/>
      <c r="AQ47" s="40"/>
      <c r="AR47" s="43"/>
      <c r="BE47" s="38"/>
    </row>
    <row r="48" spans="1:57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3"/>
      <c r="BE48" s="38"/>
    </row>
    <row r="49" spans="1:57" s="2" customFormat="1" ht="15.2" customHeight="1">
      <c r="A49" s="38"/>
      <c r="B49" s="39"/>
      <c r="C49" s="32" t="s">
        <v>30</v>
      </c>
      <c r="D49" s="40"/>
      <c r="E49" s="40"/>
      <c r="F49" s="40"/>
      <c r="G49" s="40"/>
      <c r="H49" s="40"/>
      <c r="I49" s="40"/>
      <c r="J49" s="40"/>
      <c r="K49" s="40"/>
      <c r="L49" s="56" t="str">
        <f>IF(E11="","",E11)</f>
        <v>UPOL V Olomouci</v>
      </c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2" t="s">
        <v>38</v>
      </c>
      <c r="AJ49" s="40"/>
      <c r="AK49" s="40"/>
      <c r="AL49" s="40"/>
      <c r="AM49" s="362" t="str">
        <f>IF(E17="","",E17)</f>
        <v>Ing Eva Blažková</v>
      </c>
      <c r="AN49" s="363"/>
      <c r="AO49" s="363"/>
      <c r="AP49" s="363"/>
      <c r="AQ49" s="40"/>
      <c r="AR49" s="43"/>
      <c r="AS49" s="356" t="s">
        <v>59</v>
      </c>
      <c r="AT49" s="357"/>
      <c r="AU49" s="64"/>
      <c r="AV49" s="64"/>
      <c r="AW49" s="64"/>
      <c r="AX49" s="64"/>
      <c r="AY49" s="64"/>
      <c r="AZ49" s="64"/>
      <c r="BA49" s="64"/>
      <c r="BB49" s="64"/>
      <c r="BC49" s="64"/>
      <c r="BD49" s="65"/>
      <c r="BE49" s="38"/>
    </row>
    <row r="50" spans="1:57" s="2" customFormat="1" ht="15.2" customHeight="1">
      <c r="A50" s="38"/>
      <c r="B50" s="39"/>
      <c r="C50" s="32" t="s">
        <v>36</v>
      </c>
      <c r="D50" s="40"/>
      <c r="E50" s="40"/>
      <c r="F50" s="40"/>
      <c r="G50" s="40"/>
      <c r="H50" s="40"/>
      <c r="I50" s="40"/>
      <c r="J50" s="40"/>
      <c r="K50" s="40"/>
      <c r="L50" s="56" t="str">
        <f>IF(E14="Vyplň údaj","",E14)</f>
        <v/>
      </c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2" t="s">
        <v>41</v>
      </c>
      <c r="AJ50" s="40"/>
      <c r="AK50" s="40"/>
      <c r="AL50" s="40"/>
      <c r="AM50" s="362" t="str">
        <f>IF(E20="","",E20)</f>
        <v>M. Radova</v>
      </c>
      <c r="AN50" s="363"/>
      <c r="AO50" s="363"/>
      <c r="AP50" s="363"/>
      <c r="AQ50" s="40"/>
      <c r="AR50" s="43"/>
      <c r="AS50" s="358"/>
      <c r="AT50" s="359"/>
      <c r="AU50" s="66"/>
      <c r="AV50" s="66"/>
      <c r="AW50" s="66"/>
      <c r="AX50" s="66"/>
      <c r="AY50" s="66"/>
      <c r="AZ50" s="66"/>
      <c r="BA50" s="66"/>
      <c r="BB50" s="66"/>
      <c r="BC50" s="66"/>
      <c r="BD50" s="67"/>
      <c r="BE50" s="38"/>
    </row>
    <row r="51" spans="1:57" s="2" customFormat="1" ht="10.9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3"/>
      <c r="AS51" s="360"/>
      <c r="AT51" s="361"/>
      <c r="AU51" s="68"/>
      <c r="AV51" s="68"/>
      <c r="AW51" s="68"/>
      <c r="AX51" s="68"/>
      <c r="AY51" s="68"/>
      <c r="AZ51" s="68"/>
      <c r="BA51" s="68"/>
      <c r="BB51" s="68"/>
      <c r="BC51" s="68"/>
      <c r="BD51" s="69"/>
      <c r="BE51" s="38"/>
    </row>
    <row r="52" spans="1:57" s="2" customFormat="1" ht="29.25" customHeight="1">
      <c r="A52" s="38"/>
      <c r="B52" s="39"/>
      <c r="C52" s="364" t="s">
        <v>60</v>
      </c>
      <c r="D52" s="365"/>
      <c r="E52" s="365"/>
      <c r="F52" s="365"/>
      <c r="G52" s="365"/>
      <c r="H52" s="70"/>
      <c r="I52" s="367" t="s">
        <v>61</v>
      </c>
      <c r="J52" s="365"/>
      <c r="K52" s="365"/>
      <c r="L52" s="365"/>
      <c r="M52" s="365"/>
      <c r="N52" s="365"/>
      <c r="O52" s="365"/>
      <c r="P52" s="365"/>
      <c r="Q52" s="365"/>
      <c r="R52" s="365"/>
      <c r="S52" s="365"/>
      <c r="T52" s="365"/>
      <c r="U52" s="365"/>
      <c r="V52" s="365"/>
      <c r="W52" s="365"/>
      <c r="X52" s="365"/>
      <c r="Y52" s="365"/>
      <c r="Z52" s="365"/>
      <c r="AA52" s="365"/>
      <c r="AB52" s="365"/>
      <c r="AC52" s="365"/>
      <c r="AD52" s="365"/>
      <c r="AE52" s="365"/>
      <c r="AF52" s="365"/>
      <c r="AG52" s="366" t="s">
        <v>62</v>
      </c>
      <c r="AH52" s="365"/>
      <c r="AI52" s="365"/>
      <c r="AJ52" s="365"/>
      <c r="AK52" s="365"/>
      <c r="AL52" s="365"/>
      <c r="AM52" s="365"/>
      <c r="AN52" s="367" t="s">
        <v>63</v>
      </c>
      <c r="AO52" s="365"/>
      <c r="AP52" s="365"/>
      <c r="AQ52" s="71" t="s">
        <v>64</v>
      </c>
      <c r="AR52" s="43"/>
      <c r="AS52" s="72" t="s">
        <v>65</v>
      </c>
      <c r="AT52" s="73" t="s">
        <v>66</v>
      </c>
      <c r="AU52" s="73" t="s">
        <v>67</v>
      </c>
      <c r="AV52" s="73" t="s">
        <v>68</v>
      </c>
      <c r="AW52" s="73" t="s">
        <v>69</v>
      </c>
      <c r="AX52" s="73" t="s">
        <v>70</v>
      </c>
      <c r="AY52" s="73" t="s">
        <v>71</v>
      </c>
      <c r="AZ52" s="73" t="s">
        <v>72</v>
      </c>
      <c r="BA52" s="73" t="s">
        <v>73</v>
      </c>
      <c r="BB52" s="73" t="s">
        <v>74</v>
      </c>
      <c r="BC52" s="73" t="s">
        <v>75</v>
      </c>
      <c r="BD52" s="74" t="s">
        <v>76</v>
      </c>
      <c r="BE52" s="38"/>
    </row>
    <row r="53" spans="1:57" s="2" customFormat="1" ht="10.9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3"/>
      <c r="AS53" s="75"/>
      <c r="AT53" s="76"/>
      <c r="AU53" s="76"/>
      <c r="AV53" s="76"/>
      <c r="AW53" s="76"/>
      <c r="AX53" s="76"/>
      <c r="AY53" s="76"/>
      <c r="AZ53" s="76"/>
      <c r="BA53" s="76"/>
      <c r="BB53" s="76"/>
      <c r="BC53" s="76"/>
      <c r="BD53" s="77"/>
      <c r="BE53" s="38"/>
    </row>
    <row r="54" spans="2:90" s="6" customFormat="1" ht="32.45" customHeight="1">
      <c r="B54" s="78"/>
      <c r="C54" s="79" t="s">
        <v>77</v>
      </c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375">
        <f>ROUND(AG55+AG58+AG62,2)</f>
        <v>0</v>
      </c>
      <c r="AH54" s="375"/>
      <c r="AI54" s="375"/>
      <c r="AJ54" s="375"/>
      <c r="AK54" s="375"/>
      <c r="AL54" s="375"/>
      <c r="AM54" s="375"/>
      <c r="AN54" s="376">
        <f aca="true" t="shared" si="0" ref="AN54:AN62">SUM(AG54,AT54)</f>
        <v>0</v>
      </c>
      <c r="AO54" s="376"/>
      <c r="AP54" s="376"/>
      <c r="AQ54" s="82" t="s">
        <v>35</v>
      </c>
      <c r="AR54" s="83"/>
      <c r="AS54" s="84">
        <f>ROUND(AS55+AS58+AS62,2)</f>
        <v>0</v>
      </c>
      <c r="AT54" s="85">
        <f aca="true" t="shared" si="1" ref="AT54:AT62">ROUND(SUM(AV54:AW54),2)</f>
        <v>0</v>
      </c>
      <c r="AU54" s="86">
        <f>ROUND(AU55+AU58+AU62,5)</f>
        <v>0</v>
      </c>
      <c r="AV54" s="85">
        <f>ROUND(AZ54*L29,2)</f>
        <v>0</v>
      </c>
      <c r="AW54" s="85">
        <f>ROUND(BA54*L30,2)</f>
        <v>0</v>
      </c>
      <c r="AX54" s="85">
        <f>ROUND(BB54*L29,2)</f>
        <v>0</v>
      </c>
      <c r="AY54" s="85">
        <f>ROUND(BC54*L30,2)</f>
        <v>0</v>
      </c>
      <c r="AZ54" s="85">
        <f>ROUND(AZ55+AZ58+AZ62,2)</f>
        <v>0</v>
      </c>
      <c r="BA54" s="85">
        <f>ROUND(BA55+BA58+BA62,2)</f>
        <v>0</v>
      </c>
      <c r="BB54" s="85">
        <f>ROUND(BB55+BB58+BB62,2)</f>
        <v>0</v>
      </c>
      <c r="BC54" s="85">
        <f>ROUND(BC55+BC58+BC62,2)</f>
        <v>0</v>
      </c>
      <c r="BD54" s="87">
        <f>ROUND(BD55+BD58+BD62,2)</f>
        <v>0</v>
      </c>
      <c r="BS54" s="88" t="s">
        <v>78</v>
      </c>
      <c r="BT54" s="88" t="s">
        <v>79</v>
      </c>
      <c r="BU54" s="89" t="s">
        <v>80</v>
      </c>
      <c r="BV54" s="88" t="s">
        <v>81</v>
      </c>
      <c r="BW54" s="88" t="s">
        <v>5</v>
      </c>
      <c r="BX54" s="88" t="s">
        <v>82</v>
      </c>
      <c r="CL54" s="88" t="s">
        <v>19</v>
      </c>
    </row>
    <row r="55" spans="2:91" s="7" customFormat="1" ht="16.5" customHeight="1">
      <c r="B55" s="90"/>
      <c r="C55" s="91"/>
      <c r="D55" s="371" t="s">
        <v>83</v>
      </c>
      <c r="E55" s="371"/>
      <c r="F55" s="371"/>
      <c r="G55" s="371"/>
      <c r="H55" s="371"/>
      <c r="I55" s="92"/>
      <c r="J55" s="371" t="s">
        <v>84</v>
      </c>
      <c r="K55" s="371"/>
      <c r="L55" s="371"/>
      <c r="M55" s="371"/>
      <c r="N55" s="371"/>
      <c r="O55" s="371"/>
      <c r="P55" s="371"/>
      <c r="Q55" s="371"/>
      <c r="R55" s="371"/>
      <c r="S55" s="371"/>
      <c r="T55" s="371"/>
      <c r="U55" s="371"/>
      <c r="V55" s="371"/>
      <c r="W55" s="371"/>
      <c r="X55" s="371"/>
      <c r="Y55" s="371"/>
      <c r="Z55" s="371"/>
      <c r="AA55" s="371"/>
      <c r="AB55" s="371"/>
      <c r="AC55" s="371"/>
      <c r="AD55" s="371"/>
      <c r="AE55" s="371"/>
      <c r="AF55" s="371"/>
      <c r="AG55" s="368">
        <f>ROUND(SUM(AG56:AG57),2)</f>
        <v>0</v>
      </c>
      <c r="AH55" s="369"/>
      <c r="AI55" s="369"/>
      <c r="AJ55" s="369"/>
      <c r="AK55" s="369"/>
      <c r="AL55" s="369"/>
      <c r="AM55" s="369"/>
      <c r="AN55" s="370">
        <f t="shared" si="0"/>
        <v>0</v>
      </c>
      <c r="AO55" s="369"/>
      <c r="AP55" s="369"/>
      <c r="AQ55" s="93" t="s">
        <v>85</v>
      </c>
      <c r="AR55" s="94"/>
      <c r="AS55" s="95">
        <f>ROUND(SUM(AS56:AS57),2)</f>
        <v>0</v>
      </c>
      <c r="AT55" s="96">
        <f t="shared" si="1"/>
        <v>0</v>
      </c>
      <c r="AU55" s="97">
        <f>ROUND(SUM(AU56:AU57),5)</f>
        <v>0</v>
      </c>
      <c r="AV55" s="96">
        <f>ROUND(AZ55*L29,2)</f>
        <v>0</v>
      </c>
      <c r="AW55" s="96">
        <f>ROUND(BA55*L30,2)</f>
        <v>0</v>
      </c>
      <c r="AX55" s="96">
        <f>ROUND(BB55*L29,2)</f>
        <v>0</v>
      </c>
      <c r="AY55" s="96">
        <f>ROUND(BC55*L30,2)</f>
        <v>0</v>
      </c>
      <c r="AZ55" s="96">
        <f>ROUND(SUM(AZ56:AZ57),2)</f>
        <v>0</v>
      </c>
      <c r="BA55" s="96">
        <f>ROUND(SUM(BA56:BA57),2)</f>
        <v>0</v>
      </c>
      <c r="BB55" s="96">
        <f>ROUND(SUM(BB56:BB57),2)</f>
        <v>0</v>
      </c>
      <c r="BC55" s="96">
        <f>ROUND(SUM(BC56:BC57),2)</f>
        <v>0</v>
      </c>
      <c r="BD55" s="98">
        <f>ROUND(SUM(BD56:BD57),2)</f>
        <v>0</v>
      </c>
      <c r="BS55" s="99" t="s">
        <v>78</v>
      </c>
      <c r="BT55" s="99" t="s">
        <v>83</v>
      </c>
      <c r="BU55" s="99" t="s">
        <v>80</v>
      </c>
      <c r="BV55" s="99" t="s">
        <v>81</v>
      </c>
      <c r="BW55" s="99" t="s">
        <v>86</v>
      </c>
      <c r="BX55" s="99" t="s">
        <v>5</v>
      </c>
      <c r="CL55" s="99" t="s">
        <v>19</v>
      </c>
      <c r="CM55" s="99" t="s">
        <v>87</v>
      </c>
    </row>
    <row r="56" spans="1:90" s="4" customFormat="1" ht="35.25" customHeight="1">
      <c r="A56" s="100" t="s">
        <v>88</v>
      </c>
      <c r="B56" s="55"/>
      <c r="C56" s="101"/>
      <c r="D56" s="101"/>
      <c r="E56" s="374" t="s">
        <v>89</v>
      </c>
      <c r="F56" s="374"/>
      <c r="G56" s="374"/>
      <c r="H56" s="374"/>
      <c r="I56" s="374"/>
      <c r="J56" s="101"/>
      <c r="K56" s="374" t="s">
        <v>90</v>
      </c>
      <c r="L56" s="374"/>
      <c r="M56" s="374"/>
      <c r="N56" s="374"/>
      <c r="O56" s="374"/>
      <c r="P56" s="374"/>
      <c r="Q56" s="374"/>
      <c r="R56" s="374"/>
      <c r="S56" s="374"/>
      <c r="T56" s="374"/>
      <c r="U56" s="374"/>
      <c r="V56" s="374"/>
      <c r="W56" s="374"/>
      <c r="X56" s="374"/>
      <c r="Y56" s="374"/>
      <c r="Z56" s="374"/>
      <c r="AA56" s="374"/>
      <c r="AB56" s="374"/>
      <c r="AC56" s="374"/>
      <c r="AD56" s="374"/>
      <c r="AE56" s="374"/>
      <c r="AF56" s="374"/>
      <c r="AG56" s="372">
        <f>'MR 2023-11-11a - D 1.1. a...'!J32</f>
        <v>0</v>
      </c>
      <c r="AH56" s="373"/>
      <c r="AI56" s="373"/>
      <c r="AJ56" s="373"/>
      <c r="AK56" s="373"/>
      <c r="AL56" s="373"/>
      <c r="AM56" s="373"/>
      <c r="AN56" s="372">
        <f t="shared" si="0"/>
        <v>0</v>
      </c>
      <c r="AO56" s="373"/>
      <c r="AP56" s="373"/>
      <c r="AQ56" s="102" t="s">
        <v>91</v>
      </c>
      <c r="AR56" s="57"/>
      <c r="AS56" s="103">
        <v>0</v>
      </c>
      <c r="AT56" s="104">
        <f t="shared" si="1"/>
        <v>0</v>
      </c>
      <c r="AU56" s="105">
        <f>'MR 2023-11-11a - D 1.1. a...'!P95</f>
        <v>0</v>
      </c>
      <c r="AV56" s="104">
        <f>'MR 2023-11-11a - D 1.1. a...'!J35</f>
        <v>0</v>
      </c>
      <c r="AW56" s="104">
        <f>'MR 2023-11-11a - D 1.1. a...'!J36</f>
        <v>0</v>
      </c>
      <c r="AX56" s="104">
        <f>'MR 2023-11-11a - D 1.1. a...'!J37</f>
        <v>0</v>
      </c>
      <c r="AY56" s="104">
        <f>'MR 2023-11-11a - D 1.1. a...'!J38</f>
        <v>0</v>
      </c>
      <c r="AZ56" s="104">
        <f>'MR 2023-11-11a - D 1.1. a...'!F35</f>
        <v>0</v>
      </c>
      <c r="BA56" s="104">
        <f>'MR 2023-11-11a - D 1.1. a...'!F36</f>
        <v>0</v>
      </c>
      <c r="BB56" s="104">
        <f>'MR 2023-11-11a - D 1.1. a...'!F37</f>
        <v>0</v>
      </c>
      <c r="BC56" s="104">
        <f>'MR 2023-11-11a - D 1.1. a...'!F38</f>
        <v>0</v>
      </c>
      <c r="BD56" s="106">
        <f>'MR 2023-11-11a - D 1.1. a...'!F39</f>
        <v>0</v>
      </c>
      <c r="BT56" s="107" t="s">
        <v>87</v>
      </c>
      <c r="BV56" s="107" t="s">
        <v>81</v>
      </c>
      <c r="BW56" s="107" t="s">
        <v>92</v>
      </c>
      <c r="BX56" s="107" t="s">
        <v>86</v>
      </c>
      <c r="CL56" s="107" t="s">
        <v>19</v>
      </c>
    </row>
    <row r="57" spans="1:90" s="4" customFormat="1" ht="35.25" customHeight="1">
      <c r="A57" s="100" t="s">
        <v>88</v>
      </c>
      <c r="B57" s="55"/>
      <c r="C57" s="101"/>
      <c r="D57" s="101"/>
      <c r="E57" s="374" t="s">
        <v>93</v>
      </c>
      <c r="F57" s="374"/>
      <c r="G57" s="374"/>
      <c r="H57" s="374"/>
      <c r="I57" s="374"/>
      <c r="J57" s="101"/>
      <c r="K57" s="374" t="s">
        <v>94</v>
      </c>
      <c r="L57" s="374"/>
      <c r="M57" s="374"/>
      <c r="N57" s="374"/>
      <c r="O57" s="374"/>
      <c r="P57" s="374"/>
      <c r="Q57" s="374"/>
      <c r="R57" s="374"/>
      <c r="S57" s="374"/>
      <c r="T57" s="374"/>
      <c r="U57" s="374"/>
      <c r="V57" s="374"/>
      <c r="W57" s="374"/>
      <c r="X57" s="374"/>
      <c r="Y57" s="374"/>
      <c r="Z57" s="374"/>
      <c r="AA57" s="374"/>
      <c r="AB57" s="374"/>
      <c r="AC57" s="374"/>
      <c r="AD57" s="374"/>
      <c r="AE57" s="374"/>
      <c r="AF57" s="374"/>
      <c r="AG57" s="372">
        <f>'MR 2023-123-11 B -  D1.1 ...'!J32</f>
        <v>0</v>
      </c>
      <c r="AH57" s="373"/>
      <c r="AI57" s="373"/>
      <c r="AJ57" s="373"/>
      <c r="AK57" s="373"/>
      <c r="AL57" s="373"/>
      <c r="AM57" s="373"/>
      <c r="AN57" s="372">
        <f t="shared" si="0"/>
        <v>0</v>
      </c>
      <c r="AO57" s="373"/>
      <c r="AP57" s="373"/>
      <c r="AQ57" s="102" t="s">
        <v>91</v>
      </c>
      <c r="AR57" s="57"/>
      <c r="AS57" s="103">
        <v>0</v>
      </c>
      <c r="AT57" s="104">
        <f t="shared" si="1"/>
        <v>0</v>
      </c>
      <c r="AU57" s="105">
        <f>'MR 2023-123-11 B -  D1.1 ...'!P101</f>
        <v>0</v>
      </c>
      <c r="AV57" s="104">
        <f>'MR 2023-123-11 B -  D1.1 ...'!J35</f>
        <v>0</v>
      </c>
      <c r="AW57" s="104">
        <f>'MR 2023-123-11 B -  D1.1 ...'!J36</f>
        <v>0</v>
      </c>
      <c r="AX57" s="104">
        <f>'MR 2023-123-11 B -  D1.1 ...'!J37</f>
        <v>0</v>
      </c>
      <c r="AY57" s="104">
        <f>'MR 2023-123-11 B -  D1.1 ...'!J38</f>
        <v>0</v>
      </c>
      <c r="AZ57" s="104">
        <f>'MR 2023-123-11 B -  D1.1 ...'!F35</f>
        <v>0</v>
      </c>
      <c r="BA57" s="104">
        <f>'MR 2023-123-11 B -  D1.1 ...'!F36</f>
        <v>0</v>
      </c>
      <c r="BB57" s="104">
        <f>'MR 2023-123-11 B -  D1.1 ...'!F37</f>
        <v>0</v>
      </c>
      <c r="BC57" s="104">
        <f>'MR 2023-123-11 B -  D1.1 ...'!F38</f>
        <v>0</v>
      </c>
      <c r="BD57" s="106">
        <f>'MR 2023-123-11 B -  D1.1 ...'!F39</f>
        <v>0</v>
      </c>
      <c r="BT57" s="107" t="s">
        <v>87</v>
      </c>
      <c r="BV57" s="107" t="s">
        <v>81</v>
      </c>
      <c r="BW57" s="107" t="s">
        <v>95</v>
      </c>
      <c r="BX57" s="107" t="s">
        <v>86</v>
      </c>
      <c r="CL57" s="107" t="s">
        <v>19</v>
      </c>
    </row>
    <row r="58" spans="2:91" s="7" customFormat="1" ht="37.5" customHeight="1">
      <c r="B58" s="90"/>
      <c r="C58" s="91"/>
      <c r="D58" s="371" t="s">
        <v>96</v>
      </c>
      <c r="E58" s="371"/>
      <c r="F58" s="371"/>
      <c r="G58" s="371"/>
      <c r="H58" s="371"/>
      <c r="I58" s="92"/>
      <c r="J58" s="371" t="s">
        <v>97</v>
      </c>
      <c r="K58" s="371"/>
      <c r="L58" s="371"/>
      <c r="M58" s="371"/>
      <c r="N58" s="371"/>
      <c r="O58" s="371"/>
      <c r="P58" s="371"/>
      <c r="Q58" s="371"/>
      <c r="R58" s="371"/>
      <c r="S58" s="371"/>
      <c r="T58" s="371"/>
      <c r="U58" s="371"/>
      <c r="V58" s="371"/>
      <c r="W58" s="371"/>
      <c r="X58" s="371"/>
      <c r="Y58" s="371"/>
      <c r="Z58" s="371"/>
      <c r="AA58" s="371"/>
      <c r="AB58" s="371"/>
      <c r="AC58" s="371"/>
      <c r="AD58" s="371"/>
      <c r="AE58" s="371"/>
      <c r="AF58" s="371"/>
      <c r="AG58" s="368">
        <f>ROUND(SUM(AG59:AG61),2)</f>
        <v>0</v>
      </c>
      <c r="AH58" s="369"/>
      <c r="AI58" s="369"/>
      <c r="AJ58" s="369"/>
      <c r="AK58" s="369"/>
      <c r="AL58" s="369"/>
      <c r="AM58" s="369"/>
      <c r="AN58" s="370">
        <f t="shared" si="0"/>
        <v>0</v>
      </c>
      <c r="AO58" s="369"/>
      <c r="AP58" s="369"/>
      <c r="AQ58" s="93" t="s">
        <v>85</v>
      </c>
      <c r="AR58" s="94"/>
      <c r="AS58" s="95">
        <f>ROUND(SUM(AS59:AS61),2)</f>
        <v>0</v>
      </c>
      <c r="AT58" s="96">
        <f t="shared" si="1"/>
        <v>0</v>
      </c>
      <c r="AU58" s="97">
        <f>ROUND(SUM(AU59:AU61),5)</f>
        <v>0</v>
      </c>
      <c r="AV58" s="96">
        <f>ROUND(AZ58*L29,2)</f>
        <v>0</v>
      </c>
      <c r="AW58" s="96">
        <f>ROUND(BA58*L30,2)</f>
        <v>0</v>
      </c>
      <c r="AX58" s="96">
        <f>ROUND(BB58*L29,2)</f>
        <v>0</v>
      </c>
      <c r="AY58" s="96">
        <f>ROUND(BC58*L30,2)</f>
        <v>0</v>
      </c>
      <c r="AZ58" s="96">
        <f>ROUND(SUM(AZ59:AZ61),2)</f>
        <v>0</v>
      </c>
      <c r="BA58" s="96">
        <f>ROUND(SUM(BA59:BA61),2)</f>
        <v>0</v>
      </c>
      <c r="BB58" s="96">
        <f>ROUND(SUM(BB59:BB61),2)</f>
        <v>0</v>
      </c>
      <c r="BC58" s="96">
        <f>ROUND(SUM(BC59:BC61),2)</f>
        <v>0</v>
      </c>
      <c r="BD58" s="98">
        <f>ROUND(SUM(BD59:BD61),2)</f>
        <v>0</v>
      </c>
      <c r="BS58" s="99" t="s">
        <v>78</v>
      </c>
      <c r="BT58" s="99" t="s">
        <v>83</v>
      </c>
      <c r="BU58" s="99" t="s">
        <v>80</v>
      </c>
      <c r="BV58" s="99" t="s">
        <v>81</v>
      </c>
      <c r="BW58" s="99" t="s">
        <v>98</v>
      </c>
      <c r="BX58" s="99" t="s">
        <v>5</v>
      </c>
      <c r="CL58" s="99" t="s">
        <v>19</v>
      </c>
      <c r="CM58" s="99" t="s">
        <v>87</v>
      </c>
    </row>
    <row r="59" spans="1:90" s="4" customFormat="1" ht="16.5" customHeight="1">
      <c r="A59" s="100" t="s">
        <v>88</v>
      </c>
      <c r="B59" s="55"/>
      <c r="C59" s="101"/>
      <c r="D59" s="101"/>
      <c r="E59" s="374" t="s">
        <v>99</v>
      </c>
      <c r="F59" s="374"/>
      <c r="G59" s="374"/>
      <c r="H59" s="374"/>
      <c r="I59" s="374"/>
      <c r="J59" s="101"/>
      <c r="K59" s="374" t="s">
        <v>100</v>
      </c>
      <c r="L59" s="374"/>
      <c r="M59" s="374"/>
      <c r="N59" s="374"/>
      <c r="O59" s="374"/>
      <c r="P59" s="374"/>
      <c r="Q59" s="374"/>
      <c r="R59" s="374"/>
      <c r="S59" s="374"/>
      <c r="T59" s="374"/>
      <c r="U59" s="374"/>
      <c r="V59" s="374"/>
      <c r="W59" s="374"/>
      <c r="X59" s="374"/>
      <c r="Y59" s="374"/>
      <c r="Z59" s="374"/>
      <c r="AA59" s="374"/>
      <c r="AB59" s="374"/>
      <c r="AC59" s="374"/>
      <c r="AD59" s="374"/>
      <c r="AE59" s="374"/>
      <c r="AF59" s="374"/>
      <c r="AG59" s="372">
        <f>'01 - Elektroinstalace  vr...'!J32</f>
        <v>0</v>
      </c>
      <c r="AH59" s="373"/>
      <c r="AI59" s="373"/>
      <c r="AJ59" s="373"/>
      <c r="AK59" s="373"/>
      <c r="AL59" s="373"/>
      <c r="AM59" s="373"/>
      <c r="AN59" s="372">
        <f t="shared" si="0"/>
        <v>0</v>
      </c>
      <c r="AO59" s="373"/>
      <c r="AP59" s="373"/>
      <c r="AQ59" s="102" t="s">
        <v>91</v>
      </c>
      <c r="AR59" s="57"/>
      <c r="AS59" s="103">
        <v>0</v>
      </c>
      <c r="AT59" s="104">
        <f t="shared" si="1"/>
        <v>0</v>
      </c>
      <c r="AU59" s="105">
        <f>'01 - Elektroinstalace  vr...'!P88</f>
        <v>0</v>
      </c>
      <c r="AV59" s="104">
        <f>'01 - Elektroinstalace  vr...'!J35</f>
        <v>0</v>
      </c>
      <c r="AW59" s="104">
        <f>'01 - Elektroinstalace  vr...'!J36</f>
        <v>0</v>
      </c>
      <c r="AX59" s="104">
        <f>'01 - Elektroinstalace  vr...'!J37</f>
        <v>0</v>
      </c>
      <c r="AY59" s="104">
        <f>'01 - Elektroinstalace  vr...'!J38</f>
        <v>0</v>
      </c>
      <c r="AZ59" s="104">
        <f>'01 - Elektroinstalace  vr...'!F35</f>
        <v>0</v>
      </c>
      <c r="BA59" s="104">
        <f>'01 - Elektroinstalace  vr...'!F36</f>
        <v>0</v>
      </c>
      <c r="BB59" s="104">
        <f>'01 - Elektroinstalace  vr...'!F37</f>
        <v>0</v>
      </c>
      <c r="BC59" s="104">
        <f>'01 - Elektroinstalace  vr...'!F38</f>
        <v>0</v>
      </c>
      <c r="BD59" s="106">
        <f>'01 - Elektroinstalace  vr...'!F39</f>
        <v>0</v>
      </c>
      <c r="BT59" s="107" t="s">
        <v>87</v>
      </c>
      <c r="BV59" s="107" t="s">
        <v>81</v>
      </c>
      <c r="BW59" s="107" t="s">
        <v>101</v>
      </c>
      <c r="BX59" s="107" t="s">
        <v>98</v>
      </c>
      <c r="CL59" s="107" t="s">
        <v>35</v>
      </c>
    </row>
    <row r="60" spans="1:90" s="4" customFormat="1" ht="16.5" customHeight="1">
      <c r="A60" s="100" t="s">
        <v>88</v>
      </c>
      <c r="B60" s="55"/>
      <c r="C60" s="101"/>
      <c r="D60" s="101"/>
      <c r="E60" s="374" t="s">
        <v>102</v>
      </c>
      <c r="F60" s="374"/>
      <c r="G60" s="374"/>
      <c r="H60" s="374"/>
      <c r="I60" s="374"/>
      <c r="J60" s="101"/>
      <c r="K60" s="374" t="s">
        <v>103</v>
      </c>
      <c r="L60" s="374"/>
      <c r="M60" s="374"/>
      <c r="N60" s="374"/>
      <c r="O60" s="374"/>
      <c r="P60" s="374"/>
      <c r="Q60" s="374"/>
      <c r="R60" s="374"/>
      <c r="S60" s="374"/>
      <c r="T60" s="374"/>
      <c r="U60" s="374"/>
      <c r="V60" s="374"/>
      <c r="W60" s="374"/>
      <c r="X60" s="374"/>
      <c r="Y60" s="374"/>
      <c r="Z60" s="374"/>
      <c r="AA60" s="374"/>
      <c r="AB60" s="374"/>
      <c r="AC60" s="374"/>
      <c r="AD60" s="374"/>
      <c r="AE60" s="374"/>
      <c r="AF60" s="374"/>
      <c r="AG60" s="372">
        <f>'02 - 3.NP - studijní oddě...'!J32</f>
        <v>0</v>
      </c>
      <c r="AH60" s="373"/>
      <c r="AI60" s="373"/>
      <c r="AJ60" s="373"/>
      <c r="AK60" s="373"/>
      <c r="AL60" s="373"/>
      <c r="AM60" s="373"/>
      <c r="AN60" s="372">
        <f t="shared" si="0"/>
        <v>0</v>
      </c>
      <c r="AO60" s="373"/>
      <c r="AP60" s="373"/>
      <c r="AQ60" s="102" t="s">
        <v>91</v>
      </c>
      <c r="AR60" s="57"/>
      <c r="AS60" s="103">
        <v>0</v>
      </c>
      <c r="AT60" s="104">
        <f t="shared" si="1"/>
        <v>0</v>
      </c>
      <c r="AU60" s="105">
        <f>'02 - 3.NP - studijní oddě...'!P90</f>
        <v>0</v>
      </c>
      <c r="AV60" s="104">
        <f>'02 - 3.NP - studijní oddě...'!J35</f>
        <v>0</v>
      </c>
      <c r="AW60" s="104">
        <f>'02 - 3.NP - studijní oddě...'!J36</f>
        <v>0</v>
      </c>
      <c r="AX60" s="104">
        <f>'02 - 3.NP - studijní oddě...'!J37</f>
        <v>0</v>
      </c>
      <c r="AY60" s="104">
        <f>'02 - 3.NP - studijní oddě...'!J38</f>
        <v>0</v>
      </c>
      <c r="AZ60" s="104">
        <f>'02 - 3.NP - studijní oddě...'!F35</f>
        <v>0</v>
      </c>
      <c r="BA60" s="104">
        <f>'02 - 3.NP - studijní oddě...'!F36</f>
        <v>0</v>
      </c>
      <c r="BB60" s="104">
        <f>'02 - 3.NP - studijní oddě...'!F37</f>
        <v>0</v>
      </c>
      <c r="BC60" s="104">
        <f>'02 - 3.NP - studijní oddě...'!F38</f>
        <v>0</v>
      </c>
      <c r="BD60" s="106">
        <f>'02 - 3.NP - studijní oddě...'!F39</f>
        <v>0</v>
      </c>
      <c r="BT60" s="107" t="s">
        <v>87</v>
      </c>
      <c r="BV60" s="107" t="s">
        <v>81</v>
      </c>
      <c r="BW60" s="107" t="s">
        <v>104</v>
      </c>
      <c r="BX60" s="107" t="s">
        <v>98</v>
      </c>
      <c r="CL60" s="107" t="s">
        <v>35</v>
      </c>
    </row>
    <row r="61" spans="1:90" s="4" customFormat="1" ht="16.5" customHeight="1">
      <c r="A61" s="100" t="s">
        <v>88</v>
      </c>
      <c r="B61" s="55"/>
      <c r="C61" s="101"/>
      <c r="D61" s="101"/>
      <c r="E61" s="374" t="s">
        <v>105</v>
      </c>
      <c r="F61" s="374"/>
      <c r="G61" s="374"/>
      <c r="H61" s="374"/>
      <c r="I61" s="374"/>
      <c r="J61" s="101"/>
      <c r="K61" s="374" t="s">
        <v>106</v>
      </c>
      <c r="L61" s="374"/>
      <c r="M61" s="374"/>
      <c r="N61" s="374"/>
      <c r="O61" s="374"/>
      <c r="P61" s="374"/>
      <c r="Q61" s="374"/>
      <c r="R61" s="374"/>
      <c r="S61" s="374"/>
      <c r="T61" s="374"/>
      <c r="U61" s="374"/>
      <c r="V61" s="374"/>
      <c r="W61" s="374"/>
      <c r="X61" s="374"/>
      <c r="Y61" s="374"/>
      <c r="Z61" s="374"/>
      <c r="AA61" s="374"/>
      <c r="AB61" s="374"/>
      <c r="AC61" s="374"/>
      <c r="AD61" s="374"/>
      <c r="AE61" s="374"/>
      <c r="AF61" s="374"/>
      <c r="AG61" s="372">
        <f>'03 - 4.NP - děkanát'!J32</f>
        <v>0</v>
      </c>
      <c r="AH61" s="373"/>
      <c r="AI61" s="373"/>
      <c r="AJ61" s="373"/>
      <c r="AK61" s="373"/>
      <c r="AL61" s="373"/>
      <c r="AM61" s="373"/>
      <c r="AN61" s="372">
        <f t="shared" si="0"/>
        <v>0</v>
      </c>
      <c r="AO61" s="373"/>
      <c r="AP61" s="373"/>
      <c r="AQ61" s="102" t="s">
        <v>91</v>
      </c>
      <c r="AR61" s="57"/>
      <c r="AS61" s="103">
        <v>0</v>
      </c>
      <c r="AT61" s="104">
        <f t="shared" si="1"/>
        <v>0</v>
      </c>
      <c r="AU61" s="105">
        <f>'03 - 4.NP - děkanát'!P90</f>
        <v>0</v>
      </c>
      <c r="AV61" s="104">
        <f>'03 - 4.NP - děkanát'!J35</f>
        <v>0</v>
      </c>
      <c r="AW61" s="104">
        <f>'03 - 4.NP - děkanát'!J36</f>
        <v>0</v>
      </c>
      <c r="AX61" s="104">
        <f>'03 - 4.NP - děkanát'!J37</f>
        <v>0</v>
      </c>
      <c r="AY61" s="104">
        <f>'03 - 4.NP - děkanát'!J38</f>
        <v>0</v>
      </c>
      <c r="AZ61" s="104">
        <f>'03 - 4.NP - děkanát'!F35</f>
        <v>0</v>
      </c>
      <c r="BA61" s="104">
        <f>'03 - 4.NP - děkanát'!F36</f>
        <v>0</v>
      </c>
      <c r="BB61" s="104">
        <f>'03 - 4.NP - děkanát'!F37</f>
        <v>0</v>
      </c>
      <c r="BC61" s="104">
        <f>'03 - 4.NP - děkanát'!F38</f>
        <v>0</v>
      </c>
      <c r="BD61" s="106">
        <f>'03 - 4.NP - děkanát'!F39</f>
        <v>0</v>
      </c>
      <c r="BT61" s="107" t="s">
        <v>87</v>
      </c>
      <c r="BV61" s="107" t="s">
        <v>81</v>
      </c>
      <c r="BW61" s="107" t="s">
        <v>107</v>
      </c>
      <c r="BX61" s="107" t="s">
        <v>98</v>
      </c>
      <c r="CL61" s="107" t="s">
        <v>35</v>
      </c>
    </row>
    <row r="62" spans="1:91" s="7" customFormat="1" ht="37.5" customHeight="1">
      <c r="A62" s="100" t="s">
        <v>88</v>
      </c>
      <c r="B62" s="90"/>
      <c r="C62" s="91"/>
      <c r="D62" s="371" t="s">
        <v>108</v>
      </c>
      <c r="E62" s="371"/>
      <c r="F62" s="371"/>
      <c r="G62" s="371"/>
      <c r="H62" s="371"/>
      <c r="I62" s="92"/>
      <c r="J62" s="371" t="s">
        <v>109</v>
      </c>
      <c r="K62" s="371"/>
      <c r="L62" s="371"/>
      <c r="M62" s="371"/>
      <c r="N62" s="371"/>
      <c r="O62" s="371"/>
      <c r="P62" s="371"/>
      <c r="Q62" s="371"/>
      <c r="R62" s="371"/>
      <c r="S62" s="371"/>
      <c r="T62" s="371"/>
      <c r="U62" s="371"/>
      <c r="V62" s="371"/>
      <c r="W62" s="371"/>
      <c r="X62" s="371"/>
      <c r="Y62" s="371"/>
      <c r="Z62" s="371"/>
      <c r="AA62" s="371"/>
      <c r="AB62" s="371"/>
      <c r="AC62" s="371"/>
      <c r="AD62" s="371"/>
      <c r="AE62" s="371"/>
      <c r="AF62" s="371"/>
      <c r="AG62" s="370">
        <f>'MR 2023-11-11b - Vedlejší...'!J30</f>
        <v>0</v>
      </c>
      <c r="AH62" s="369"/>
      <c r="AI62" s="369"/>
      <c r="AJ62" s="369"/>
      <c r="AK62" s="369"/>
      <c r="AL62" s="369"/>
      <c r="AM62" s="369"/>
      <c r="AN62" s="370">
        <f t="shared" si="0"/>
        <v>0</v>
      </c>
      <c r="AO62" s="369"/>
      <c r="AP62" s="369"/>
      <c r="AQ62" s="93" t="s">
        <v>85</v>
      </c>
      <c r="AR62" s="94"/>
      <c r="AS62" s="108">
        <v>0</v>
      </c>
      <c r="AT62" s="109">
        <f t="shared" si="1"/>
        <v>0</v>
      </c>
      <c r="AU62" s="110">
        <f>'MR 2023-11-11b - Vedlejší...'!P83</f>
        <v>0</v>
      </c>
      <c r="AV62" s="109">
        <f>'MR 2023-11-11b - Vedlejší...'!J33</f>
        <v>0</v>
      </c>
      <c r="AW62" s="109">
        <f>'MR 2023-11-11b - Vedlejší...'!J34</f>
        <v>0</v>
      </c>
      <c r="AX62" s="109">
        <f>'MR 2023-11-11b - Vedlejší...'!J35</f>
        <v>0</v>
      </c>
      <c r="AY62" s="109">
        <f>'MR 2023-11-11b - Vedlejší...'!J36</f>
        <v>0</v>
      </c>
      <c r="AZ62" s="109">
        <f>'MR 2023-11-11b - Vedlejší...'!F33</f>
        <v>0</v>
      </c>
      <c r="BA62" s="109">
        <f>'MR 2023-11-11b - Vedlejší...'!F34</f>
        <v>0</v>
      </c>
      <c r="BB62" s="109">
        <f>'MR 2023-11-11b - Vedlejší...'!F35</f>
        <v>0</v>
      </c>
      <c r="BC62" s="109">
        <f>'MR 2023-11-11b - Vedlejší...'!F36</f>
        <v>0</v>
      </c>
      <c r="BD62" s="111">
        <f>'MR 2023-11-11b - Vedlejší...'!F37</f>
        <v>0</v>
      </c>
      <c r="BT62" s="99" t="s">
        <v>83</v>
      </c>
      <c r="BV62" s="99" t="s">
        <v>81</v>
      </c>
      <c r="BW62" s="99" t="s">
        <v>110</v>
      </c>
      <c r="BX62" s="99" t="s">
        <v>5</v>
      </c>
      <c r="CL62" s="99" t="s">
        <v>19</v>
      </c>
      <c r="CM62" s="99" t="s">
        <v>87</v>
      </c>
    </row>
    <row r="63" spans="1:57" s="2" customFormat="1" ht="30" customHeight="1">
      <c r="A63" s="38"/>
      <c r="B63" s="39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3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</row>
    <row r="64" spans="1:57" s="2" customFormat="1" ht="6.95" customHeight="1">
      <c r="A64" s="38"/>
      <c r="B64" s="51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43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</row>
  </sheetData>
  <sheetProtection algorithmName="SHA-512" hashValue="tOo6ZBc1xoAxPlthohkeMvCYkQ+0X/e+7rUgFE9ef29rUUsA6L6uWMyvD115731+HCVViRrJr+9f5krMV5+1gA==" saltValue="zLs17sKCCKv4gXEyHDo0kEvH80KYWEZqWTCEv+FO3TJBDRxDXqfwd3yLAdLRbun6ENBRD0vjKebQsliqoeQytA==" spinCount="100000" sheet="1" objects="1" scenarios="1" formatColumns="0" formatRows="0"/>
  <mergeCells count="70">
    <mergeCell ref="AR2:BE2"/>
    <mergeCell ref="L33:P33"/>
    <mergeCell ref="AK33:AO33"/>
    <mergeCell ref="W33:AE33"/>
    <mergeCell ref="AK35:AO35"/>
    <mergeCell ref="X35:AB35"/>
    <mergeCell ref="W31:AE31"/>
    <mergeCell ref="L31:P31"/>
    <mergeCell ref="L32:P32"/>
    <mergeCell ref="W32:AE32"/>
    <mergeCell ref="AK32:AO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AN62:AP62"/>
    <mergeCell ref="AG62:AM62"/>
    <mergeCell ref="D62:H62"/>
    <mergeCell ref="J62:AF62"/>
    <mergeCell ref="AG54:AM54"/>
    <mergeCell ref="AN54:AP54"/>
    <mergeCell ref="AN60:AP60"/>
    <mergeCell ref="AG60:AM60"/>
    <mergeCell ref="E60:I60"/>
    <mergeCell ref="K60:AF60"/>
    <mergeCell ref="AN61:AP61"/>
    <mergeCell ref="AG61:AM61"/>
    <mergeCell ref="E61:I61"/>
    <mergeCell ref="K61:AF61"/>
    <mergeCell ref="AG58:AM58"/>
    <mergeCell ref="AN58:AP58"/>
    <mergeCell ref="D58:H58"/>
    <mergeCell ref="J58:AF58"/>
    <mergeCell ref="AN59:AP59"/>
    <mergeCell ref="AG59:AM59"/>
    <mergeCell ref="E59:I59"/>
    <mergeCell ref="K59:AF59"/>
    <mergeCell ref="AN56:AP56"/>
    <mergeCell ref="E56:I56"/>
    <mergeCell ref="K56:AF56"/>
    <mergeCell ref="AG56:AM56"/>
    <mergeCell ref="K57:AF57"/>
    <mergeCell ref="AN57:AP57"/>
    <mergeCell ref="E57:I57"/>
    <mergeCell ref="AG57:AM57"/>
    <mergeCell ref="C52:G52"/>
    <mergeCell ref="AG52:AM52"/>
    <mergeCell ref="AN52:AP52"/>
    <mergeCell ref="I52:AF52"/>
    <mergeCell ref="AG55:AM55"/>
    <mergeCell ref="AN55:AP55"/>
    <mergeCell ref="J55:AF55"/>
    <mergeCell ref="D55:H55"/>
    <mergeCell ref="L45:AO45"/>
    <mergeCell ref="AM47:AN47"/>
    <mergeCell ref="AS49:AT51"/>
    <mergeCell ref="AM49:AP49"/>
    <mergeCell ref="AM50:AP50"/>
  </mergeCells>
  <hyperlinks>
    <hyperlink ref="A56" location="'MR 2023-11-11a - D 1.1. a...'!C2" display="/"/>
    <hyperlink ref="A57" location="'MR 2023-123-11 B -  D1.1 ...'!C2" display="/"/>
    <hyperlink ref="A59" location="'01 - Elektroinstalace  vr...'!C2" display="/"/>
    <hyperlink ref="A60" location="'02 - 3.NP - studijní oddě...'!C2" display="/"/>
    <hyperlink ref="A61" location="'03 - 4.NP - děkanát'!C2" display="/"/>
    <hyperlink ref="A62" location="'MR 2023-11-11b - Vedlejší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5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96"/>
      <c r="M2" s="396"/>
      <c r="N2" s="396"/>
      <c r="O2" s="396"/>
      <c r="P2" s="396"/>
      <c r="Q2" s="396"/>
      <c r="R2" s="396"/>
      <c r="S2" s="396"/>
      <c r="T2" s="396"/>
      <c r="U2" s="396"/>
      <c r="V2" s="396"/>
      <c r="AT2" s="20" t="s">
        <v>92</v>
      </c>
    </row>
    <row r="3" spans="2:46" s="1" customFormat="1" ht="6.95" customHeight="1">
      <c r="B3" s="112"/>
      <c r="C3" s="113"/>
      <c r="D3" s="113"/>
      <c r="E3" s="113"/>
      <c r="F3" s="113"/>
      <c r="G3" s="113"/>
      <c r="H3" s="113"/>
      <c r="I3" s="113"/>
      <c r="J3" s="113"/>
      <c r="K3" s="113"/>
      <c r="L3" s="23"/>
      <c r="AT3" s="20" t="s">
        <v>87</v>
      </c>
    </row>
    <row r="4" spans="2:46" s="1" customFormat="1" ht="24.95" customHeight="1">
      <c r="B4" s="23"/>
      <c r="D4" s="114" t="s">
        <v>111</v>
      </c>
      <c r="L4" s="23"/>
      <c r="M4" s="115" t="s">
        <v>10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116" t="s">
        <v>16</v>
      </c>
      <c r="L6" s="23"/>
    </row>
    <row r="7" spans="2:12" s="1" customFormat="1" ht="26.25" customHeight="1">
      <c r="B7" s="23"/>
      <c r="E7" s="397" t="str">
        <f>'Rekapitulace stavby'!K6</f>
        <v>CMTF -Univerzitní 22-Vrátnice a vstupní prostory a oprava podlah a rekonstrukce omítek stropů v kancelářích 36.07 ,3.08,</v>
      </c>
      <c r="F7" s="398"/>
      <c r="G7" s="398"/>
      <c r="H7" s="398"/>
      <c r="L7" s="23"/>
    </row>
    <row r="8" spans="2:12" s="1" customFormat="1" ht="12" customHeight="1">
      <c r="B8" s="23"/>
      <c r="D8" s="116" t="s">
        <v>112</v>
      </c>
      <c r="L8" s="23"/>
    </row>
    <row r="9" spans="1:31" s="2" customFormat="1" ht="16.5" customHeight="1">
      <c r="A9" s="38"/>
      <c r="B9" s="43"/>
      <c r="C9" s="38"/>
      <c r="D9" s="38"/>
      <c r="E9" s="397" t="s">
        <v>113</v>
      </c>
      <c r="F9" s="399"/>
      <c r="G9" s="399"/>
      <c r="H9" s="399"/>
      <c r="I9" s="38"/>
      <c r="J9" s="38"/>
      <c r="K9" s="38"/>
      <c r="L9" s="117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3"/>
      <c r="C10" s="38"/>
      <c r="D10" s="116" t="s">
        <v>114</v>
      </c>
      <c r="E10" s="38"/>
      <c r="F10" s="38"/>
      <c r="G10" s="38"/>
      <c r="H10" s="38"/>
      <c r="I10" s="38"/>
      <c r="J10" s="38"/>
      <c r="K10" s="38"/>
      <c r="L10" s="117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30" customHeight="1">
      <c r="A11" s="38"/>
      <c r="B11" s="43"/>
      <c r="C11" s="38"/>
      <c r="D11" s="38"/>
      <c r="E11" s="400" t="s">
        <v>115</v>
      </c>
      <c r="F11" s="399"/>
      <c r="G11" s="399"/>
      <c r="H11" s="399"/>
      <c r="I11" s="38"/>
      <c r="J11" s="38"/>
      <c r="K11" s="38"/>
      <c r="L11" s="117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1.25">
      <c r="A12" s="38"/>
      <c r="B12" s="43"/>
      <c r="C12" s="38"/>
      <c r="D12" s="38"/>
      <c r="E12" s="38"/>
      <c r="F12" s="38"/>
      <c r="G12" s="38"/>
      <c r="H12" s="38"/>
      <c r="I12" s="38"/>
      <c r="J12" s="38"/>
      <c r="K12" s="38"/>
      <c r="L12" s="117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3"/>
      <c r="C13" s="38"/>
      <c r="D13" s="116" t="s">
        <v>18</v>
      </c>
      <c r="E13" s="38"/>
      <c r="F13" s="107" t="s">
        <v>19</v>
      </c>
      <c r="G13" s="38"/>
      <c r="H13" s="38"/>
      <c r="I13" s="116" t="s">
        <v>20</v>
      </c>
      <c r="J13" s="107" t="s">
        <v>21</v>
      </c>
      <c r="K13" s="38"/>
      <c r="L13" s="117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3"/>
      <c r="C14" s="38"/>
      <c r="D14" s="116" t="s">
        <v>22</v>
      </c>
      <c r="E14" s="38"/>
      <c r="F14" s="107" t="s">
        <v>23</v>
      </c>
      <c r="G14" s="38"/>
      <c r="H14" s="38"/>
      <c r="I14" s="116" t="s">
        <v>24</v>
      </c>
      <c r="J14" s="118" t="str">
        <f>'Rekapitulace stavby'!AN8</f>
        <v>24. 4. 2024</v>
      </c>
      <c r="K14" s="38"/>
      <c r="L14" s="117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21.75" customHeight="1">
      <c r="A15" s="38"/>
      <c r="B15" s="43"/>
      <c r="C15" s="38"/>
      <c r="D15" s="119" t="s">
        <v>26</v>
      </c>
      <c r="E15" s="38"/>
      <c r="F15" s="120" t="s">
        <v>27</v>
      </c>
      <c r="G15" s="38"/>
      <c r="H15" s="38"/>
      <c r="I15" s="119" t="s">
        <v>28</v>
      </c>
      <c r="J15" s="120" t="s">
        <v>29</v>
      </c>
      <c r="K15" s="38"/>
      <c r="L15" s="117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3"/>
      <c r="C16" s="38"/>
      <c r="D16" s="116" t="s">
        <v>30</v>
      </c>
      <c r="E16" s="38"/>
      <c r="F16" s="38"/>
      <c r="G16" s="38"/>
      <c r="H16" s="38"/>
      <c r="I16" s="116" t="s">
        <v>31</v>
      </c>
      <c r="J16" s="107" t="s">
        <v>32</v>
      </c>
      <c r="K16" s="38"/>
      <c r="L16" s="117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3"/>
      <c r="C17" s="38"/>
      <c r="D17" s="38"/>
      <c r="E17" s="107" t="s">
        <v>33</v>
      </c>
      <c r="F17" s="38"/>
      <c r="G17" s="38"/>
      <c r="H17" s="38"/>
      <c r="I17" s="116" t="s">
        <v>34</v>
      </c>
      <c r="J17" s="107" t="s">
        <v>35</v>
      </c>
      <c r="K17" s="38"/>
      <c r="L17" s="117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3"/>
      <c r="C18" s="38"/>
      <c r="D18" s="38"/>
      <c r="E18" s="38"/>
      <c r="F18" s="38"/>
      <c r="G18" s="38"/>
      <c r="H18" s="38"/>
      <c r="I18" s="38"/>
      <c r="J18" s="38"/>
      <c r="K18" s="38"/>
      <c r="L18" s="117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3"/>
      <c r="C19" s="38"/>
      <c r="D19" s="116" t="s">
        <v>36</v>
      </c>
      <c r="E19" s="38"/>
      <c r="F19" s="38"/>
      <c r="G19" s="38"/>
      <c r="H19" s="38"/>
      <c r="I19" s="116" t="s">
        <v>31</v>
      </c>
      <c r="J19" s="33" t="str">
        <f>'Rekapitulace stavby'!AN13</f>
        <v>Vyplň údaj</v>
      </c>
      <c r="K19" s="38"/>
      <c r="L19" s="117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3"/>
      <c r="C20" s="38"/>
      <c r="D20" s="38"/>
      <c r="E20" s="401" t="str">
        <f>'Rekapitulace stavby'!E14</f>
        <v>Vyplň údaj</v>
      </c>
      <c r="F20" s="402"/>
      <c r="G20" s="402"/>
      <c r="H20" s="402"/>
      <c r="I20" s="116" t="s">
        <v>34</v>
      </c>
      <c r="J20" s="33" t="str">
        <f>'Rekapitulace stavby'!AN14</f>
        <v>Vyplň údaj</v>
      </c>
      <c r="K20" s="38"/>
      <c r="L20" s="117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3"/>
      <c r="C21" s="38"/>
      <c r="D21" s="38"/>
      <c r="E21" s="38"/>
      <c r="F21" s="38"/>
      <c r="G21" s="38"/>
      <c r="H21" s="38"/>
      <c r="I21" s="38"/>
      <c r="J21" s="38"/>
      <c r="K21" s="38"/>
      <c r="L21" s="117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3"/>
      <c r="C22" s="38"/>
      <c r="D22" s="116" t="s">
        <v>38</v>
      </c>
      <c r="E22" s="38"/>
      <c r="F22" s="38"/>
      <c r="G22" s="38"/>
      <c r="H22" s="38"/>
      <c r="I22" s="116" t="s">
        <v>31</v>
      </c>
      <c r="J22" s="107" t="s">
        <v>35</v>
      </c>
      <c r="K22" s="38"/>
      <c r="L22" s="117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3"/>
      <c r="C23" s="38"/>
      <c r="D23" s="38"/>
      <c r="E23" s="107" t="s">
        <v>39</v>
      </c>
      <c r="F23" s="38"/>
      <c r="G23" s="38"/>
      <c r="H23" s="38"/>
      <c r="I23" s="116" t="s">
        <v>34</v>
      </c>
      <c r="J23" s="107" t="s">
        <v>35</v>
      </c>
      <c r="K23" s="38"/>
      <c r="L23" s="117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3"/>
      <c r="C24" s="38"/>
      <c r="D24" s="38"/>
      <c r="E24" s="38"/>
      <c r="F24" s="38"/>
      <c r="G24" s="38"/>
      <c r="H24" s="38"/>
      <c r="I24" s="38"/>
      <c r="J24" s="38"/>
      <c r="K24" s="38"/>
      <c r="L24" s="117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3"/>
      <c r="C25" s="38"/>
      <c r="D25" s="116" t="s">
        <v>41</v>
      </c>
      <c r="E25" s="38"/>
      <c r="F25" s="38"/>
      <c r="G25" s="38"/>
      <c r="H25" s="38"/>
      <c r="I25" s="116" t="s">
        <v>31</v>
      </c>
      <c r="J25" s="107" t="s">
        <v>35</v>
      </c>
      <c r="K25" s="38"/>
      <c r="L25" s="117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3"/>
      <c r="C26" s="38"/>
      <c r="D26" s="38"/>
      <c r="E26" s="107" t="s">
        <v>42</v>
      </c>
      <c r="F26" s="38"/>
      <c r="G26" s="38"/>
      <c r="H26" s="38"/>
      <c r="I26" s="116" t="s">
        <v>34</v>
      </c>
      <c r="J26" s="107" t="s">
        <v>35</v>
      </c>
      <c r="K26" s="38"/>
      <c r="L26" s="117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3"/>
      <c r="C27" s="38"/>
      <c r="D27" s="38"/>
      <c r="E27" s="38"/>
      <c r="F27" s="38"/>
      <c r="G27" s="38"/>
      <c r="H27" s="38"/>
      <c r="I27" s="38"/>
      <c r="J27" s="38"/>
      <c r="K27" s="38"/>
      <c r="L27" s="117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3"/>
      <c r="C28" s="38"/>
      <c r="D28" s="116" t="s">
        <v>43</v>
      </c>
      <c r="E28" s="38"/>
      <c r="F28" s="38"/>
      <c r="G28" s="38"/>
      <c r="H28" s="38"/>
      <c r="I28" s="38"/>
      <c r="J28" s="38"/>
      <c r="K28" s="38"/>
      <c r="L28" s="117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21"/>
      <c r="B29" s="122"/>
      <c r="C29" s="121"/>
      <c r="D29" s="121"/>
      <c r="E29" s="403" t="s">
        <v>35</v>
      </c>
      <c r="F29" s="403"/>
      <c r="G29" s="403"/>
      <c r="H29" s="403"/>
      <c r="I29" s="121"/>
      <c r="J29" s="121"/>
      <c r="K29" s="121"/>
      <c r="L29" s="123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</row>
    <row r="30" spans="1:31" s="2" customFormat="1" ht="6.95" customHeight="1">
      <c r="A30" s="38"/>
      <c r="B30" s="43"/>
      <c r="C30" s="38"/>
      <c r="D30" s="38"/>
      <c r="E30" s="38"/>
      <c r="F30" s="38"/>
      <c r="G30" s="38"/>
      <c r="H30" s="38"/>
      <c r="I30" s="38"/>
      <c r="J30" s="38"/>
      <c r="K30" s="38"/>
      <c r="L30" s="117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3"/>
      <c r="C31" s="38"/>
      <c r="D31" s="124"/>
      <c r="E31" s="124"/>
      <c r="F31" s="124"/>
      <c r="G31" s="124"/>
      <c r="H31" s="124"/>
      <c r="I31" s="124"/>
      <c r="J31" s="124"/>
      <c r="K31" s="124"/>
      <c r="L31" s="117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35" customHeight="1">
      <c r="A32" s="38"/>
      <c r="B32" s="43"/>
      <c r="C32" s="38"/>
      <c r="D32" s="125" t="s">
        <v>45</v>
      </c>
      <c r="E32" s="38"/>
      <c r="F32" s="38"/>
      <c r="G32" s="38"/>
      <c r="H32" s="38"/>
      <c r="I32" s="38"/>
      <c r="J32" s="126">
        <f>ROUND(J95,2)</f>
        <v>0</v>
      </c>
      <c r="K32" s="38"/>
      <c r="L32" s="117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3"/>
      <c r="C33" s="38"/>
      <c r="D33" s="124"/>
      <c r="E33" s="124"/>
      <c r="F33" s="124"/>
      <c r="G33" s="124"/>
      <c r="H33" s="124"/>
      <c r="I33" s="124"/>
      <c r="J33" s="124"/>
      <c r="K33" s="124"/>
      <c r="L33" s="117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5" customHeight="1">
      <c r="A34" s="38"/>
      <c r="B34" s="43"/>
      <c r="C34" s="38"/>
      <c r="D34" s="38"/>
      <c r="E34" s="38"/>
      <c r="F34" s="127" t="s">
        <v>47</v>
      </c>
      <c r="G34" s="38"/>
      <c r="H34" s="38"/>
      <c r="I34" s="127" t="s">
        <v>46</v>
      </c>
      <c r="J34" s="127" t="s">
        <v>48</v>
      </c>
      <c r="K34" s="38"/>
      <c r="L34" s="117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5" customHeight="1">
      <c r="A35" s="38"/>
      <c r="B35" s="43"/>
      <c r="C35" s="38"/>
      <c r="D35" s="128" t="s">
        <v>49</v>
      </c>
      <c r="E35" s="116" t="s">
        <v>50</v>
      </c>
      <c r="F35" s="129">
        <f>ROUND((SUM(BE95:BE258)),2)</f>
        <v>0</v>
      </c>
      <c r="G35" s="38"/>
      <c r="H35" s="38"/>
      <c r="I35" s="130">
        <v>0.21</v>
      </c>
      <c r="J35" s="129">
        <f>ROUND(((SUM(BE95:BE258))*I35),2)</f>
        <v>0</v>
      </c>
      <c r="K35" s="38"/>
      <c r="L35" s="117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5" customHeight="1">
      <c r="A36" s="38"/>
      <c r="B36" s="43"/>
      <c r="C36" s="38"/>
      <c r="D36" s="38"/>
      <c r="E36" s="116" t="s">
        <v>51</v>
      </c>
      <c r="F36" s="129">
        <f>ROUND((SUM(BF95:BF258)),2)</f>
        <v>0</v>
      </c>
      <c r="G36" s="38"/>
      <c r="H36" s="38"/>
      <c r="I36" s="130">
        <v>0.15</v>
      </c>
      <c r="J36" s="129">
        <f>ROUND(((SUM(BF95:BF258))*I36),2)</f>
        <v>0</v>
      </c>
      <c r="K36" s="38"/>
      <c r="L36" s="117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5" customHeight="1" hidden="1">
      <c r="A37" s="38"/>
      <c r="B37" s="43"/>
      <c r="C37" s="38"/>
      <c r="D37" s="38"/>
      <c r="E37" s="116" t="s">
        <v>52</v>
      </c>
      <c r="F37" s="129">
        <f>ROUND((SUM(BG95:BG258)),2)</f>
        <v>0</v>
      </c>
      <c r="G37" s="38"/>
      <c r="H37" s="38"/>
      <c r="I37" s="130">
        <v>0.21</v>
      </c>
      <c r="J37" s="129">
        <f>0</f>
        <v>0</v>
      </c>
      <c r="K37" s="38"/>
      <c r="L37" s="117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5" customHeight="1" hidden="1">
      <c r="A38" s="38"/>
      <c r="B38" s="43"/>
      <c r="C38" s="38"/>
      <c r="D38" s="38"/>
      <c r="E38" s="116" t="s">
        <v>53</v>
      </c>
      <c r="F38" s="129">
        <f>ROUND((SUM(BH95:BH258)),2)</f>
        <v>0</v>
      </c>
      <c r="G38" s="38"/>
      <c r="H38" s="38"/>
      <c r="I38" s="130">
        <v>0.15</v>
      </c>
      <c r="J38" s="129">
        <f>0</f>
        <v>0</v>
      </c>
      <c r="K38" s="38"/>
      <c r="L38" s="117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5" customHeight="1" hidden="1">
      <c r="A39" s="38"/>
      <c r="B39" s="43"/>
      <c r="C39" s="38"/>
      <c r="D39" s="38"/>
      <c r="E39" s="116" t="s">
        <v>54</v>
      </c>
      <c r="F39" s="129">
        <f>ROUND((SUM(BI95:BI258)),2)</f>
        <v>0</v>
      </c>
      <c r="G39" s="38"/>
      <c r="H39" s="38"/>
      <c r="I39" s="130">
        <v>0</v>
      </c>
      <c r="J39" s="129">
        <f>0</f>
        <v>0</v>
      </c>
      <c r="K39" s="38"/>
      <c r="L39" s="117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3"/>
      <c r="C40" s="38"/>
      <c r="D40" s="38"/>
      <c r="E40" s="38"/>
      <c r="F40" s="38"/>
      <c r="G40" s="38"/>
      <c r="H40" s="38"/>
      <c r="I40" s="38"/>
      <c r="J40" s="38"/>
      <c r="K40" s="38"/>
      <c r="L40" s="117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35" customHeight="1">
      <c r="A41" s="38"/>
      <c r="B41" s="43"/>
      <c r="C41" s="131"/>
      <c r="D41" s="132" t="s">
        <v>55</v>
      </c>
      <c r="E41" s="133"/>
      <c r="F41" s="133"/>
      <c r="G41" s="134" t="s">
        <v>56</v>
      </c>
      <c r="H41" s="135" t="s">
        <v>57</v>
      </c>
      <c r="I41" s="133"/>
      <c r="J41" s="136">
        <f>SUM(J32:J39)</f>
        <v>0</v>
      </c>
      <c r="K41" s="137"/>
      <c r="L41" s="117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5" customHeight="1">
      <c r="A42" s="38"/>
      <c r="B42" s="138"/>
      <c r="C42" s="139"/>
      <c r="D42" s="139"/>
      <c r="E42" s="139"/>
      <c r="F42" s="139"/>
      <c r="G42" s="139"/>
      <c r="H42" s="139"/>
      <c r="I42" s="139"/>
      <c r="J42" s="139"/>
      <c r="K42" s="139"/>
      <c r="L42" s="117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6" spans="1:31" s="2" customFormat="1" ht="6.95" customHeight="1">
      <c r="A46" s="38"/>
      <c r="B46" s="140"/>
      <c r="C46" s="141"/>
      <c r="D46" s="141"/>
      <c r="E46" s="141"/>
      <c r="F46" s="141"/>
      <c r="G46" s="141"/>
      <c r="H46" s="141"/>
      <c r="I46" s="141"/>
      <c r="J46" s="141"/>
      <c r="K46" s="141"/>
      <c r="L46" s="117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24.95" customHeight="1">
      <c r="A47" s="38"/>
      <c r="B47" s="39"/>
      <c r="C47" s="26" t="s">
        <v>116</v>
      </c>
      <c r="D47" s="40"/>
      <c r="E47" s="40"/>
      <c r="F47" s="40"/>
      <c r="G47" s="40"/>
      <c r="H47" s="40"/>
      <c r="I47" s="40"/>
      <c r="J47" s="40"/>
      <c r="K47" s="40"/>
      <c r="L47" s="117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117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16</v>
      </c>
      <c r="D49" s="40"/>
      <c r="E49" s="40"/>
      <c r="F49" s="40"/>
      <c r="G49" s="40"/>
      <c r="H49" s="40"/>
      <c r="I49" s="40"/>
      <c r="J49" s="40"/>
      <c r="K49" s="40"/>
      <c r="L49" s="117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26.25" customHeight="1">
      <c r="A50" s="38"/>
      <c r="B50" s="39"/>
      <c r="C50" s="40"/>
      <c r="D50" s="40"/>
      <c r="E50" s="404" t="str">
        <f>E7</f>
        <v>CMTF -Univerzitní 22-Vrátnice a vstupní prostory a oprava podlah a rekonstrukce omítek stropů v kancelářích 36.07 ,3.08,</v>
      </c>
      <c r="F50" s="405"/>
      <c r="G50" s="405"/>
      <c r="H50" s="405"/>
      <c r="I50" s="40"/>
      <c r="J50" s="40"/>
      <c r="K50" s="40"/>
      <c r="L50" s="117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2:12" s="1" customFormat="1" ht="12" customHeight="1">
      <c r="B51" s="24"/>
      <c r="C51" s="32" t="s">
        <v>112</v>
      </c>
      <c r="D51" s="25"/>
      <c r="E51" s="25"/>
      <c r="F51" s="25"/>
      <c r="G51" s="25"/>
      <c r="H51" s="25"/>
      <c r="I51" s="25"/>
      <c r="J51" s="25"/>
      <c r="K51" s="25"/>
      <c r="L51" s="23"/>
    </row>
    <row r="52" spans="1:31" s="2" customFormat="1" ht="16.5" customHeight="1">
      <c r="A52" s="38"/>
      <c r="B52" s="39"/>
      <c r="C52" s="40"/>
      <c r="D52" s="40"/>
      <c r="E52" s="404" t="s">
        <v>113</v>
      </c>
      <c r="F52" s="406"/>
      <c r="G52" s="406"/>
      <c r="H52" s="406"/>
      <c r="I52" s="40"/>
      <c r="J52" s="40"/>
      <c r="K52" s="40"/>
      <c r="L52" s="117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12" customHeight="1">
      <c r="A53" s="38"/>
      <c r="B53" s="39"/>
      <c r="C53" s="32" t="s">
        <v>114</v>
      </c>
      <c r="D53" s="40"/>
      <c r="E53" s="40"/>
      <c r="F53" s="40"/>
      <c r="G53" s="40"/>
      <c r="H53" s="40"/>
      <c r="I53" s="40"/>
      <c r="J53" s="40"/>
      <c r="K53" s="40"/>
      <c r="L53" s="117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30" customHeight="1">
      <c r="A54" s="38"/>
      <c r="B54" s="39"/>
      <c r="C54" s="40"/>
      <c r="D54" s="40"/>
      <c r="E54" s="353" t="str">
        <f>E11</f>
        <v>MR 2023-11-11a - D 1.1. architektonicko stavební část-oprava podlah a omítek</v>
      </c>
      <c r="F54" s="406"/>
      <c r="G54" s="406"/>
      <c r="H54" s="406"/>
      <c r="I54" s="40"/>
      <c r="J54" s="40"/>
      <c r="K54" s="40"/>
      <c r="L54" s="117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6.95" customHeight="1">
      <c r="A55" s="38"/>
      <c r="B55" s="39"/>
      <c r="C55" s="40"/>
      <c r="D55" s="40"/>
      <c r="E55" s="40"/>
      <c r="F55" s="40"/>
      <c r="G55" s="40"/>
      <c r="H55" s="40"/>
      <c r="I55" s="40"/>
      <c r="J55" s="40"/>
      <c r="K55" s="40"/>
      <c r="L55" s="117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2" customHeight="1">
      <c r="A56" s="38"/>
      <c r="B56" s="39"/>
      <c r="C56" s="32" t="s">
        <v>22</v>
      </c>
      <c r="D56" s="40"/>
      <c r="E56" s="40"/>
      <c r="F56" s="30" t="str">
        <f>F14</f>
        <v>Olomouc</v>
      </c>
      <c r="G56" s="40"/>
      <c r="H56" s="40"/>
      <c r="I56" s="32" t="s">
        <v>24</v>
      </c>
      <c r="J56" s="63" t="str">
        <f>IF(J14="","",J14)</f>
        <v>24. 4. 2024</v>
      </c>
      <c r="K56" s="40"/>
      <c r="L56" s="117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6.95" customHeight="1">
      <c r="A57" s="38"/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117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5.2" customHeight="1">
      <c r="A58" s="38"/>
      <c r="B58" s="39"/>
      <c r="C58" s="32" t="s">
        <v>30</v>
      </c>
      <c r="D58" s="40"/>
      <c r="E58" s="40"/>
      <c r="F58" s="30" t="str">
        <f>E17</f>
        <v>UPOL V Olomouci</v>
      </c>
      <c r="G58" s="40"/>
      <c r="H58" s="40"/>
      <c r="I58" s="32" t="s">
        <v>38</v>
      </c>
      <c r="J58" s="36" t="str">
        <f>E23</f>
        <v>Ing Eva Blažková</v>
      </c>
      <c r="K58" s="40"/>
      <c r="L58" s="117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31" s="2" customFormat="1" ht="15.2" customHeight="1">
      <c r="A59" s="38"/>
      <c r="B59" s="39"/>
      <c r="C59" s="32" t="s">
        <v>36</v>
      </c>
      <c r="D59" s="40"/>
      <c r="E59" s="40"/>
      <c r="F59" s="30" t="str">
        <f>IF(E20="","",E20)</f>
        <v>Vyplň údaj</v>
      </c>
      <c r="G59" s="40"/>
      <c r="H59" s="40"/>
      <c r="I59" s="32" t="s">
        <v>41</v>
      </c>
      <c r="J59" s="36" t="str">
        <f>E26</f>
        <v>M. Radova</v>
      </c>
      <c r="K59" s="40"/>
      <c r="L59" s="117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</row>
    <row r="60" spans="1:31" s="2" customFormat="1" ht="10.35" customHeight="1">
      <c r="A60" s="38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117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1:31" s="2" customFormat="1" ht="29.25" customHeight="1">
      <c r="A61" s="38"/>
      <c r="B61" s="39"/>
      <c r="C61" s="142" t="s">
        <v>117</v>
      </c>
      <c r="D61" s="143"/>
      <c r="E61" s="143"/>
      <c r="F61" s="143"/>
      <c r="G61" s="143"/>
      <c r="H61" s="143"/>
      <c r="I61" s="143"/>
      <c r="J61" s="144" t="s">
        <v>118</v>
      </c>
      <c r="K61" s="143"/>
      <c r="L61" s="117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1:31" s="2" customFormat="1" ht="10.35" customHeight="1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117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pans="1:47" s="2" customFormat="1" ht="22.9" customHeight="1">
      <c r="A63" s="38"/>
      <c r="B63" s="39"/>
      <c r="C63" s="145" t="s">
        <v>77</v>
      </c>
      <c r="D63" s="40"/>
      <c r="E63" s="40"/>
      <c r="F63" s="40"/>
      <c r="G63" s="40"/>
      <c r="H63" s="40"/>
      <c r="I63" s="40"/>
      <c r="J63" s="81">
        <f>J95</f>
        <v>0</v>
      </c>
      <c r="K63" s="40"/>
      <c r="L63" s="117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U63" s="20" t="s">
        <v>119</v>
      </c>
    </row>
    <row r="64" spans="2:12" s="9" customFormat="1" ht="24.95" customHeight="1">
      <c r="B64" s="146"/>
      <c r="C64" s="147"/>
      <c r="D64" s="148" t="s">
        <v>120</v>
      </c>
      <c r="E64" s="149"/>
      <c r="F64" s="149"/>
      <c r="G64" s="149"/>
      <c r="H64" s="149"/>
      <c r="I64" s="149"/>
      <c r="J64" s="150">
        <f>J96</f>
        <v>0</v>
      </c>
      <c r="K64" s="147"/>
      <c r="L64" s="151"/>
    </row>
    <row r="65" spans="2:12" s="10" customFormat="1" ht="19.9" customHeight="1">
      <c r="B65" s="152"/>
      <c r="C65" s="101"/>
      <c r="D65" s="153" t="s">
        <v>121</v>
      </c>
      <c r="E65" s="154"/>
      <c r="F65" s="154"/>
      <c r="G65" s="154"/>
      <c r="H65" s="154"/>
      <c r="I65" s="154"/>
      <c r="J65" s="155">
        <f>J97</f>
        <v>0</v>
      </c>
      <c r="K65" s="101"/>
      <c r="L65" s="156"/>
    </row>
    <row r="66" spans="2:12" s="10" customFormat="1" ht="19.9" customHeight="1">
      <c r="B66" s="152"/>
      <c r="C66" s="101"/>
      <c r="D66" s="153" t="s">
        <v>122</v>
      </c>
      <c r="E66" s="154"/>
      <c r="F66" s="154"/>
      <c r="G66" s="154"/>
      <c r="H66" s="154"/>
      <c r="I66" s="154"/>
      <c r="J66" s="155">
        <f>J123</f>
        <v>0</v>
      </c>
      <c r="K66" s="101"/>
      <c r="L66" s="156"/>
    </row>
    <row r="67" spans="2:12" s="10" customFormat="1" ht="19.9" customHeight="1">
      <c r="B67" s="152"/>
      <c r="C67" s="101"/>
      <c r="D67" s="153" t="s">
        <v>123</v>
      </c>
      <c r="E67" s="154"/>
      <c r="F67" s="154"/>
      <c r="G67" s="154"/>
      <c r="H67" s="154"/>
      <c r="I67" s="154"/>
      <c r="J67" s="155">
        <f>J129</f>
        <v>0</v>
      </c>
      <c r="K67" s="101"/>
      <c r="L67" s="156"/>
    </row>
    <row r="68" spans="2:12" s="10" customFormat="1" ht="19.9" customHeight="1">
      <c r="B68" s="152"/>
      <c r="C68" s="101"/>
      <c r="D68" s="153" t="s">
        <v>124</v>
      </c>
      <c r="E68" s="154"/>
      <c r="F68" s="154"/>
      <c r="G68" s="154"/>
      <c r="H68" s="154"/>
      <c r="I68" s="154"/>
      <c r="J68" s="155">
        <f>J164</f>
        <v>0</v>
      </c>
      <c r="K68" s="101"/>
      <c r="L68" s="156"/>
    </row>
    <row r="69" spans="2:12" s="10" customFormat="1" ht="19.9" customHeight="1">
      <c r="B69" s="152"/>
      <c r="C69" s="101"/>
      <c r="D69" s="153" t="s">
        <v>125</v>
      </c>
      <c r="E69" s="154"/>
      <c r="F69" s="154"/>
      <c r="G69" s="154"/>
      <c r="H69" s="154"/>
      <c r="I69" s="154"/>
      <c r="J69" s="155">
        <f>J172</f>
        <v>0</v>
      </c>
      <c r="K69" s="101"/>
      <c r="L69" s="156"/>
    </row>
    <row r="70" spans="2:12" s="9" customFormat="1" ht="24.95" customHeight="1">
      <c r="B70" s="146"/>
      <c r="C70" s="147"/>
      <c r="D70" s="148" t="s">
        <v>126</v>
      </c>
      <c r="E70" s="149"/>
      <c r="F70" s="149"/>
      <c r="G70" s="149"/>
      <c r="H70" s="149"/>
      <c r="I70" s="149"/>
      <c r="J70" s="150">
        <f>J174</f>
        <v>0</v>
      </c>
      <c r="K70" s="147"/>
      <c r="L70" s="151"/>
    </row>
    <row r="71" spans="2:12" s="10" customFormat="1" ht="19.9" customHeight="1">
      <c r="B71" s="152"/>
      <c r="C71" s="101"/>
      <c r="D71" s="153" t="s">
        <v>127</v>
      </c>
      <c r="E71" s="154"/>
      <c r="F71" s="154"/>
      <c r="G71" s="154"/>
      <c r="H71" s="154"/>
      <c r="I71" s="154"/>
      <c r="J71" s="155">
        <f>J175</f>
        <v>0</v>
      </c>
      <c r="K71" s="101"/>
      <c r="L71" s="156"/>
    </row>
    <row r="72" spans="2:12" s="10" customFormat="1" ht="19.9" customHeight="1">
      <c r="B72" s="152"/>
      <c r="C72" s="101"/>
      <c r="D72" s="153" t="s">
        <v>128</v>
      </c>
      <c r="E72" s="154"/>
      <c r="F72" s="154"/>
      <c r="G72" s="154"/>
      <c r="H72" s="154"/>
      <c r="I72" s="154"/>
      <c r="J72" s="155">
        <f>J190</f>
        <v>0</v>
      </c>
      <c r="K72" s="101"/>
      <c r="L72" s="156"/>
    </row>
    <row r="73" spans="2:12" s="10" customFormat="1" ht="19.9" customHeight="1">
      <c r="B73" s="152"/>
      <c r="C73" s="101"/>
      <c r="D73" s="153" t="s">
        <v>129</v>
      </c>
      <c r="E73" s="154"/>
      <c r="F73" s="154"/>
      <c r="G73" s="154"/>
      <c r="H73" s="154"/>
      <c r="I73" s="154"/>
      <c r="J73" s="155">
        <f>J231</f>
        <v>0</v>
      </c>
      <c r="K73" s="101"/>
      <c r="L73" s="156"/>
    </row>
    <row r="74" spans="1:31" s="2" customFormat="1" ht="21.75" customHeight="1">
      <c r="A74" s="38"/>
      <c r="B74" s="39"/>
      <c r="C74" s="40"/>
      <c r="D74" s="40"/>
      <c r="E74" s="40"/>
      <c r="F74" s="40"/>
      <c r="G74" s="40"/>
      <c r="H74" s="40"/>
      <c r="I74" s="40"/>
      <c r="J74" s="40"/>
      <c r="K74" s="40"/>
      <c r="L74" s="117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6.95" customHeight="1">
      <c r="A75" s="38"/>
      <c r="B75" s="51"/>
      <c r="C75" s="52"/>
      <c r="D75" s="52"/>
      <c r="E75" s="52"/>
      <c r="F75" s="52"/>
      <c r="G75" s="52"/>
      <c r="H75" s="52"/>
      <c r="I75" s="52"/>
      <c r="J75" s="52"/>
      <c r="K75" s="52"/>
      <c r="L75" s="117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9" spans="1:31" s="2" customFormat="1" ht="6.95" customHeight="1">
      <c r="A79" s="38"/>
      <c r="B79" s="53"/>
      <c r="C79" s="54"/>
      <c r="D79" s="54"/>
      <c r="E79" s="54"/>
      <c r="F79" s="54"/>
      <c r="G79" s="54"/>
      <c r="H79" s="54"/>
      <c r="I79" s="54"/>
      <c r="J79" s="54"/>
      <c r="K79" s="54"/>
      <c r="L79" s="117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24.95" customHeight="1">
      <c r="A80" s="38"/>
      <c r="B80" s="39"/>
      <c r="C80" s="26" t="s">
        <v>130</v>
      </c>
      <c r="D80" s="40"/>
      <c r="E80" s="40"/>
      <c r="F80" s="40"/>
      <c r="G80" s="40"/>
      <c r="H80" s="40"/>
      <c r="I80" s="40"/>
      <c r="J80" s="40"/>
      <c r="K80" s="40"/>
      <c r="L80" s="117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6.95" customHeight="1">
      <c r="A81" s="38"/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117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12" customHeight="1">
      <c r="A82" s="38"/>
      <c r="B82" s="39"/>
      <c r="C82" s="32" t="s">
        <v>16</v>
      </c>
      <c r="D82" s="40"/>
      <c r="E82" s="40"/>
      <c r="F82" s="40"/>
      <c r="G82" s="40"/>
      <c r="H82" s="40"/>
      <c r="I82" s="40"/>
      <c r="J82" s="40"/>
      <c r="K82" s="40"/>
      <c r="L82" s="117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26.25" customHeight="1">
      <c r="A83" s="38"/>
      <c r="B83" s="39"/>
      <c r="C83" s="40"/>
      <c r="D83" s="40"/>
      <c r="E83" s="404" t="str">
        <f>E7</f>
        <v>CMTF -Univerzitní 22-Vrátnice a vstupní prostory a oprava podlah a rekonstrukce omítek stropů v kancelářích 36.07 ,3.08,</v>
      </c>
      <c r="F83" s="405"/>
      <c r="G83" s="405"/>
      <c r="H83" s="405"/>
      <c r="I83" s="40"/>
      <c r="J83" s="40"/>
      <c r="K83" s="40"/>
      <c r="L83" s="117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2:12" s="1" customFormat="1" ht="12" customHeight="1">
      <c r="B84" s="24"/>
      <c r="C84" s="32" t="s">
        <v>112</v>
      </c>
      <c r="D84" s="25"/>
      <c r="E84" s="25"/>
      <c r="F84" s="25"/>
      <c r="G84" s="25"/>
      <c r="H84" s="25"/>
      <c r="I84" s="25"/>
      <c r="J84" s="25"/>
      <c r="K84" s="25"/>
      <c r="L84" s="23"/>
    </row>
    <row r="85" spans="1:31" s="2" customFormat="1" ht="16.5" customHeight="1">
      <c r="A85" s="38"/>
      <c r="B85" s="39"/>
      <c r="C85" s="40"/>
      <c r="D85" s="40"/>
      <c r="E85" s="404" t="s">
        <v>113</v>
      </c>
      <c r="F85" s="406"/>
      <c r="G85" s="406"/>
      <c r="H85" s="406"/>
      <c r="I85" s="40"/>
      <c r="J85" s="40"/>
      <c r="K85" s="40"/>
      <c r="L85" s="117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114</v>
      </c>
      <c r="D86" s="40"/>
      <c r="E86" s="40"/>
      <c r="F86" s="40"/>
      <c r="G86" s="40"/>
      <c r="H86" s="40"/>
      <c r="I86" s="40"/>
      <c r="J86" s="40"/>
      <c r="K86" s="40"/>
      <c r="L86" s="117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30" customHeight="1">
      <c r="A87" s="38"/>
      <c r="B87" s="39"/>
      <c r="C87" s="40"/>
      <c r="D87" s="40"/>
      <c r="E87" s="353" t="str">
        <f>E11</f>
        <v>MR 2023-11-11a - D 1.1. architektonicko stavební část-oprava podlah a omítek</v>
      </c>
      <c r="F87" s="406"/>
      <c r="G87" s="406"/>
      <c r="H87" s="406"/>
      <c r="I87" s="40"/>
      <c r="J87" s="40"/>
      <c r="K87" s="40"/>
      <c r="L87" s="117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117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22</v>
      </c>
      <c r="D89" s="40"/>
      <c r="E89" s="40"/>
      <c r="F89" s="30" t="str">
        <f>F14</f>
        <v>Olomouc</v>
      </c>
      <c r="G89" s="40"/>
      <c r="H89" s="40"/>
      <c r="I89" s="32" t="s">
        <v>24</v>
      </c>
      <c r="J89" s="63" t="str">
        <f>IF(J14="","",J14)</f>
        <v>24. 4. 2024</v>
      </c>
      <c r="K89" s="40"/>
      <c r="L89" s="117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117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2" customHeight="1">
      <c r="A91" s="38"/>
      <c r="B91" s="39"/>
      <c r="C91" s="32" t="s">
        <v>30</v>
      </c>
      <c r="D91" s="40"/>
      <c r="E91" s="40"/>
      <c r="F91" s="30" t="str">
        <f>E17</f>
        <v>UPOL V Olomouci</v>
      </c>
      <c r="G91" s="40"/>
      <c r="H91" s="40"/>
      <c r="I91" s="32" t="s">
        <v>38</v>
      </c>
      <c r="J91" s="36" t="str">
        <f>E23</f>
        <v>Ing Eva Blažková</v>
      </c>
      <c r="K91" s="40"/>
      <c r="L91" s="117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2" customHeight="1">
      <c r="A92" s="38"/>
      <c r="B92" s="39"/>
      <c r="C92" s="32" t="s">
        <v>36</v>
      </c>
      <c r="D92" s="40"/>
      <c r="E92" s="40"/>
      <c r="F92" s="30" t="str">
        <f>IF(E20="","",E20)</f>
        <v>Vyplň údaj</v>
      </c>
      <c r="G92" s="40"/>
      <c r="H92" s="40"/>
      <c r="I92" s="32" t="s">
        <v>41</v>
      </c>
      <c r="J92" s="36" t="str">
        <f>E26</f>
        <v>M. Radova</v>
      </c>
      <c r="K92" s="40"/>
      <c r="L92" s="117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5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117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11" customFormat="1" ht="29.25" customHeight="1">
      <c r="A94" s="157"/>
      <c r="B94" s="158"/>
      <c r="C94" s="159" t="s">
        <v>131</v>
      </c>
      <c r="D94" s="160" t="s">
        <v>64</v>
      </c>
      <c r="E94" s="160" t="s">
        <v>60</v>
      </c>
      <c r="F94" s="160" t="s">
        <v>61</v>
      </c>
      <c r="G94" s="160" t="s">
        <v>132</v>
      </c>
      <c r="H94" s="160" t="s">
        <v>133</v>
      </c>
      <c r="I94" s="160" t="s">
        <v>134</v>
      </c>
      <c r="J94" s="160" t="s">
        <v>118</v>
      </c>
      <c r="K94" s="161" t="s">
        <v>135</v>
      </c>
      <c r="L94" s="162"/>
      <c r="M94" s="72" t="s">
        <v>35</v>
      </c>
      <c r="N94" s="73" t="s">
        <v>49</v>
      </c>
      <c r="O94" s="73" t="s">
        <v>136</v>
      </c>
      <c r="P94" s="73" t="s">
        <v>137</v>
      </c>
      <c r="Q94" s="73" t="s">
        <v>138</v>
      </c>
      <c r="R94" s="73" t="s">
        <v>139</v>
      </c>
      <c r="S94" s="73" t="s">
        <v>140</v>
      </c>
      <c r="T94" s="74" t="s">
        <v>141</v>
      </c>
      <c r="U94" s="157"/>
      <c r="V94" s="157"/>
      <c r="W94" s="157"/>
      <c r="X94" s="157"/>
      <c r="Y94" s="157"/>
      <c r="Z94" s="157"/>
      <c r="AA94" s="157"/>
      <c r="AB94" s="157"/>
      <c r="AC94" s="157"/>
      <c r="AD94" s="157"/>
      <c r="AE94" s="157"/>
    </row>
    <row r="95" spans="1:63" s="2" customFormat="1" ht="22.9" customHeight="1">
      <c r="A95" s="38"/>
      <c r="B95" s="39"/>
      <c r="C95" s="79" t="s">
        <v>142</v>
      </c>
      <c r="D95" s="40"/>
      <c r="E95" s="40"/>
      <c r="F95" s="40"/>
      <c r="G95" s="40"/>
      <c r="H95" s="40"/>
      <c r="I95" s="40"/>
      <c r="J95" s="163">
        <f>BK95</f>
        <v>0</v>
      </c>
      <c r="K95" s="40"/>
      <c r="L95" s="43"/>
      <c r="M95" s="75"/>
      <c r="N95" s="164"/>
      <c r="O95" s="76"/>
      <c r="P95" s="165">
        <f>P96+P174</f>
        <v>0</v>
      </c>
      <c r="Q95" s="76"/>
      <c r="R95" s="165">
        <f>R96+R174</f>
        <v>13.9121718</v>
      </c>
      <c r="S95" s="76"/>
      <c r="T95" s="166">
        <f>T96+T174</f>
        <v>17.261972999999998</v>
      </c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T95" s="20" t="s">
        <v>78</v>
      </c>
      <c r="AU95" s="20" t="s">
        <v>119</v>
      </c>
      <c r="BK95" s="167">
        <f>BK96+BK174</f>
        <v>0</v>
      </c>
    </row>
    <row r="96" spans="2:63" s="12" customFormat="1" ht="25.9" customHeight="1">
      <c r="B96" s="168"/>
      <c r="C96" s="169"/>
      <c r="D96" s="170" t="s">
        <v>78</v>
      </c>
      <c r="E96" s="171" t="s">
        <v>143</v>
      </c>
      <c r="F96" s="171" t="s">
        <v>144</v>
      </c>
      <c r="G96" s="169"/>
      <c r="H96" s="169"/>
      <c r="I96" s="172"/>
      <c r="J96" s="173">
        <f>BK96</f>
        <v>0</v>
      </c>
      <c r="K96" s="169"/>
      <c r="L96" s="174"/>
      <c r="M96" s="175"/>
      <c r="N96" s="176"/>
      <c r="O96" s="176"/>
      <c r="P96" s="177">
        <f>P97+P123+P129+P164+P172</f>
        <v>0</v>
      </c>
      <c r="Q96" s="176"/>
      <c r="R96" s="177">
        <f>R97+R123+R129+R164+R172</f>
        <v>11.317207999999999</v>
      </c>
      <c r="S96" s="176"/>
      <c r="T96" s="178">
        <f>T97+T123+T129+T164+T172</f>
        <v>17.108739999999997</v>
      </c>
      <c r="AR96" s="179" t="s">
        <v>83</v>
      </c>
      <c r="AT96" s="180" t="s">
        <v>78</v>
      </c>
      <c r="AU96" s="180" t="s">
        <v>79</v>
      </c>
      <c r="AY96" s="179" t="s">
        <v>145</v>
      </c>
      <c r="BK96" s="181">
        <f>BK97+BK123+BK129+BK164+BK172</f>
        <v>0</v>
      </c>
    </row>
    <row r="97" spans="2:63" s="12" customFormat="1" ht="22.9" customHeight="1">
      <c r="B97" s="168"/>
      <c r="C97" s="169"/>
      <c r="D97" s="170" t="s">
        <v>78</v>
      </c>
      <c r="E97" s="182" t="s">
        <v>146</v>
      </c>
      <c r="F97" s="182" t="s">
        <v>147</v>
      </c>
      <c r="G97" s="169"/>
      <c r="H97" s="169"/>
      <c r="I97" s="172"/>
      <c r="J97" s="183">
        <f>BK97</f>
        <v>0</v>
      </c>
      <c r="K97" s="169"/>
      <c r="L97" s="174"/>
      <c r="M97" s="175"/>
      <c r="N97" s="176"/>
      <c r="O97" s="176"/>
      <c r="P97" s="177">
        <f>SUM(P98:P122)</f>
        <v>0</v>
      </c>
      <c r="Q97" s="176"/>
      <c r="R97" s="177">
        <f>SUM(R98:R122)</f>
        <v>11.295822999999999</v>
      </c>
      <c r="S97" s="176"/>
      <c r="T97" s="178">
        <f>SUM(T98:T122)</f>
        <v>0</v>
      </c>
      <c r="AR97" s="179" t="s">
        <v>83</v>
      </c>
      <c r="AT97" s="180" t="s">
        <v>78</v>
      </c>
      <c r="AU97" s="180" t="s">
        <v>83</v>
      </c>
      <c r="AY97" s="179" t="s">
        <v>145</v>
      </c>
      <c r="BK97" s="181">
        <f>SUM(BK98:BK122)</f>
        <v>0</v>
      </c>
    </row>
    <row r="98" spans="1:65" s="2" customFormat="1" ht="24.2" customHeight="1">
      <c r="A98" s="38"/>
      <c r="B98" s="39"/>
      <c r="C98" s="184" t="s">
        <v>83</v>
      </c>
      <c r="D98" s="184" t="s">
        <v>148</v>
      </c>
      <c r="E98" s="185" t="s">
        <v>149</v>
      </c>
      <c r="F98" s="186" t="s">
        <v>150</v>
      </c>
      <c r="G98" s="187" t="s">
        <v>151</v>
      </c>
      <c r="H98" s="188">
        <v>164.5</v>
      </c>
      <c r="I98" s="189"/>
      <c r="J98" s="190">
        <f>ROUND(I98*H98,2)</f>
        <v>0</v>
      </c>
      <c r="K98" s="186" t="s">
        <v>152</v>
      </c>
      <c r="L98" s="43"/>
      <c r="M98" s="191" t="s">
        <v>35</v>
      </c>
      <c r="N98" s="192" t="s">
        <v>50</v>
      </c>
      <c r="O98" s="68"/>
      <c r="P98" s="193">
        <f>O98*H98</f>
        <v>0</v>
      </c>
      <c r="Q98" s="193">
        <v>0.00026</v>
      </c>
      <c r="R98" s="193">
        <f>Q98*H98</f>
        <v>0.042769999999999996</v>
      </c>
      <c r="S98" s="193">
        <v>0</v>
      </c>
      <c r="T98" s="194">
        <f>S98*H98</f>
        <v>0</v>
      </c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R98" s="195" t="s">
        <v>153</v>
      </c>
      <c r="AT98" s="195" t="s">
        <v>148</v>
      </c>
      <c r="AU98" s="195" t="s">
        <v>87</v>
      </c>
      <c r="AY98" s="20" t="s">
        <v>145</v>
      </c>
      <c r="BE98" s="196">
        <f>IF(N98="základní",J98,0)</f>
        <v>0</v>
      </c>
      <c r="BF98" s="196">
        <f>IF(N98="snížená",J98,0)</f>
        <v>0</v>
      </c>
      <c r="BG98" s="196">
        <f>IF(N98="zákl. přenesená",J98,0)</f>
        <v>0</v>
      </c>
      <c r="BH98" s="196">
        <f>IF(N98="sníž. přenesená",J98,0)</f>
        <v>0</v>
      </c>
      <c r="BI98" s="196">
        <f>IF(N98="nulová",J98,0)</f>
        <v>0</v>
      </c>
      <c r="BJ98" s="20" t="s">
        <v>83</v>
      </c>
      <c r="BK98" s="196">
        <f>ROUND(I98*H98,2)</f>
        <v>0</v>
      </c>
      <c r="BL98" s="20" t="s">
        <v>153</v>
      </c>
      <c r="BM98" s="195" t="s">
        <v>154</v>
      </c>
    </row>
    <row r="99" spans="1:47" s="2" customFormat="1" ht="11.25">
      <c r="A99" s="38"/>
      <c r="B99" s="39"/>
      <c r="C99" s="40"/>
      <c r="D99" s="197" t="s">
        <v>155</v>
      </c>
      <c r="E99" s="40"/>
      <c r="F99" s="198" t="s">
        <v>156</v>
      </c>
      <c r="G99" s="40"/>
      <c r="H99" s="40"/>
      <c r="I99" s="199"/>
      <c r="J99" s="40"/>
      <c r="K99" s="40"/>
      <c r="L99" s="43"/>
      <c r="M99" s="200"/>
      <c r="N99" s="201"/>
      <c r="O99" s="68"/>
      <c r="P99" s="68"/>
      <c r="Q99" s="68"/>
      <c r="R99" s="68"/>
      <c r="S99" s="68"/>
      <c r="T99" s="69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T99" s="20" t="s">
        <v>155</v>
      </c>
      <c r="AU99" s="20" t="s">
        <v>87</v>
      </c>
    </row>
    <row r="100" spans="1:65" s="2" customFormat="1" ht="24.2" customHeight="1">
      <c r="A100" s="38"/>
      <c r="B100" s="39"/>
      <c r="C100" s="184" t="s">
        <v>87</v>
      </c>
      <c r="D100" s="184" t="s">
        <v>148</v>
      </c>
      <c r="E100" s="185" t="s">
        <v>157</v>
      </c>
      <c r="F100" s="186" t="s">
        <v>158</v>
      </c>
      <c r="G100" s="187" t="s">
        <v>151</v>
      </c>
      <c r="H100" s="188">
        <v>329.8</v>
      </c>
      <c r="I100" s="189"/>
      <c r="J100" s="190">
        <f>ROUND(I100*H100,2)</f>
        <v>0</v>
      </c>
      <c r="K100" s="186" t="s">
        <v>152</v>
      </c>
      <c r="L100" s="43"/>
      <c r="M100" s="191" t="s">
        <v>35</v>
      </c>
      <c r="N100" s="192" t="s">
        <v>50</v>
      </c>
      <c r="O100" s="68"/>
      <c r="P100" s="193">
        <f>O100*H100</f>
        <v>0</v>
      </c>
      <c r="Q100" s="193">
        <v>0.00026</v>
      </c>
      <c r="R100" s="193">
        <f>Q100*H100</f>
        <v>0.08574799999999999</v>
      </c>
      <c r="S100" s="193">
        <v>0</v>
      </c>
      <c r="T100" s="194">
        <f>S100*H100</f>
        <v>0</v>
      </c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R100" s="195" t="s">
        <v>153</v>
      </c>
      <c r="AT100" s="195" t="s">
        <v>148</v>
      </c>
      <c r="AU100" s="195" t="s">
        <v>87</v>
      </c>
      <c r="AY100" s="20" t="s">
        <v>145</v>
      </c>
      <c r="BE100" s="196">
        <f>IF(N100="základní",J100,0)</f>
        <v>0</v>
      </c>
      <c r="BF100" s="196">
        <f>IF(N100="snížená",J100,0)</f>
        <v>0</v>
      </c>
      <c r="BG100" s="196">
        <f>IF(N100="zákl. přenesená",J100,0)</f>
        <v>0</v>
      </c>
      <c r="BH100" s="196">
        <f>IF(N100="sníž. přenesená",J100,0)</f>
        <v>0</v>
      </c>
      <c r="BI100" s="196">
        <f>IF(N100="nulová",J100,0)</f>
        <v>0</v>
      </c>
      <c r="BJ100" s="20" t="s">
        <v>83</v>
      </c>
      <c r="BK100" s="196">
        <f>ROUND(I100*H100,2)</f>
        <v>0</v>
      </c>
      <c r="BL100" s="20" t="s">
        <v>153</v>
      </c>
      <c r="BM100" s="195" t="s">
        <v>159</v>
      </c>
    </row>
    <row r="101" spans="1:47" s="2" customFormat="1" ht="11.25">
      <c r="A101" s="38"/>
      <c r="B101" s="39"/>
      <c r="C101" s="40"/>
      <c r="D101" s="197" t="s">
        <v>155</v>
      </c>
      <c r="E101" s="40"/>
      <c r="F101" s="198" t="s">
        <v>160</v>
      </c>
      <c r="G101" s="40"/>
      <c r="H101" s="40"/>
      <c r="I101" s="199"/>
      <c r="J101" s="40"/>
      <c r="K101" s="40"/>
      <c r="L101" s="43"/>
      <c r="M101" s="200"/>
      <c r="N101" s="201"/>
      <c r="O101" s="68"/>
      <c r="P101" s="68"/>
      <c r="Q101" s="68"/>
      <c r="R101" s="68"/>
      <c r="S101" s="68"/>
      <c r="T101" s="69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T101" s="20" t="s">
        <v>155</v>
      </c>
      <c r="AU101" s="20" t="s">
        <v>87</v>
      </c>
    </row>
    <row r="102" spans="1:65" s="2" customFormat="1" ht="33" customHeight="1">
      <c r="A102" s="38"/>
      <c r="B102" s="39"/>
      <c r="C102" s="184" t="s">
        <v>161</v>
      </c>
      <c r="D102" s="184" t="s">
        <v>148</v>
      </c>
      <c r="E102" s="185" t="s">
        <v>162</v>
      </c>
      <c r="F102" s="186" t="s">
        <v>163</v>
      </c>
      <c r="G102" s="187" t="s">
        <v>151</v>
      </c>
      <c r="H102" s="188">
        <v>164.5</v>
      </c>
      <c r="I102" s="189"/>
      <c r="J102" s="190">
        <f>ROUND(I102*H102,2)</f>
        <v>0</v>
      </c>
      <c r="K102" s="186" t="s">
        <v>164</v>
      </c>
      <c r="L102" s="43"/>
      <c r="M102" s="191" t="s">
        <v>35</v>
      </c>
      <c r="N102" s="192" t="s">
        <v>50</v>
      </c>
      <c r="O102" s="68"/>
      <c r="P102" s="193">
        <f>O102*H102</f>
        <v>0</v>
      </c>
      <c r="Q102" s="193">
        <v>0.00735</v>
      </c>
      <c r="R102" s="193">
        <f>Q102*H102</f>
        <v>1.209075</v>
      </c>
      <c r="S102" s="193">
        <v>0</v>
      </c>
      <c r="T102" s="194">
        <f>S102*H102</f>
        <v>0</v>
      </c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R102" s="195" t="s">
        <v>153</v>
      </c>
      <c r="AT102" s="195" t="s">
        <v>148</v>
      </c>
      <c r="AU102" s="195" t="s">
        <v>87</v>
      </c>
      <c r="AY102" s="20" t="s">
        <v>145</v>
      </c>
      <c r="BE102" s="196">
        <f>IF(N102="základní",J102,0)</f>
        <v>0</v>
      </c>
      <c r="BF102" s="196">
        <f>IF(N102="snížená",J102,0)</f>
        <v>0</v>
      </c>
      <c r="BG102" s="196">
        <f>IF(N102="zákl. přenesená",J102,0)</f>
        <v>0</v>
      </c>
      <c r="BH102" s="196">
        <f>IF(N102="sníž. přenesená",J102,0)</f>
        <v>0</v>
      </c>
      <c r="BI102" s="196">
        <f>IF(N102="nulová",J102,0)</f>
        <v>0</v>
      </c>
      <c r="BJ102" s="20" t="s">
        <v>83</v>
      </c>
      <c r="BK102" s="196">
        <f>ROUND(I102*H102,2)</f>
        <v>0</v>
      </c>
      <c r="BL102" s="20" t="s">
        <v>153</v>
      </c>
      <c r="BM102" s="195" t="s">
        <v>165</v>
      </c>
    </row>
    <row r="103" spans="2:51" s="13" customFormat="1" ht="11.25">
      <c r="B103" s="202"/>
      <c r="C103" s="203"/>
      <c r="D103" s="204" t="s">
        <v>166</v>
      </c>
      <c r="E103" s="205" t="s">
        <v>35</v>
      </c>
      <c r="F103" s="206" t="s">
        <v>167</v>
      </c>
      <c r="G103" s="203"/>
      <c r="H103" s="205" t="s">
        <v>35</v>
      </c>
      <c r="I103" s="207"/>
      <c r="J103" s="203"/>
      <c r="K103" s="203"/>
      <c r="L103" s="208"/>
      <c r="M103" s="209"/>
      <c r="N103" s="210"/>
      <c r="O103" s="210"/>
      <c r="P103" s="210"/>
      <c r="Q103" s="210"/>
      <c r="R103" s="210"/>
      <c r="S103" s="210"/>
      <c r="T103" s="211"/>
      <c r="AT103" s="212" t="s">
        <v>166</v>
      </c>
      <c r="AU103" s="212" t="s">
        <v>87</v>
      </c>
      <c r="AV103" s="13" t="s">
        <v>83</v>
      </c>
      <c r="AW103" s="13" t="s">
        <v>40</v>
      </c>
      <c r="AX103" s="13" t="s">
        <v>79</v>
      </c>
      <c r="AY103" s="212" t="s">
        <v>145</v>
      </c>
    </row>
    <row r="104" spans="2:51" s="14" customFormat="1" ht="11.25">
      <c r="B104" s="213"/>
      <c r="C104" s="214"/>
      <c r="D104" s="204" t="s">
        <v>166</v>
      </c>
      <c r="E104" s="215" t="s">
        <v>35</v>
      </c>
      <c r="F104" s="216" t="s">
        <v>168</v>
      </c>
      <c r="G104" s="214"/>
      <c r="H104" s="217">
        <v>84</v>
      </c>
      <c r="I104" s="218"/>
      <c r="J104" s="214"/>
      <c r="K104" s="214"/>
      <c r="L104" s="219"/>
      <c r="M104" s="220"/>
      <c r="N104" s="221"/>
      <c r="O104" s="221"/>
      <c r="P104" s="221"/>
      <c r="Q104" s="221"/>
      <c r="R104" s="221"/>
      <c r="S104" s="221"/>
      <c r="T104" s="222"/>
      <c r="AT104" s="223" t="s">
        <v>166</v>
      </c>
      <c r="AU104" s="223" t="s">
        <v>87</v>
      </c>
      <c r="AV104" s="14" t="s">
        <v>87</v>
      </c>
      <c r="AW104" s="14" t="s">
        <v>40</v>
      </c>
      <c r="AX104" s="14" t="s">
        <v>79</v>
      </c>
      <c r="AY104" s="223" t="s">
        <v>145</v>
      </c>
    </row>
    <row r="105" spans="2:51" s="14" customFormat="1" ht="11.25">
      <c r="B105" s="213"/>
      <c r="C105" s="214"/>
      <c r="D105" s="204" t="s">
        <v>166</v>
      </c>
      <c r="E105" s="215" t="s">
        <v>35</v>
      </c>
      <c r="F105" s="216" t="s">
        <v>169</v>
      </c>
      <c r="G105" s="214"/>
      <c r="H105" s="217">
        <v>80.5</v>
      </c>
      <c r="I105" s="218"/>
      <c r="J105" s="214"/>
      <c r="K105" s="214"/>
      <c r="L105" s="219"/>
      <c r="M105" s="220"/>
      <c r="N105" s="221"/>
      <c r="O105" s="221"/>
      <c r="P105" s="221"/>
      <c r="Q105" s="221"/>
      <c r="R105" s="221"/>
      <c r="S105" s="221"/>
      <c r="T105" s="222"/>
      <c r="AT105" s="223" t="s">
        <v>166</v>
      </c>
      <c r="AU105" s="223" t="s">
        <v>87</v>
      </c>
      <c r="AV105" s="14" t="s">
        <v>87</v>
      </c>
      <c r="AW105" s="14" t="s">
        <v>40</v>
      </c>
      <c r="AX105" s="14" t="s">
        <v>79</v>
      </c>
      <c r="AY105" s="223" t="s">
        <v>145</v>
      </c>
    </row>
    <row r="106" spans="2:51" s="15" customFormat="1" ht="11.25">
      <c r="B106" s="224"/>
      <c r="C106" s="225"/>
      <c r="D106" s="204" t="s">
        <v>166</v>
      </c>
      <c r="E106" s="226" t="s">
        <v>35</v>
      </c>
      <c r="F106" s="227" t="s">
        <v>170</v>
      </c>
      <c r="G106" s="225"/>
      <c r="H106" s="228">
        <v>164.5</v>
      </c>
      <c r="I106" s="229"/>
      <c r="J106" s="225"/>
      <c r="K106" s="225"/>
      <c r="L106" s="230"/>
      <c r="M106" s="231"/>
      <c r="N106" s="232"/>
      <c r="O106" s="232"/>
      <c r="P106" s="232"/>
      <c r="Q106" s="232"/>
      <c r="R106" s="232"/>
      <c r="S106" s="232"/>
      <c r="T106" s="233"/>
      <c r="AT106" s="234" t="s">
        <v>166</v>
      </c>
      <c r="AU106" s="234" t="s">
        <v>87</v>
      </c>
      <c r="AV106" s="15" t="s">
        <v>153</v>
      </c>
      <c r="AW106" s="15" t="s">
        <v>40</v>
      </c>
      <c r="AX106" s="15" t="s">
        <v>83</v>
      </c>
      <c r="AY106" s="234" t="s">
        <v>145</v>
      </c>
    </row>
    <row r="107" spans="1:65" s="2" customFormat="1" ht="37.9" customHeight="1">
      <c r="A107" s="38"/>
      <c r="B107" s="39"/>
      <c r="C107" s="184" t="s">
        <v>153</v>
      </c>
      <c r="D107" s="184" t="s">
        <v>148</v>
      </c>
      <c r="E107" s="185" t="s">
        <v>171</v>
      </c>
      <c r="F107" s="186" t="s">
        <v>172</v>
      </c>
      <c r="G107" s="187" t="s">
        <v>151</v>
      </c>
      <c r="H107" s="188">
        <v>164.5</v>
      </c>
      <c r="I107" s="189"/>
      <c r="J107" s="190">
        <f>ROUND(I107*H107,2)</f>
        <v>0</v>
      </c>
      <c r="K107" s="186" t="s">
        <v>152</v>
      </c>
      <c r="L107" s="43"/>
      <c r="M107" s="191" t="s">
        <v>35</v>
      </c>
      <c r="N107" s="192" t="s">
        <v>50</v>
      </c>
      <c r="O107" s="68"/>
      <c r="P107" s="193">
        <f>O107*H107</f>
        <v>0</v>
      </c>
      <c r="Q107" s="193">
        <v>0.00438</v>
      </c>
      <c r="R107" s="193">
        <f>Q107*H107</f>
        <v>0.72051</v>
      </c>
      <c r="S107" s="193">
        <v>0</v>
      </c>
      <c r="T107" s="194">
        <f>S107*H107</f>
        <v>0</v>
      </c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R107" s="195" t="s">
        <v>153</v>
      </c>
      <c r="AT107" s="195" t="s">
        <v>148</v>
      </c>
      <c r="AU107" s="195" t="s">
        <v>87</v>
      </c>
      <c r="AY107" s="20" t="s">
        <v>145</v>
      </c>
      <c r="BE107" s="196">
        <f>IF(N107="základní",J107,0)</f>
        <v>0</v>
      </c>
      <c r="BF107" s="196">
        <f>IF(N107="snížená",J107,0)</f>
        <v>0</v>
      </c>
      <c r="BG107" s="196">
        <f>IF(N107="zákl. přenesená",J107,0)</f>
        <v>0</v>
      </c>
      <c r="BH107" s="196">
        <f>IF(N107="sníž. přenesená",J107,0)</f>
        <v>0</v>
      </c>
      <c r="BI107" s="196">
        <f>IF(N107="nulová",J107,0)</f>
        <v>0</v>
      </c>
      <c r="BJ107" s="20" t="s">
        <v>83</v>
      </c>
      <c r="BK107" s="196">
        <f>ROUND(I107*H107,2)</f>
        <v>0</v>
      </c>
      <c r="BL107" s="20" t="s">
        <v>153</v>
      </c>
      <c r="BM107" s="195" t="s">
        <v>173</v>
      </c>
    </row>
    <row r="108" spans="1:47" s="2" customFormat="1" ht="11.25">
      <c r="A108" s="38"/>
      <c r="B108" s="39"/>
      <c r="C108" s="40"/>
      <c r="D108" s="197" t="s">
        <v>155</v>
      </c>
      <c r="E108" s="40"/>
      <c r="F108" s="198" t="s">
        <v>174</v>
      </c>
      <c r="G108" s="40"/>
      <c r="H108" s="40"/>
      <c r="I108" s="199"/>
      <c r="J108" s="40"/>
      <c r="K108" s="40"/>
      <c r="L108" s="43"/>
      <c r="M108" s="200"/>
      <c r="N108" s="201"/>
      <c r="O108" s="68"/>
      <c r="P108" s="68"/>
      <c r="Q108" s="68"/>
      <c r="R108" s="68"/>
      <c r="S108" s="68"/>
      <c r="T108" s="69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T108" s="20" t="s">
        <v>155</v>
      </c>
      <c r="AU108" s="20" t="s">
        <v>87</v>
      </c>
    </row>
    <row r="109" spans="2:51" s="14" customFormat="1" ht="11.25">
      <c r="B109" s="213"/>
      <c r="C109" s="214"/>
      <c r="D109" s="204" t="s">
        <v>166</v>
      </c>
      <c r="E109" s="215" t="s">
        <v>35</v>
      </c>
      <c r="F109" s="216" t="s">
        <v>168</v>
      </c>
      <c r="G109" s="214"/>
      <c r="H109" s="217">
        <v>84</v>
      </c>
      <c r="I109" s="218"/>
      <c r="J109" s="214"/>
      <c r="K109" s="214"/>
      <c r="L109" s="219"/>
      <c r="M109" s="220"/>
      <c r="N109" s="221"/>
      <c r="O109" s="221"/>
      <c r="P109" s="221"/>
      <c r="Q109" s="221"/>
      <c r="R109" s="221"/>
      <c r="S109" s="221"/>
      <c r="T109" s="222"/>
      <c r="AT109" s="223" t="s">
        <v>166</v>
      </c>
      <c r="AU109" s="223" t="s">
        <v>87</v>
      </c>
      <c r="AV109" s="14" t="s">
        <v>87</v>
      </c>
      <c r="AW109" s="14" t="s">
        <v>40</v>
      </c>
      <c r="AX109" s="14" t="s">
        <v>79</v>
      </c>
      <c r="AY109" s="223" t="s">
        <v>145</v>
      </c>
    </row>
    <row r="110" spans="2:51" s="14" customFormat="1" ht="11.25">
      <c r="B110" s="213"/>
      <c r="C110" s="214"/>
      <c r="D110" s="204" t="s">
        <v>166</v>
      </c>
      <c r="E110" s="215" t="s">
        <v>35</v>
      </c>
      <c r="F110" s="216" t="s">
        <v>169</v>
      </c>
      <c r="G110" s="214"/>
      <c r="H110" s="217">
        <v>80.5</v>
      </c>
      <c r="I110" s="218"/>
      <c r="J110" s="214"/>
      <c r="K110" s="214"/>
      <c r="L110" s="219"/>
      <c r="M110" s="220"/>
      <c r="N110" s="221"/>
      <c r="O110" s="221"/>
      <c r="P110" s="221"/>
      <c r="Q110" s="221"/>
      <c r="R110" s="221"/>
      <c r="S110" s="221"/>
      <c r="T110" s="222"/>
      <c r="AT110" s="223" t="s">
        <v>166</v>
      </c>
      <c r="AU110" s="223" t="s">
        <v>87</v>
      </c>
      <c r="AV110" s="14" t="s">
        <v>87</v>
      </c>
      <c r="AW110" s="14" t="s">
        <v>40</v>
      </c>
      <c r="AX110" s="14" t="s">
        <v>79</v>
      </c>
      <c r="AY110" s="223" t="s">
        <v>145</v>
      </c>
    </row>
    <row r="111" spans="2:51" s="15" customFormat="1" ht="11.25">
      <c r="B111" s="224"/>
      <c r="C111" s="225"/>
      <c r="D111" s="204" t="s">
        <v>166</v>
      </c>
      <c r="E111" s="226" t="s">
        <v>35</v>
      </c>
      <c r="F111" s="227" t="s">
        <v>170</v>
      </c>
      <c r="G111" s="225"/>
      <c r="H111" s="228">
        <v>164.5</v>
      </c>
      <c r="I111" s="229"/>
      <c r="J111" s="225"/>
      <c r="K111" s="225"/>
      <c r="L111" s="230"/>
      <c r="M111" s="231"/>
      <c r="N111" s="232"/>
      <c r="O111" s="232"/>
      <c r="P111" s="232"/>
      <c r="Q111" s="232"/>
      <c r="R111" s="232"/>
      <c r="S111" s="232"/>
      <c r="T111" s="233"/>
      <c r="AT111" s="234" t="s">
        <v>166</v>
      </c>
      <c r="AU111" s="234" t="s">
        <v>87</v>
      </c>
      <c r="AV111" s="15" t="s">
        <v>153</v>
      </c>
      <c r="AW111" s="15" t="s">
        <v>40</v>
      </c>
      <c r="AX111" s="15" t="s">
        <v>83</v>
      </c>
      <c r="AY111" s="234" t="s">
        <v>145</v>
      </c>
    </row>
    <row r="112" spans="1:65" s="2" customFormat="1" ht="49.15" customHeight="1">
      <c r="A112" s="38"/>
      <c r="B112" s="39"/>
      <c r="C112" s="184" t="s">
        <v>175</v>
      </c>
      <c r="D112" s="184" t="s">
        <v>148</v>
      </c>
      <c r="E112" s="185" t="s">
        <v>176</v>
      </c>
      <c r="F112" s="186" t="s">
        <v>177</v>
      </c>
      <c r="G112" s="187" t="s">
        <v>151</v>
      </c>
      <c r="H112" s="188">
        <v>164.5</v>
      </c>
      <c r="I112" s="189"/>
      <c r="J112" s="190">
        <f>ROUND(I112*H112,2)</f>
        <v>0</v>
      </c>
      <c r="K112" s="186" t="s">
        <v>152</v>
      </c>
      <c r="L112" s="43"/>
      <c r="M112" s="191" t="s">
        <v>35</v>
      </c>
      <c r="N112" s="192" t="s">
        <v>50</v>
      </c>
      <c r="O112" s="68"/>
      <c r="P112" s="193">
        <f>O112*H112</f>
        <v>0</v>
      </c>
      <c r="Q112" s="193">
        <v>0.01733</v>
      </c>
      <c r="R112" s="193">
        <f>Q112*H112</f>
        <v>2.850785</v>
      </c>
      <c r="S112" s="193">
        <v>0</v>
      </c>
      <c r="T112" s="194">
        <f>S112*H112</f>
        <v>0</v>
      </c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R112" s="195" t="s">
        <v>153</v>
      </c>
      <c r="AT112" s="195" t="s">
        <v>148</v>
      </c>
      <c r="AU112" s="195" t="s">
        <v>87</v>
      </c>
      <c r="AY112" s="20" t="s">
        <v>145</v>
      </c>
      <c r="BE112" s="196">
        <f>IF(N112="základní",J112,0)</f>
        <v>0</v>
      </c>
      <c r="BF112" s="196">
        <f>IF(N112="snížená",J112,0)</f>
        <v>0</v>
      </c>
      <c r="BG112" s="196">
        <f>IF(N112="zákl. přenesená",J112,0)</f>
        <v>0</v>
      </c>
      <c r="BH112" s="196">
        <f>IF(N112="sníž. přenesená",J112,0)</f>
        <v>0</v>
      </c>
      <c r="BI112" s="196">
        <f>IF(N112="nulová",J112,0)</f>
        <v>0</v>
      </c>
      <c r="BJ112" s="20" t="s">
        <v>83</v>
      </c>
      <c r="BK112" s="196">
        <f>ROUND(I112*H112,2)</f>
        <v>0</v>
      </c>
      <c r="BL112" s="20" t="s">
        <v>153</v>
      </c>
      <c r="BM112" s="195" t="s">
        <v>178</v>
      </c>
    </row>
    <row r="113" spans="1:47" s="2" customFormat="1" ht="11.25">
      <c r="A113" s="38"/>
      <c r="B113" s="39"/>
      <c r="C113" s="40"/>
      <c r="D113" s="197" t="s">
        <v>155</v>
      </c>
      <c r="E113" s="40"/>
      <c r="F113" s="198" t="s">
        <v>179</v>
      </c>
      <c r="G113" s="40"/>
      <c r="H113" s="40"/>
      <c r="I113" s="199"/>
      <c r="J113" s="40"/>
      <c r="K113" s="40"/>
      <c r="L113" s="43"/>
      <c r="M113" s="200"/>
      <c r="N113" s="201"/>
      <c r="O113" s="68"/>
      <c r="P113" s="68"/>
      <c r="Q113" s="68"/>
      <c r="R113" s="68"/>
      <c r="S113" s="68"/>
      <c r="T113" s="69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T113" s="20" t="s">
        <v>155</v>
      </c>
      <c r="AU113" s="20" t="s">
        <v>87</v>
      </c>
    </row>
    <row r="114" spans="1:65" s="2" customFormat="1" ht="44.25" customHeight="1">
      <c r="A114" s="38"/>
      <c r="B114" s="39"/>
      <c r="C114" s="184" t="s">
        <v>180</v>
      </c>
      <c r="D114" s="184" t="s">
        <v>148</v>
      </c>
      <c r="E114" s="185" t="s">
        <v>181</v>
      </c>
      <c r="F114" s="186" t="s">
        <v>182</v>
      </c>
      <c r="G114" s="187" t="s">
        <v>151</v>
      </c>
      <c r="H114" s="188">
        <v>164.5</v>
      </c>
      <c r="I114" s="189"/>
      <c r="J114" s="190">
        <f>ROUND(I114*H114,2)</f>
        <v>0</v>
      </c>
      <c r="K114" s="186" t="s">
        <v>152</v>
      </c>
      <c r="L114" s="43"/>
      <c r="M114" s="191" t="s">
        <v>35</v>
      </c>
      <c r="N114" s="192" t="s">
        <v>50</v>
      </c>
      <c r="O114" s="68"/>
      <c r="P114" s="193">
        <f>O114*H114</f>
        <v>0</v>
      </c>
      <c r="Q114" s="193">
        <v>0.00735</v>
      </c>
      <c r="R114" s="193">
        <f>Q114*H114</f>
        <v>1.209075</v>
      </c>
      <c r="S114" s="193">
        <v>0</v>
      </c>
      <c r="T114" s="194">
        <f>S114*H114</f>
        <v>0</v>
      </c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R114" s="195" t="s">
        <v>153</v>
      </c>
      <c r="AT114" s="195" t="s">
        <v>148</v>
      </c>
      <c r="AU114" s="195" t="s">
        <v>87</v>
      </c>
      <c r="AY114" s="20" t="s">
        <v>145</v>
      </c>
      <c r="BE114" s="196">
        <f>IF(N114="základní",J114,0)</f>
        <v>0</v>
      </c>
      <c r="BF114" s="196">
        <f>IF(N114="snížená",J114,0)</f>
        <v>0</v>
      </c>
      <c r="BG114" s="196">
        <f>IF(N114="zákl. přenesená",J114,0)</f>
        <v>0</v>
      </c>
      <c r="BH114" s="196">
        <f>IF(N114="sníž. přenesená",J114,0)</f>
        <v>0</v>
      </c>
      <c r="BI114" s="196">
        <f>IF(N114="nulová",J114,0)</f>
        <v>0</v>
      </c>
      <c r="BJ114" s="20" t="s">
        <v>83</v>
      </c>
      <c r="BK114" s="196">
        <f>ROUND(I114*H114,2)</f>
        <v>0</v>
      </c>
      <c r="BL114" s="20" t="s">
        <v>153</v>
      </c>
      <c r="BM114" s="195" t="s">
        <v>183</v>
      </c>
    </row>
    <row r="115" spans="1:47" s="2" customFormat="1" ht="11.25">
      <c r="A115" s="38"/>
      <c r="B115" s="39"/>
      <c r="C115" s="40"/>
      <c r="D115" s="197" t="s">
        <v>155</v>
      </c>
      <c r="E115" s="40"/>
      <c r="F115" s="198" t="s">
        <v>184</v>
      </c>
      <c r="G115" s="40"/>
      <c r="H115" s="40"/>
      <c r="I115" s="199"/>
      <c r="J115" s="40"/>
      <c r="K115" s="40"/>
      <c r="L115" s="43"/>
      <c r="M115" s="200"/>
      <c r="N115" s="201"/>
      <c r="O115" s="68"/>
      <c r="P115" s="68"/>
      <c r="Q115" s="68"/>
      <c r="R115" s="68"/>
      <c r="S115" s="68"/>
      <c r="T115" s="69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T115" s="20" t="s">
        <v>155</v>
      </c>
      <c r="AU115" s="20" t="s">
        <v>87</v>
      </c>
    </row>
    <row r="116" spans="1:65" s="2" customFormat="1" ht="37.9" customHeight="1">
      <c r="A116" s="38"/>
      <c r="B116" s="39"/>
      <c r="C116" s="184" t="s">
        <v>185</v>
      </c>
      <c r="D116" s="184" t="s">
        <v>148</v>
      </c>
      <c r="E116" s="185" t="s">
        <v>186</v>
      </c>
      <c r="F116" s="186" t="s">
        <v>187</v>
      </c>
      <c r="G116" s="187" t="s">
        <v>151</v>
      </c>
      <c r="H116" s="188">
        <v>329.8</v>
      </c>
      <c r="I116" s="189"/>
      <c r="J116" s="190">
        <f>ROUND(I116*H116,2)</f>
        <v>0</v>
      </c>
      <c r="K116" s="186" t="s">
        <v>152</v>
      </c>
      <c r="L116" s="43"/>
      <c r="M116" s="191" t="s">
        <v>35</v>
      </c>
      <c r="N116" s="192" t="s">
        <v>50</v>
      </c>
      <c r="O116" s="68"/>
      <c r="P116" s="193">
        <f>O116*H116</f>
        <v>0</v>
      </c>
      <c r="Q116" s="193">
        <v>0.0157</v>
      </c>
      <c r="R116" s="193">
        <f>Q116*H116</f>
        <v>5.17786</v>
      </c>
      <c r="S116" s="193">
        <v>0</v>
      </c>
      <c r="T116" s="194">
        <f>S116*H116</f>
        <v>0</v>
      </c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R116" s="195" t="s">
        <v>153</v>
      </c>
      <c r="AT116" s="195" t="s">
        <v>148</v>
      </c>
      <c r="AU116" s="195" t="s">
        <v>87</v>
      </c>
      <c r="AY116" s="20" t="s">
        <v>145</v>
      </c>
      <c r="BE116" s="196">
        <f>IF(N116="základní",J116,0)</f>
        <v>0</v>
      </c>
      <c r="BF116" s="196">
        <f>IF(N116="snížená",J116,0)</f>
        <v>0</v>
      </c>
      <c r="BG116" s="196">
        <f>IF(N116="zákl. přenesená",J116,0)</f>
        <v>0</v>
      </c>
      <c r="BH116" s="196">
        <f>IF(N116="sníž. přenesená",J116,0)</f>
        <v>0</v>
      </c>
      <c r="BI116" s="196">
        <f>IF(N116="nulová",J116,0)</f>
        <v>0</v>
      </c>
      <c r="BJ116" s="20" t="s">
        <v>83</v>
      </c>
      <c r="BK116" s="196">
        <f>ROUND(I116*H116,2)</f>
        <v>0</v>
      </c>
      <c r="BL116" s="20" t="s">
        <v>153</v>
      </c>
      <c r="BM116" s="195" t="s">
        <v>188</v>
      </c>
    </row>
    <row r="117" spans="1:47" s="2" customFormat="1" ht="11.25">
      <c r="A117" s="38"/>
      <c r="B117" s="39"/>
      <c r="C117" s="40"/>
      <c r="D117" s="197" t="s">
        <v>155</v>
      </c>
      <c r="E117" s="40"/>
      <c r="F117" s="198" t="s">
        <v>189</v>
      </c>
      <c r="G117" s="40"/>
      <c r="H117" s="40"/>
      <c r="I117" s="199"/>
      <c r="J117" s="40"/>
      <c r="K117" s="40"/>
      <c r="L117" s="43"/>
      <c r="M117" s="200"/>
      <c r="N117" s="201"/>
      <c r="O117" s="68"/>
      <c r="P117" s="68"/>
      <c r="Q117" s="68"/>
      <c r="R117" s="68"/>
      <c r="S117" s="68"/>
      <c r="T117" s="69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T117" s="20" t="s">
        <v>155</v>
      </c>
      <c r="AU117" s="20" t="s">
        <v>87</v>
      </c>
    </row>
    <row r="118" spans="2:51" s="13" customFormat="1" ht="11.25">
      <c r="B118" s="202"/>
      <c r="C118" s="203"/>
      <c r="D118" s="204" t="s">
        <v>166</v>
      </c>
      <c r="E118" s="205" t="s">
        <v>35</v>
      </c>
      <c r="F118" s="206" t="s">
        <v>190</v>
      </c>
      <c r="G118" s="203"/>
      <c r="H118" s="205" t="s">
        <v>35</v>
      </c>
      <c r="I118" s="207"/>
      <c r="J118" s="203"/>
      <c r="K118" s="203"/>
      <c r="L118" s="208"/>
      <c r="M118" s="209"/>
      <c r="N118" s="210"/>
      <c r="O118" s="210"/>
      <c r="P118" s="210"/>
      <c r="Q118" s="210"/>
      <c r="R118" s="210"/>
      <c r="S118" s="210"/>
      <c r="T118" s="211"/>
      <c r="AT118" s="212" t="s">
        <v>166</v>
      </c>
      <c r="AU118" s="212" t="s">
        <v>87</v>
      </c>
      <c r="AV118" s="13" t="s">
        <v>83</v>
      </c>
      <c r="AW118" s="13" t="s">
        <v>40</v>
      </c>
      <c r="AX118" s="13" t="s">
        <v>79</v>
      </c>
      <c r="AY118" s="212" t="s">
        <v>145</v>
      </c>
    </row>
    <row r="119" spans="2:51" s="14" customFormat="1" ht="11.25">
      <c r="B119" s="213"/>
      <c r="C119" s="214"/>
      <c r="D119" s="204" t="s">
        <v>166</v>
      </c>
      <c r="E119" s="215" t="s">
        <v>35</v>
      </c>
      <c r="F119" s="216" t="s">
        <v>191</v>
      </c>
      <c r="G119" s="214"/>
      <c r="H119" s="217">
        <v>329.8</v>
      </c>
      <c r="I119" s="218"/>
      <c r="J119" s="214"/>
      <c r="K119" s="214"/>
      <c r="L119" s="219"/>
      <c r="M119" s="220"/>
      <c r="N119" s="221"/>
      <c r="O119" s="221"/>
      <c r="P119" s="221"/>
      <c r="Q119" s="221"/>
      <c r="R119" s="221"/>
      <c r="S119" s="221"/>
      <c r="T119" s="222"/>
      <c r="AT119" s="223" t="s">
        <v>166</v>
      </c>
      <c r="AU119" s="223" t="s">
        <v>87</v>
      </c>
      <c r="AV119" s="14" t="s">
        <v>87</v>
      </c>
      <c r="AW119" s="14" t="s">
        <v>40</v>
      </c>
      <c r="AX119" s="14" t="s">
        <v>79</v>
      </c>
      <c r="AY119" s="223" t="s">
        <v>145</v>
      </c>
    </row>
    <row r="120" spans="2:51" s="15" customFormat="1" ht="11.25">
      <c r="B120" s="224"/>
      <c r="C120" s="225"/>
      <c r="D120" s="204" t="s">
        <v>166</v>
      </c>
      <c r="E120" s="226" t="s">
        <v>35</v>
      </c>
      <c r="F120" s="227" t="s">
        <v>170</v>
      </c>
      <c r="G120" s="225"/>
      <c r="H120" s="228">
        <v>329.8</v>
      </c>
      <c r="I120" s="229"/>
      <c r="J120" s="225"/>
      <c r="K120" s="225"/>
      <c r="L120" s="230"/>
      <c r="M120" s="231"/>
      <c r="N120" s="232"/>
      <c r="O120" s="232"/>
      <c r="P120" s="232"/>
      <c r="Q120" s="232"/>
      <c r="R120" s="232"/>
      <c r="S120" s="232"/>
      <c r="T120" s="233"/>
      <c r="AT120" s="234" t="s">
        <v>166</v>
      </c>
      <c r="AU120" s="234" t="s">
        <v>87</v>
      </c>
      <c r="AV120" s="15" t="s">
        <v>153</v>
      </c>
      <c r="AW120" s="15" t="s">
        <v>40</v>
      </c>
      <c r="AX120" s="15" t="s">
        <v>83</v>
      </c>
      <c r="AY120" s="234" t="s">
        <v>145</v>
      </c>
    </row>
    <row r="121" spans="1:65" s="2" customFormat="1" ht="33" customHeight="1">
      <c r="A121" s="38"/>
      <c r="B121" s="39"/>
      <c r="C121" s="184" t="s">
        <v>192</v>
      </c>
      <c r="D121" s="184" t="s">
        <v>148</v>
      </c>
      <c r="E121" s="185" t="s">
        <v>193</v>
      </c>
      <c r="F121" s="186" t="s">
        <v>194</v>
      </c>
      <c r="G121" s="187" t="s">
        <v>151</v>
      </c>
      <c r="H121" s="188">
        <v>164.5</v>
      </c>
      <c r="I121" s="189"/>
      <c r="J121" s="190">
        <f>ROUND(I121*H121,2)</f>
        <v>0</v>
      </c>
      <c r="K121" s="186" t="s">
        <v>152</v>
      </c>
      <c r="L121" s="43"/>
      <c r="M121" s="191" t="s">
        <v>35</v>
      </c>
      <c r="N121" s="192" t="s">
        <v>50</v>
      </c>
      <c r="O121" s="68"/>
      <c r="P121" s="193">
        <f>O121*H121</f>
        <v>0</v>
      </c>
      <c r="Q121" s="193">
        <v>0</v>
      </c>
      <c r="R121" s="193">
        <f>Q121*H121</f>
        <v>0</v>
      </c>
      <c r="S121" s="193">
        <v>0</v>
      </c>
      <c r="T121" s="194">
        <f>S121*H121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R121" s="195" t="s">
        <v>153</v>
      </c>
      <c r="AT121" s="195" t="s">
        <v>148</v>
      </c>
      <c r="AU121" s="195" t="s">
        <v>87</v>
      </c>
      <c r="AY121" s="20" t="s">
        <v>145</v>
      </c>
      <c r="BE121" s="196">
        <f>IF(N121="základní",J121,0)</f>
        <v>0</v>
      </c>
      <c r="BF121" s="196">
        <f>IF(N121="snížená",J121,0)</f>
        <v>0</v>
      </c>
      <c r="BG121" s="196">
        <f>IF(N121="zákl. přenesená",J121,0)</f>
        <v>0</v>
      </c>
      <c r="BH121" s="196">
        <f>IF(N121="sníž. přenesená",J121,0)</f>
        <v>0</v>
      </c>
      <c r="BI121" s="196">
        <f>IF(N121="nulová",J121,0)</f>
        <v>0</v>
      </c>
      <c r="BJ121" s="20" t="s">
        <v>83</v>
      </c>
      <c r="BK121" s="196">
        <f>ROUND(I121*H121,2)</f>
        <v>0</v>
      </c>
      <c r="BL121" s="20" t="s">
        <v>153</v>
      </c>
      <c r="BM121" s="195" t="s">
        <v>195</v>
      </c>
    </row>
    <row r="122" spans="1:47" s="2" customFormat="1" ht="11.25">
      <c r="A122" s="38"/>
      <c r="B122" s="39"/>
      <c r="C122" s="40"/>
      <c r="D122" s="197" t="s">
        <v>155</v>
      </c>
      <c r="E122" s="40"/>
      <c r="F122" s="198" t="s">
        <v>196</v>
      </c>
      <c r="G122" s="40"/>
      <c r="H122" s="40"/>
      <c r="I122" s="199"/>
      <c r="J122" s="40"/>
      <c r="K122" s="40"/>
      <c r="L122" s="43"/>
      <c r="M122" s="200"/>
      <c r="N122" s="201"/>
      <c r="O122" s="68"/>
      <c r="P122" s="68"/>
      <c r="Q122" s="68"/>
      <c r="R122" s="68"/>
      <c r="S122" s="68"/>
      <c r="T122" s="69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20" t="s">
        <v>155</v>
      </c>
      <c r="AU122" s="20" t="s">
        <v>87</v>
      </c>
    </row>
    <row r="123" spans="2:63" s="12" customFormat="1" ht="22.9" customHeight="1">
      <c r="B123" s="168"/>
      <c r="C123" s="169"/>
      <c r="D123" s="170" t="s">
        <v>78</v>
      </c>
      <c r="E123" s="182" t="s">
        <v>197</v>
      </c>
      <c r="F123" s="182" t="s">
        <v>198</v>
      </c>
      <c r="G123" s="169"/>
      <c r="H123" s="169"/>
      <c r="I123" s="172"/>
      <c r="J123" s="183">
        <f>BK123</f>
        <v>0</v>
      </c>
      <c r="K123" s="169"/>
      <c r="L123" s="174"/>
      <c r="M123" s="175"/>
      <c r="N123" s="176"/>
      <c r="O123" s="176"/>
      <c r="P123" s="177">
        <f>SUM(P124:P128)</f>
        <v>0</v>
      </c>
      <c r="Q123" s="176"/>
      <c r="R123" s="177">
        <f>SUM(R124:R128)</f>
        <v>0.021384999999999998</v>
      </c>
      <c r="S123" s="176"/>
      <c r="T123" s="178">
        <f>SUM(T124:T128)</f>
        <v>0</v>
      </c>
      <c r="AR123" s="179" t="s">
        <v>83</v>
      </c>
      <c r="AT123" s="180" t="s">
        <v>78</v>
      </c>
      <c r="AU123" s="180" t="s">
        <v>83</v>
      </c>
      <c r="AY123" s="179" t="s">
        <v>145</v>
      </c>
      <c r="BK123" s="181">
        <f>SUM(BK124:BK128)</f>
        <v>0</v>
      </c>
    </row>
    <row r="124" spans="1:65" s="2" customFormat="1" ht="37.9" customHeight="1">
      <c r="A124" s="38"/>
      <c r="B124" s="39"/>
      <c r="C124" s="184" t="s">
        <v>199</v>
      </c>
      <c r="D124" s="184" t="s">
        <v>148</v>
      </c>
      <c r="E124" s="185" t="s">
        <v>200</v>
      </c>
      <c r="F124" s="186" t="s">
        <v>201</v>
      </c>
      <c r="G124" s="187" t="s">
        <v>151</v>
      </c>
      <c r="H124" s="188">
        <v>164.5</v>
      </c>
      <c r="I124" s="189"/>
      <c r="J124" s="190">
        <f>ROUND(I124*H124,2)</f>
        <v>0</v>
      </c>
      <c r="K124" s="186" t="s">
        <v>164</v>
      </c>
      <c r="L124" s="43"/>
      <c r="M124" s="191" t="s">
        <v>35</v>
      </c>
      <c r="N124" s="192" t="s">
        <v>50</v>
      </c>
      <c r="O124" s="68"/>
      <c r="P124" s="193">
        <f>O124*H124</f>
        <v>0</v>
      </c>
      <c r="Q124" s="193">
        <v>0.00013</v>
      </c>
      <c r="R124" s="193">
        <f>Q124*H124</f>
        <v>0.021384999999999998</v>
      </c>
      <c r="S124" s="193">
        <v>0</v>
      </c>
      <c r="T124" s="194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195" t="s">
        <v>153</v>
      </c>
      <c r="AT124" s="195" t="s">
        <v>148</v>
      </c>
      <c r="AU124" s="195" t="s">
        <v>87</v>
      </c>
      <c r="AY124" s="20" t="s">
        <v>145</v>
      </c>
      <c r="BE124" s="196">
        <f>IF(N124="základní",J124,0)</f>
        <v>0</v>
      </c>
      <c r="BF124" s="196">
        <f>IF(N124="snížená",J124,0)</f>
        <v>0</v>
      </c>
      <c r="BG124" s="196">
        <f>IF(N124="zákl. přenesená",J124,0)</f>
        <v>0</v>
      </c>
      <c r="BH124" s="196">
        <f>IF(N124="sníž. přenesená",J124,0)</f>
        <v>0</v>
      </c>
      <c r="BI124" s="196">
        <f>IF(N124="nulová",J124,0)</f>
        <v>0</v>
      </c>
      <c r="BJ124" s="20" t="s">
        <v>83</v>
      </c>
      <c r="BK124" s="196">
        <f>ROUND(I124*H124,2)</f>
        <v>0</v>
      </c>
      <c r="BL124" s="20" t="s">
        <v>153</v>
      </c>
      <c r="BM124" s="195" t="s">
        <v>202</v>
      </c>
    </row>
    <row r="125" spans="2:51" s="13" customFormat="1" ht="11.25">
      <c r="B125" s="202"/>
      <c r="C125" s="203"/>
      <c r="D125" s="204" t="s">
        <v>166</v>
      </c>
      <c r="E125" s="205" t="s">
        <v>35</v>
      </c>
      <c r="F125" s="206" t="s">
        <v>203</v>
      </c>
      <c r="G125" s="203"/>
      <c r="H125" s="205" t="s">
        <v>35</v>
      </c>
      <c r="I125" s="207"/>
      <c r="J125" s="203"/>
      <c r="K125" s="203"/>
      <c r="L125" s="208"/>
      <c r="M125" s="209"/>
      <c r="N125" s="210"/>
      <c r="O125" s="210"/>
      <c r="P125" s="210"/>
      <c r="Q125" s="210"/>
      <c r="R125" s="210"/>
      <c r="S125" s="210"/>
      <c r="T125" s="211"/>
      <c r="AT125" s="212" t="s">
        <v>166</v>
      </c>
      <c r="AU125" s="212" t="s">
        <v>87</v>
      </c>
      <c r="AV125" s="13" t="s">
        <v>83</v>
      </c>
      <c r="AW125" s="13" t="s">
        <v>40</v>
      </c>
      <c r="AX125" s="13" t="s">
        <v>79</v>
      </c>
      <c r="AY125" s="212" t="s">
        <v>145</v>
      </c>
    </row>
    <row r="126" spans="2:51" s="14" customFormat="1" ht="11.25">
      <c r="B126" s="213"/>
      <c r="C126" s="214"/>
      <c r="D126" s="204" t="s">
        <v>166</v>
      </c>
      <c r="E126" s="215" t="s">
        <v>35</v>
      </c>
      <c r="F126" s="216" t="s">
        <v>168</v>
      </c>
      <c r="G126" s="214"/>
      <c r="H126" s="217">
        <v>84</v>
      </c>
      <c r="I126" s="218"/>
      <c r="J126" s="214"/>
      <c r="K126" s="214"/>
      <c r="L126" s="219"/>
      <c r="M126" s="220"/>
      <c r="N126" s="221"/>
      <c r="O126" s="221"/>
      <c r="P126" s="221"/>
      <c r="Q126" s="221"/>
      <c r="R126" s="221"/>
      <c r="S126" s="221"/>
      <c r="T126" s="222"/>
      <c r="AT126" s="223" t="s">
        <v>166</v>
      </c>
      <c r="AU126" s="223" t="s">
        <v>87</v>
      </c>
      <c r="AV126" s="14" t="s">
        <v>87</v>
      </c>
      <c r="AW126" s="14" t="s">
        <v>40</v>
      </c>
      <c r="AX126" s="14" t="s">
        <v>79</v>
      </c>
      <c r="AY126" s="223" t="s">
        <v>145</v>
      </c>
    </row>
    <row r="127" spans="2:51" s="14" customFormat="1" ht="11.25">
      <c r="B127" s="213"/>
      <c r="C127" s="214"/>
      <c r="D127" s="204" t="s">
        <v>166</v>
      </c>
      <c r="E127" s="215" t="s">
        <v>35</v>
      </c>
      <c r="F127" s="216" t="s">
        <v>169</v>
      </c>
      <c r="G127" s="214"/>
      <c r="H127" s="217">
        <v>80.5</v>
      </c>
      <c r="I127" s="218"/>
      <c r="J127" s="214"/>
      <c r="K127" s="214"/>
      <c r="L127" s="219"/>
      <c r="M127" s="220"/>
      <c r="N127" s="221"/>
      <c r="O127" s="221"/>
      <c r="P127" s="221"/>
      <c r="Q127" s="221"/>
      <c r="R127" s="221"/>
      <c r="S127" s="221"/>
      <c r="T127" s="222"/>
      <c r="AT127" s="223" t="s">
        <v>166</v>
      </c>
      <c r="AU127" s="223" t="s">
        <v>87</v>
      </c>
      <c r="AV127" s="14" t="s">
        <v>87</v>
      </c>
      <c r="AW127" s="14" t="s">
        <v>40</v>
      </c>
      <c r="AX127" s="14" t="s">
        <v>79</v>
      </c>
      <c r="AY127" s="223" t="s">
        <v>145</v>
      </c>
    </row>
    <row r="128" spans="2:51" s="15" customFormat="1" ht="11.25">
      <c r="B128" s="224"/>
      <c r="C128" s="225"/>
      <c r="D128" s="204" t="s">
        <v>166</v>
      </c>
      <c r="E128" s="226" t="s">
        <v>35</v>
      </c>
      <c r="F128" s="227" t="s">
        <v>170</v>
      </c>
      <c r="G128" s="225"/>
      <c r="H128" s="228">
        <v>164.5</v>
      </c>
      <c r="I128" s="229"/>
      <c r="J128" s="225"/>
      <c r="K128" s="225"/>
      <c r="L128" s="230"/>
      <c r="M128" s="231"/>
      <c r="N128" s="232"/>
      <c r="O128" s="232"/>
      <c r="P128" s="232"/>
      <c r="Q128" s="232"/>
      <c r="R128" s="232"/>
      <c r="S128" s="232"/>
      <c r="T128" s="233"/>
      <c r="AT128" s="234" t="s">
        <v>166</v>
      </c>
      <c r="AU128" s="234" t="s">
        <v>87</v>
      </c>
      <c r="AV128" s="15" t="s">
        <v>153</v>
      </c>
      <c r="AW128" s="15" t="s">
        <v>40</v>
      </c>
      <c r="AX128" s="15" t="s">
        <v>83</v>
      </c>
      <c r="AY128" s="234" t="s">
        <v>145</v>
      </c>
    </row>
    <row r="129" spans="2:63" s="12" customFormat="1" ht="22.9" customHeight="1">
      <c r="B129" s="168"/>
      <c r="C129" s="169"/>
      <c r="D129" s="170" t="s">
        <v>78</v>
      </c>
      <c r="E129" s="182" t="s">
        <v>204</v>
      </c>
      <c r="F129" s="182" t="s">
        <v>205</v>
      </c>
      <c r="G129" s="169"/>
      <c r="H129" s="169"/>
      <c r="I129" s="172"/>
      <c r="J129" s="183">
        <f>BK129</f>
        <v>0</v>
      </c>
      <c r="K129" s="169"/>
      <c r="L129" s="174"/>
      <c r="M129" s="175"/>
      <c r="N129" s="176"/>
      <c r="O129" s="176"/>
      <c r="P129" s="177">
        <f>SUM(P130:P163)</f>
        <v>0</v>
      </c>
      <c r="Q129" s="176"/>
      <c r="R129" s="177">
        <f>SUM(R130:R163)</f>
        <v>0</v>
      </c>
      <c r="S129" s="176"/>
      <c r="T129" s="178">
        <f>SUM(T130:T163)</f>
        <v>17.108739999999997</v>
      </c>
      <c r="AR129" s="179" t="s">
        <v>83</v>
      </c>
      <c r="AT129" s="180" t="s">
        <v>78</v>
      </c>
      <c r="AU129" s="180" t="s">
        <v>83</v>
      </c>
      <c r="AY129" s="179" t="s">
        <v>145</v>
      </c>
      <c r="BK129" s="181">
        <f>SUM(BK130:BK163)</f>
        <v>0</v>
      </c>
    </row>
    <row r="130" spans="1:65" s="2" customFormat="1" ht="21.75" customHeight="1">
      <c r="A130" s="38"/>
      <c r="B130" s="39"/>
      <c r="C130" s="184" t="s">
        <v>206</v>
      </c>
      <c r="D130" s="184" t="s">
        <v>148</v>
      </c>
      <c r="E130" s="185" t="s">
        <v>207</v>
      </c>
      <c r="F130" s="186" t="s">
        <v>208</v>
      </c>
      <c r="G130" s="187" t="s">
        <v>151</v>
      </c>
      <c r="H130" s="188">
        <v>164.5</v>
      </c>
      <c r="I130" s="189"/>
      <c r="J130" s="190">
        <f>ROUND(I130*H130,2)</f>
        <v>0</v>
      </c>
      <c r="K130" s="186" t="s">
        <v>164</v>
      </c>
      <c r="L130" s="43"/>
      <c r="M130" s="191" t="s">
        <v>35</v>
      </c>
      <c r="N130" s="192" t="s">
        <v>50</v>
      </c>
      <c r="O130" s="68"/>
      <c r="P130" s="193">
        <f>O130*H130</f>
        <v>0</v>
      </c>
      <c r="Q130" s="193">
        <v>0</v>
      </c>
      <c r="R130" s="193">
        <f>Q130*H130</f>
        <v>0</v>
      </c>
      <c r="S130" s="193">
        <v>0.016</v>
      </c>
      <c r="T130" s="194">
        <f>S130*H130</f>
        <v>2.632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195" t="s">
        <v>209</v>
      </c>
      <c r="AT130" s="195" t="s">
        <v>148</v>
      </c>
      <c r="AU130" s="195" t="s">
        <v>87</v>
      </c>
      <c r="AY130" s="20" t="s">
        <v>145</v>
      </c>
      <c r="BE130" s="196">
        <f>IF(N130="základní",J130,0)</f>
        <v>0</v>
      </c>
      <c r="BF130" s="196">
        <f>IF(N130="snížená",J130,0)</f>
        <v>0</v>
      </c>
      <c r="BG130" s="196">
        <f>IF(N130="zákl. přenesená",J130,0)</f>
        <v>0</v>
      </c>
      <c r="BH130" s="196">
        <f>IF(N130="sníž. přenesená",J130,0)</f>
        <v>0</v>
      </c>
      <c r="BI130" s="196">
        <f>IF(N130="nulová",J130,0)</f>
        <v>0</v>
      </c>
      <c r="BJ130" s="20" t="s">
        <v>83</v>
      </c>
      <c r="BK130" s="196">
        <f>ROUND(I130*H130,2)</f>
        <v>0</v>
      </c>
      <c r="BL130" s="20" t="s">
        <v>209</v>
      </c>
      <c r="BM130" s="195" t="s">
        <v>210</v>
      </c>
    </row>
    <row r="131" spans="2:51" s="13" customFormat="1" ht="11.25">
      <c r="B131" s="202"/>
      <c r="C131" s="203"/>
      <c r="D131" s="204" t="s">
        <v>166</v>
      </c>
      <c r="E131" s="205" t="s">
        <v>35</v>
      </c>
      <c r="F131" s="206" t="s">
        <v>211</v>
      </c>
      <c r="G131" s="203"/>
      <c r="H131" s="205" t="s">
        <v>35</v>
      </c>
      <c r="I131" s="207"/>
      <c r="J131" s="203"/>
      <c r="K131" s="203"/>
      <c r="L131" s="208"/>
      <c r="M131" s="209"/>
      <c r="N131" s="210"/>
      <c r="O131" s="210"/>
      <c r="P131" s="210"/>
      <c r="Q131" s="210"/>
      <c r="R131" s="210"/>
      <c r="S131" s="210"/>
      <c r="T131" s="211"/>
      <c r="AT131" s="212" t="s">
        <v>166</v>
      </c>
      <c r="AU131" s="212" t="s">
        <v>87</v>
      </c>
      <c r="AV131" s="13" t="s">
        <v>83</v>
      </c>
      <c r="AW131" s="13" t="s">
        <v>40</v>
      </c>
      <c r="AX131" s="13" t="s">
        <v>79</v>
      </c>
      <c r="AY131" s="212" t="s">
        <v>145</v>
      </c>
    </row>
    <row r="132" spans="2:51" s="14" customFormat="1" ht="11.25">
      <c r="B132" s="213"/>
      <c r="C132" s="214"/>
      <c r="D132" s="204" t="s">
        <v>166</v>
      </c>
      <c r="E132" s="215" t="s">
        <v>35</v>
      </c>
      <c r="F132" s="216" t="s">
        <v>168</v>
      </c>
      <c r="G132" s="214"/>
      <c r="H132" s="217">
        <v>84</v>
      </c>
      <c r="I132" s="218"/>
      <c r="J132" s="214"/>
      <c r="K132" s="214"/>
      <c r="L132" s="219"/>
      <c r="M132" s="220"/>
      <c r="N132" s="221"/>
      <c r="O132" s="221"/>
      <c r="P132" s="221"/>
      <c r="Q132" s="221"/>
      <c r="R132" s="221"/>
      <c r="S132" s="221"/>
      <c r="T132" s="222"/>
      <c r="AT132" s="223" t="s">
        <v>166</v>
      </c>
      <c r="AU132" s="223" t="s">
        <v>87</v>
      </c>
      <c r="AV132" s="14" t="s">
        <v>87</v>
      </c>
      <c r="AW132" s="14" t="s">
        <v>40</v>
      </c>
      <c r="AX132" s="14" t="s">
        <v>79</v>
      </c>
      <c r="AY132" s="223" t="s">
        <v>145</v>
      </c>
    </row>
    <row r="133" spans="2:51" s="14" customFormat="1" ht="11.25">
      <c r="B133" s="213"/>
      <c r="C133" s="214"/>
      <c r="D133" s="204" t="s">
        <v>166</v>
      </c>
      <c r="E133" s="215" t="s">
        <v>35</v>
      </c>
      <c r="F133" s="216" t="s">
        <v>169</v>
      </c>
      <c r="G133" s="214"/>
      <c r="H133" s="217">
        <v>80.5</v>
      </c>
      <c r="I133" s="218"/>
      <c r="J133" s="214"/>
      <c r="K133" s="214"/>
      <c r="L133" s="219"/>
      <c r="M133" s="220"/>
      <c r="N133" s="221"/>
      <c r="O133" s="221"/>
      <c r="P133" s="221"/>
      <c r="Q133" s="221"/>
      <c r="R133" s="221"/>
      <c r="S133" s="221"/>
      <c r="T133" s="222"/>
      <c r="AT133" s="223" t="s">
        <v>166</v>
      </c>
      <c r="AU133" s="223" t="s">
        <v>87</v>
      </c>
      <c r="AV133" s="14" t="s">
        <v>87</v>
      </c>
      <c r="AW133" s="14" t="s">
        <v>40</v>
      </c>
      <c r="AX133" s="14" t="s">
        <v>79</v>
      </c>
      <c r="AY133" s="223" t="s">
        <v>145</v>
      </c>
    </row>
    <row r="134" spans="2:51" s="15" customFormat="1" ht="11.25">
      <c r="B134" s="224"/>
      <c r="C134" s="225"/>
      <c r="D134" s="204" t="s">
        <v>166</v>
      </c>
      <c r="E134" s="226" t="s">
        <v>35</v>
      </c>
      <c r="F134" s="227" t="s">
        <v>170</v>
      </c>
      <c r="G134" s="225"/>
      <c r="H134" s="228">
        <v>164.5</v>
      </c>
      <c r="I134" s="229"/>
      <c r="J134" s="225"/>
      <c r="K134" s="225"/>
      <c r="L134" s="230"/>
      <c r="M134" s="231"/>
      <c r="N134" s="232"/>
      <c r="O134" s="232"/>
      <c r="P134" s="232"/>
      <c r="Q134" s="232"/>
      <c r="R134" s="232"/>
      <c r="S134" s="232"/>
      <c r="T134" s="233"/>
      <c r="AT134" s="234" t="s">
        <v>166</v>
      </c>
      <c r="AU134" s="234" t="s">
        <v>87</v>
      </c>
      <c r="AV134" s="15" t="s">
        <v>153</v>
      </c>
      <c r="AW134" s="15" t="s">
        <v>40</v>
      </c>
      <c r="AX134" s="15" t="s">
        <v>83</v>
      </c>
      <c r="AY134" s="234" t="s">
        <v>145</v>
      </c>
    </row>
    <row r="135" spans="1:65" s="2" customFormat="1" ht="24.2" customHeight="1">
      <c r="A135" s="38"/>
      <c r="B135" s="39"/>
      <c r="C135" s="184" t="s">
        <v>212</v>
      </c>
      <c r="D135" s="184" t="s">
        <v>148</v>
      </c>
      <c r="E135" s="185" t="s">
        <v>213</v>
      </c>
      <c r="F135" s="186" t="s">
        <v>214</v>
      </c>
      <c r="G135" s="187" t="s">
        <v>151</v>
      </c>
      <c r="H135" s="188">
        <v>164.5</v>
      </c>
      <c r="I135" s="189"/>
      <c r="J135" s="190">
        <f>ROUND(I135*H135,2)</f>
        <v>0</v>
      </c>
      <c r="K135" s="186" t="s">
        <v>164</v>
      </c>
      <c r="L135" s="43"/>
      <c r="M135" s="191" t="s">
        <v>35</v>
      </c>
      <c r="N135" s="192" t="s">
        <v>50</v>
      </c>
      <c r="O135" s="68"/>
      <c r="P135" s="193">
        <f>O135*H135</f>
        <v>0</v>
      </c>
      <c r="Q135" s="193">
        <v>0</v>
      </c>
      <c r="R135" s="193">
        <f>Q135*H135</f>
        <v>0</v>
      </c>
      <c r="S135" s="193">
        <v>0.003</v>
      </c>
      <c r="T135" s="194">
        <f>S135*H135</f>
        <v>0.4935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195" t="s">
        <v>209</v>
      </c>
      <c r="AT135" s="195" t="s">
        <v>148</v>
      </c>
      <c r="AU135" s="195" t="s">
        <v>87</v>
      </c>
      <c r="AY135" s="20" t="s">
        <v>145</v>
      </c>
      <c r="BE135" s="196">
        <f>IF(N135="základní",J135,0)</f>
        <v>0</v>
      </c>
      <c r="BF135" s="196">
        <f>IF(N135="snížená",J135,0)</f>
        <v>0</v>
      </c>
      <c r="BG135" s="196">
        <f>IF(N135="zákl. přenesená",J135,0)</f>
        <v>0</v>
      </c>
      <c r="BH135" s="196">
        <f>IF(N135="sníž. přenesená",J135,0)</f>
        <v>0</v>
      </c>
      <c r="BI135" s="196">
        <f>IF(N135="nulová",J135,0)</f>
        <v>0</v>
      </c>
      <c r="BJ135" s="20" t="s">
        <v>83</v>
      </c>
      <c r="BK135" s="196">
        <f>ROUND(I135*H135,2)</f>
        <v>0</v>
      </c>
      <c r="BL135" s="20" t="s">
        <v>209</v>
      </c>
      <c r="BM135" s="195" t="s">
        <v>215</v>
      </c>
    </row>
    <row r="136" spans="2:51" s="14" customFormat="1" ht="11.25">
      <c r="B136" s="213"/>
      <c r="C136" s="214"/>
      <c r="D136" s="204" t="s">
        <v>166</v>
      </c>
      <c r="E136" s="215" t="s">
        <v>35</v>
      </c>
      <c r="F136" s="216" t="s">
        <v>168</v>
      </c>
      <c r="G136" s="214"/>
      <c r="H136" s="217">
        <v>84</v>
      </c>
      <c r="I136" s="218"/>
      <c r="J136" s="214"/>
      <c r="K136" s="214"/>
      <c r="L136" s="219"/>
      <c r="M136" s="220"/>
      <c r="N136" s="221"/>
      <c r="O136" s="221"/>
      <c r="P136" s="221"/>
      <c r="Q136" s="221"/>
      <c r="R136" s="221"/>
      <c r="S136" s="221"/>
      <c r="T136" s="222"/>
      <c r="AT136" s="223" t="s">
        <v>166</v>
      </c>
      <c r="AU136" s="223" t="s">
        <v>87</v>
      </c>
      <c r="AV136" s="14" t="s">
        <v>87</v>
      </c>
      <c r="AW136" s="14" t="s">
        <v>40</v>
      </c>
      <c r="AX136" s="14" t="s">
        <v>79</v>
      </c>
      <c r="AY136" s="223" t="s">
        <v>145</v>
      </c>
    </row>
    <row r="137" spans="2:51" s="14" customFormat="1" ht="11.25">
      <c r="B137" s="213"/>
      <c r="C137" s="214"/>
      <c r="D137" s="204" t="s">
        <v>166</v>
      </c>
      <c r="E137" s="215" t="s">
        <v>35</v>
      </c>
      <c r="F137" s="216" t="s">
        <v>169</v>
      </c>
      <c r="G137" s="214"/>
      <c r="H137" s="217">
        <v>80.5</v>
      </c>
      <c r="I137" s="218"/>
      <c r="J137" s="214"/>
      <c r="K137" s="214"/>
      <c r="L137" s="219"/>
      <c r="M137" s="220"/>
      <c r="N137" s="221"/>
      <c r="O137" s="221"/>
      <c r="P137" s="221"/>
      <c r="Q137" s="221"/>
      <c r="R137" s="221"/>
      <c r="S137" s="221"/>
      <c r="T137" s="222"/>
      <c r="AT137" s="223" t="s">
        <v>166</v>
      </c>
      <c r="AU137" s="223" t="s">
        <v>87</v>
      </c>
      <c r="AV137" s="14" t="s">
        <v>87</v>
      </c>
      <c r="AW137" s="14" t="s">
        <v>40</v>
      </c>
      <c r="AX137" s="14" t="s">
        <v>79</v>
      </c>
      <c r="AY137" s="223" t="s">
        <v>145</v>
      </c>
    </row>
    <row r="138" spans="2:51" s="15" customFormat="1" ht="11.25">
      <c r="B138" s="224"/>
      <c r="C138" s="225"/>
      <c r="D138" s="204" t="s">
        <v>166</v>
      </c>
      <c r="E138" s="226" t="s">
        <v>35</v>
      </c>
      <c r="F138" s="227" t="s">
        <v>170</v>
      </c>
      <c r="G138" s="225"/>
      <c r="H138" s="228">
        <v>164.5</v>
      </c>
      <c r="I138" s="229"/>
      <c r="J138" s="225"/>
      <c r="K138" s="225"/>
      <c r="L138" s="230"/>
      <c r="M138" s="231"/>
      <c r="N138" s="232"/>
      <c r="O138" s="232"/>
      <c r="P138" s="232"/>
      <c r="Q138" s="232"/>
      <c r="R138" s="232"/>
      <c r="S138" s="232"/>
      <c r="T138" s="233"/>
      <c r="AT138" s="234" t="s">
        <v>166</v>
      </c>
      <c r="AU138" s="234" t="s">
        <v>87</v>
      </c>
      <c r="AV138" s="15" t="s">
        <v>153</v>
      </c>
      <c r="AW138" s="15" t="s">
        <v>40</v>
      </c>
      <c r="AX138" s="15" t="s">
        <v>83</v>
      </c>
      <c r="AY138" s="234" t="s">
        <v>145</v>
      </c>
    </row>
    <row r="139" spans="1:65" s="2" customFormat="1" ht="21.75" customHeight="1">
      <c r="A139" s="38"/>
      <c r="B139" s="39"/>
      <c r="C139" s="184" t="s">
        <v>216</v>
      </c>
      <c r="D139" s="184" t="s">
        <v>148</v>
      </c>
      <c r="E139" s="185" t="s">
        <v>217</v>
      </c>
      <c r="F139" s="186" t="s">
        <v>218</v>
      </c>
      <c r="G139" s="187" t="s">
        <v>219</v>
      </c>
      <c r="H139" s="188">
        <v>100.8</v>
      </c>
      <c r="I139" s="189"/>
      <c r="J139" s="190">
        <f>ROUND(I139*H139,2)</f>
        <v>0</v>
      </c>
      <c r="K139" s="186" t="s">
        <v>164</v>
      </c>
      <c r="L139" s="43"/>
      <c r="M139" s="191" t="s">
        <v>35</v>
      </c>
      <c r="N139" s="192" t="s">
        <v>50</v>
      </c>
      <c r="O139" s="68"/>
      <c r="P139" s="193">
        <f>O139*H139</f>
        <v>0</v>
      </c>
      <c r="Q139" s="193">
        <v>0</v>
      </c>
      <c r="R139" s="193">
        <f>Q139*H139</f>
        <v>0</v>
      </c>
      <c r="S139" s="193">
        <v>0.0003</v>
      </c>
      <c r="T139" s="194">
        <f>S139*H139</f>
        <v>0.030239999999999996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195" t="s">
        <v>209</v>
      </c>
      <c r="AT139" s="195" t="s">
        <v>148</v>
      </c>
      <c r="AU139" s="195" t="s">
        <v>87</v>
      </c>
      <c r="AY139" s="20" t="s">
        <v>145</v>
      </c>
      <c r="BE139" s="196">
        <f>IF(N139="základní",J139,0)</f>
        <v>0</v>
      </c>
      <c r="BF139" s="196">
        <f>IF(N139="snížená",J139,0)</f>
        <v>0</v>
      </c>
      <c r="BG139" s="196">
        <f>IF(N139="zákl. přenesená",J139,0)</f>
        <v>0</v>
      </c>
      <c r="BH139" s="196">
        <f>IF(N139="sníž. přenesená",J139,0)</f>
        <v>0</v>
      </c>
      <c r="BI139" s="196">
        <f>IF(N139="nulová",J139,0)</f>
        <v>0</v>
      </c>
      <c r="BJ139" s="20" t="s">
        <v>83</v>
      </c>
      <c r="BK139" s="196">
        <f>ROUND(I139*H139,2)</f>
        <v>0</v>
      </c>
      <c r="BL139" s="20" t="s">
        <v>209</v>
      </c>
      <c r="BM139" s="195" t="s">
        <v>220</v>
      </c>
    </row>
    <row r="140" spans="2:51" s="14" customFormat="1" ht="11.25">
      <c r="B140" s="213"/>
      <c r="C140" s="214"/>
      <c r="D140" s="204" t="s">
        <v>166</v>
      </c>
      <c r="E140" s="215" t="s">
        <v>35</v>
      </c>
      <c r="F140" s="216" t="s">
        <v>221</v>
      </c>
      <c r="G140" s="214"/>
      <c r="H140" s="217">
        <v>28.8</v>
      </c>
      <c r="I140" s="218"/>
      <c r="J140" s="214"/>
      <c r="K140" s="214"/>
      <c r="L140" s="219"/>
      <c r="M140" s="220"/>
      <c r="N140" s="221"/>
      <c r="O140" s="221"/>
      <c r="P140" s="221"/>
      <c r="Q140" s="221"/>
      <c r="R140" s="221"/>
      <c r="S140" s="221"/>
      <c r="T140" s="222"/>
      <c r="AT140" s="223" t="s">
        <v>166</v>
      </c>
      <c r="AU140" s="223" t="s">
        <v>87</v>
      </c>
      <c r="AV140" s="14" t="s">
        <v>87</v>
      </c>
      <c r="AW140" s="14" t="s">
        <v>40</v>
      </c>
      <c r="AX140" s="14" t="s">
        <v>79</v>
      </c>
      <c r="AY140" s="223" t="s">
        <v>145</v>
      </c>
    </row>
    <row r="141" spans="2:51" s="14" customFormat="1" ht="11.25">
      <c r="B141" s="213"/>
      <c r="C141" s="214"/>
      <c r="D141" s="204" t="s">
        <v>166</v>
      </c>
      <c r="E141" s="215" t="s">
        <v>35</v>
      </c>
      <c r="F141" s="216" t="s">
        <v>222</v>
      </c>
      <c r="G141" s="214"/>
      <c r="H141" s="217">
        <v>21.1</v>
      </c>
      <c r="I141" s="218"/>
      <c r="J141" s="214"/>
      <c r="K141" s="214"/>
      <c r="L141" s="219"/>
      <c r="M141" s="220"/>
      <c r="N141" s="221"/>
      <c r="O141" s="221"/>
      <c r="P141" s="221"/>
      <c r="Q141" s="221"/>
      <c r="R141" s="221"/>
      <c r="S141" s="221"/>
      <c r="T141" s="222"/>
      <c r="AT141" s="223" t="s">
        <v>166</v>
      </c>
      <c r="AU141" s="223" t="s">
        <v>87</v>
      </c>
      <c r="AV141" s="14" t="s">
        <v>87</v>
      </c>
      <c r="AW141" s="14" t="s">
        <v>40</v>
      </c>
      <c r="AX141" s="14" t="s">
        <v>79</v>
      </c>
      <c r="AY141" s="223" t="s">
        <v>145</v>
      </c>
    </row>
    <row r="142" spans="2:51" s="14" customFormat="1" ht="11.25">
      <c r="B142" s="213"/>
      <c r="C142" s="214"/>
      <c r="D142" s="204" t="s">
        <v>166</v>
      </c>
      <c r="E142" s="215" t="s">
        <v>35</v>
      </c>
      <c r="F142" s="216" t="s">
        <v>223</v>
      </c>
      <c r="G142" s="214"/>
      <c r="H142" s="217">
        <v>29.2</v>
      </c>
      <c r="I142" s="218"/>
      <c r="J142" s="214"/>
      <c r="K142" s="214"/>
      <c r="L142" s="219"/>
      <c r="M142" s="220"/>
      <c r="N142" s="221"/>
      <c r="O142" s="221"/>
      <c r="P142" s="221"/>
      <c r="Q142" s="221"/>
      <c r="R142" s="221"/>
      <c r="S142" s="221"/>
      <c r="T142" s="222"/>
      <c r="AT142" s="223" t="s">
        <v>166</v>
      </c>
      <c r="AU142" s="223" t="s">
        <v>87</v>
      </c>
      <c r="AV142" s="14" t="s">
        <v>87</v>
      </c>
      <c r="AW142" s="14" t="s">
        <v>40</v>
      </c>
      <c r="AX142" s="14" t="s">
        <v>79</v>
      </c>
      <c r="AY142" s="223" t="s">
        <v>145</v>
      </c>
    </row>
    <row r="143" spans="2:51" s="14" customFormat="1" ht="11.25">
      <c r="B143" s="213"/>
      <c r="C143" s="214"/>
      <c r="D143" s="204" t="s">
        <v>166</v>
      </c>
      <c r="E143" s="215" t="s">
        <v>35</v>
      </c>
      <c r="F143" s="216" t="s">
        <v>224</v>
      </c>
      <c r="G143" s="214"/>
      <c r="H143" s="217">
        <v>21.7</v>
      </c>
      <c r="I143" s="218"/>
      <c r="J143" s="214"/>
      <c r="K143" s="214"/>
      <c r="L143" s="219"/>
      <c r="M143" s="220"/>
      <c r="N143" s="221"/>
      <c r="O143" s="221"/>
      <c r="P143" s="221"/>
      <c r="Q143" s="221"/>
      <c r="R143" s="221"/>
      <c r="S143" s="221"/>
      <c r="T143" s="222"/>
      <c r="AT143" s="223" t="s">
        <v>166</v>
      </c>
      <c r="AU143" s="223" t="s">
        <v>87</v>
      </c>
      <c r="AV143" s="14" t="s">
        <v>87</v>
      </c>
      <c r="AW143" s="14" t="s">
        <v>40</v>
      </c>
      <c r="AX143" s="14" t="s">
        <v>79</v>
      </c>
      <c r="AY143" s="223" t="s">
        <v>145</v>
      </c>
    </row>
    <row r="144" spans="2:51" s="15" customFormat="1" ht="11.25">
      <c r="B144" s="224"/>
      <c r="C144" s="225"/>
      <c r="D144" s="204" t="s">
        <v>166</v>
      </c>
      <c r="E144" s="226" t="s">
        <v>35</v>
      </c>
      <c r="F144" s="227" t="s">
        <v>170</v>
      </c>
      <c r="G144" s="225"/>
      <c r="H144" s="228">
        <v>100.80000000000001</v>
      </c>
      <c r="I144" s="229"/>
      <c r="J144" s="225"/>
      <c r="K144" s="225"/>
      <c r="L144" s="230"/>
      <c r="M144" s="231"/>
      <c r="N144" s="232"/>
      <c r="O144" s="232"/>
      <c r="P144" s="232"/>
      <c r="Q144" s="232"/>
      <c r="R144" s="232"/>
      <c r="S144" s="232"/>
      <c r="T144" s="233"/>
      <c r="AT144" s="234" t="s">
        <v>166</v>
      </c>
      <c r="AU144" s="234" t="s">
        <v>87</v>
      </c>
      <c r="AV144" s="15" t="s">
        <v>153</v>
      </c>
      <c r="AW144" s="15" t="s">
        <v>40</v>
      </c>
      <c r="AX144" s="15" t="s">
        <v>83</v>
      </c>
      <c r="AY144" s="234" t="s">
        <v>145</v>
      </c>
    </row>
    <row r="145" spans="1:65" s="2" customFormat="1" ht="37.9" customHeight="1">
      <c r="A145" s="38"/>
      <c r="B145" s="39"/>
      <c r="C145" s="184" t="s">
        <v>225</v>
      </c>
      <c r="D145" s="184" t="s">
        <v>148</v>
      </c>
      <c r="E145" s="185" t="s">
        <v>226</v>
      </c>
      <c r="F145" s="186" t="s">
        <v>227</v>
      </c>
      <c r="G145" s="187" t="s">
        <v>151</v>
      </c>
      <c r="H145" s="188">
        <v>1.8</v>
      </c>
      <c r="I145" s="189"/>
      <c r="J145" s="190">
        <f>ROUND(I145*H145,2)</f>
        <v>0</v>
      </c>
      <c r="K145" s="186" t="s">
        <v>164</v>
      </c>
      <c r="L145" s="43"/>
      <c r="M145" s="191" t="s">
        <v>35</v>
      </c>
      <c r="N145" s="192" t="s">
        <v>50</v>
      </c>
      <c r="O145" s="68"/>
      <c r="P145" s="193">
        <f>O145*H145</f>
        <v>0</v>
      </c>
      <c r="Q145" s="193">
        <v>0</v>
      </c>
      <c r="R145" s="193">
        <f>Q145*H145</f>
        <v>0</v>
      </c>
      <c r="S145" s="193">
        <v>0.075</v>
      </c>
      <c r="T145" s="194">
        <f>S145*H145</f>
        <v>0.135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195" t="s">
        <v>209</v>
      </c>
      <c r="AT145" s="195" t="s">
        <v>148</v>
      </c>
      <c r="AU145" s="195" t="s">
        <v>87</v>
      </c>
      <c r="AY145" s="20" t="s">
        <v>145</v>
      </c>
      <c r="BE145" s="196">
        <f>IF(N145="základní",J145,0)</f>
        <v>0</v>
      </c>
      <c r="BF145" s="196">
        <f>IF(N145="snížená",J145,0)</f>
        <v>0</v>
      </c>
      <c r="BG145" s="196">
        <f>IF(N145="zákl. přenesená",J145,0)</f>
        <v>0</v>
      </c>
      <c r="BH145" s="196">
        <f>IF(N145="sníž. přenesená",J145,0)</f>
        <v>0</v>
      </c>
      <c r="BI145" s="196">
        <f>IF(N145="nulová",J145,0)</f>
        <v>0</v>
      </c>
      <c r="BJ145" s="20" t="s">
        <v>83</v>
      </c>
      <c r="BK145" s="196">
        <f>ROUND(I145*H145,2)</f>
        <v>0</v>
      </c>
      <c r="BL145" s="20" t="s">
        <v>209</v>
      </c>
      <c r="BM145" s="195" t="s">
        <v>228</v>
      </c>
    </row>
    <row r="146" spans="2:51" s="13" customFormat="1" ht="11.25">
      <c r="B146" s="202"/>
      <c r="C146" s="203"/>
      <c r="D146" s="204" t="s">
        <v>166</v>
      </c>
      <c r="E146" s="205" t="s">
        <v>35</v>
      </c>
      <c r="F146" s="206" t="s">
        <v>229</v>
      </c>
      <c r="G146" s="203"/>
      <c r="H146" s="205" t="s">
        <v>35</v>
      </c>
      <c r="I146" s="207"/>
      <c r="J146" s="203"/>
      <c r="K146" s="203"/>
      <c r="L146" s="208"/>
      <c r="M146" s="209"/>
      <c r="N146" s="210"/>
      <c r="O146" s="210"/>
      <c r="P146" s="210"/>
      <c r="Q146" s="210"/>
      <c r="R146" s="210"/>
      <c r="S146" s="210"/>
      <c r="T146" s="211"/>
      <c r="AT146" s="212" t="s">
        <v>166</v>
      </c>
      <c r="AU146" s="212" t="s">
        <v>87</v>
      </c>
      <c r="AV146" s="13" t="s">
        <v>83</v>
      </c>
      <c r="AW146" s="13" t="s">
        <v>40</v>
      </c>
      <c r="AX146" s="13" t="s">
        <v>79</v>
      </c>
      <c r="AY146" s="212" t="s">
        <v>145</v>
      </c>
    </row>
    <row r="147" spans="2:51" s="14" customFormat="1" ht="11.25">
      <c r="B147" s="213"/>
      <c r="C147" s="214"/>
      <c r="D147" s="204" t="s">
        <v>166</v>
      </c>
      <c r="E147" s="215" t="s">
        <v>35</v>
      </c>
      <c r="F147" s="216" t="s">
        <v>230</v>
      </c>
      <c r="G147" s="214"/>
      <c r="H147" s="217">
        <v>1.8</v>
      </c>
      <c r="I147" s="218"/>
      <c r="J147" s="214"/>
      <c r="K147" s="214"/>
      <c r="L147" s="219"/>
      <c r="M147" s="220"/>
      <c r="N147" s="221"/>
      <c r="O147" s="221"/>
      <c r="P147" s="221"/>
      <c r="Q147" s="221"/>
      <c r="R147" s="221"/>
      <c r="S147" s="221"/>
      <c r="T147" s="222"/>
      <c r="AT147" s="223" t="s">
        <v>166</v>
      </c>
      <c r="AU147" s="223" t="s">
        <v>87</v>
      </c>
      <c r="AV147" s="14" t="s">
        <v>87</v>
      </c>
      <c r="AW147" s="14" t="s">
        <v>40</v>
      </c>
      <c r="AX147" s="14" t="s">
        <v>79</v>
      </c>
      <c r="AY147" s="223" t="s">
        <v>145</v>
      </c>
    </row>
    <row r="148" spans="2:51" s="15" customFormat="1" ht="11.25">
      <c r="B148" s="224"/>
      <c r="C148" s="225"/>
      <c r="D148" s="204" t="s">
        <v>166</v>
      </c>
      <c r="E148" s="226" t="s">
        <v>35</v>
      </c>
      <c r="F148" s="227" t="s">
        <v>170</v>
      </c>
      <c r="G148" s="225"/>
      <c r="H148" s="228">
        <v>1.8</v>
      </c>
      <c r="I148" s="229"/>
      <c r="J148" s="225"/>
      <c r="K148" s="225"/>
      <c r="L148" s="230"/>
      <c r="M148" s="231"/>
      <c r="N148" s="232"/>
      <c r="O148" s="232"/>
      <c r="P148" s="232"/>
      <c r="Q148" s="232"/>
      <c r="R148" s="232"/>
      <c r="S148" s="232"/>
      <c r="T148" s="233"/>
      <c r="AT148" s="234" t="s">
        <v>166</v>
      </c>
      <c r="AU148" s="234" t="s">
        <v>87</v>
      </c>
      <c r="AV148" s="15" t="s">
        <v>153</v>
      </c>
      <c r="AW148" s="15" t="s">
        <v>40</v>
      </c>
      <c r="AX148" s="15" t="s">
        <v>83</v>
      </c>
      <c r="AY148" s="234" t="s">
        <v>145</v>
      </c>
    </row>
    <row r="149" spans="1:65" s="2" customFormat="1" ht="37.9" customHeight="1">
      <c r="A149" s="38"/>
      <c r="B149" s="39"/>
      <c r="C149" s="184" t="s">
        <v>231</v>
      </c>
      <c r="D149" s="184" t="s">
        <v>148</v>
      </c>
      <c r="E149" s="185" t="s">
        <v>232</v>
      </c>
      <c r="F149" s="186" t="s">
        <v>233</v>
      </c>
      <c r="G149" s="187" t="s">
        <v>151</v>
      </c>
      <c r="H149" s="188">
        <v>164.5</v>
      </c>
      <c r="I149" s="189"/>
      <c r="J149" s="190">
        <f>ROUND(I149*H149,2)</f>
        <v>0</v>
      </c>
      <c r="K149" s="186" t="s">
        <v>164</v>
      </c>
      <c r="L149" s="43"/>
      <c r="M149" s="191" t="s">
        <v>35</v>
      </c>
      <c r="N149" s="192" t="s">
        <v>50</v>
      </c>
      <c r="O149" s="68"/>
      <c r="P149" s="193">
        <f>O149*H149</f>
        <v>0</v>
      </c>
      <c r="Q149" s="193">
        <v>0</v>
      </c>
      <c r="R149" s="193">
        <f>Q149*H149</f>
        <v>0</v>
      </c>
      <c r="S149" s="193">
        <v>0.014</v>
      </c>
      <c r="T149" s="194">
        <f>S149*H149</f>
        <v>2.303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195" t="s">
        <v>209</v>
      </c>
      <c r="AT149" s="195" t="s">
        <v>148</v>
      </c>
      <c r="AU149" s="195" t="s">
        <v>87</v>
      </c>
      <c r="AY149" s="20" t="s">
        <v>145</v>
      </c>
      <c r="BE149" s="196">
        <f>IF(N149="základní",J149,0)</f>
        <v>0</v>
      </c>
      <c r="BF149" s="196">
        <f>IF(N149="snížená",J149,0)</f>
        <v>0</v>
      </c>
      <c r="BG149" s="196">
        <f>IF(N149="zákl. přenesená",J149,0)</f>
        <v>0</v>
      </c>
      <c r="BH149" s="196">
        <f>IF(N149="sníž. přenesená",J149,0)</f>
        <v>0</v>
      </c>
      <c r="BI149" s="196">
        <f>IF(N149="nulová",J149,0)</f>
        <v>0</v>
      </c>
      <c r="BJ149" s="20" t="s">
        <v>83</v>
      </c>
      <c r="BK149" s="196">
        <f>ROUND(I149*H149,2)</f>
        <v>0</v>
      </c>
      <c r="BL149" s="20" t="s">
        <v>209</v>
      </c>
      <c r="BM149" s="195" t="s">
        <v>234</v>
      </c>
    </row>
    <row r="150" spans="2:51" s="13" customFormat="1" ht="11.25">
      <c r="B150" s="202"/>
      <c r="C150" s="203"/>
      <c r="D150" s="204" t="s">
        <v>166</v>
      </c>
      <c r="E150" s="205" t="s">
        <v>35</v>
      </c>
      <c r="F150" s="206" t="s">
        <v>235</v>
      </c>
      <c r="G150" s="203"/>
      <c r="H150" s="205" t="s">
        <v>35</v>
      </c>
      <c r="I150" s="207"/>
      <c r="J150" s="203"/>
      <c r="K150" s="203"/>
      <c r="L150" s="208"/>
      <c r="M150" s="209"/>
      <c r="N150" s="210"/>
      <c r="O150" s="210"/>
      <c r="P150" s="210"/>
      <c r="Q150" s="210"/>
      <c r="R150" s="210"/>
      <c r="S150" s="210"/>
      <c r="T150" s="211"/>
      <c r="AT150" s="212" t="s">
        <v>166</v>
      </c>
      <c r="AU150" s="212" t="s">
        <v>87</v>
      </c>
      <c r="AV150" s="13" t="s">
        <v>83</v>
      </c>
      <c r="AW150" s="13" t="s">
        <v>40</v>
      </c>
      <c r="AX150" s="13" t="s">
        <v>79</v>
      </c>
      <c r="AY150" s="212" t="s">
        <v>145</v>
      </c>
    </row>
    <row r="151" spans="2:51" s="14" customFormat="1" ht="11.25">
      <c r="B151" s="213"/>
      <c r="C151" s="214"/>
      <c r="D151" s="204" t="s">
        <v>166</v>
      </c>
      <c r="E151" s="215" t="s">
        <v>35</v>
      </c>
      <c r="F151" s="216" t="s">
        <v>168</v>
      </c>
      <c r="G151" s="214"/>
      <c r="H151" s="217">
        <v>84</v>
      </c>
      <c r="I151" s="218"/>
      <c r="J151" s="214"/>
      <c r="K151" s="214"/>
      <c r="L151" s="219"/>
      <c r="M151" s="220"/>
      <c r="N151" s="221"/>
      <c r="O151" s="221"/>
      <c r="P151" s="221"/>
      <c r="Q151" s="221"/>
      <c r="R151" s="221"/>
      <c r="S151" s="221"/>
      <c r="T151" s="222"/>
      <c r="AT151" s="223" t="s">
        <v>166</v>
      </c>
      <c r="AU151" s="223" t="s">
        <v>87</v>
      </c>
      <c r="AV151" s="14" t="s">
        <v>87</v>
      </c>
      <c r="AW151" s="14" t="s">
        <v>40</v>
      </c>
      <c r="AX151" s="14" t="s">
        <v>79</v>
      </c>
      <c r="AY151" s="223" t="s">
        <v>145</v>
      </c>
    </row>
    <row r="152" spans="2:51" s="14" customFormat="1" ht="11.25">
      <c r="B152" s="213"/>
      <c r="C152" s="214"/>
      <c r="D152" s="204" t="s">
        <v>166</v>
      </c>
      <c r="E152" s="215" t="s">
        <v>35</v>
      </c>
      <c r="F152" s="216" t="s">
        <v>169</v>
      </c>
      <c r="G152" s="214"/>
      <c r="H152" s="217">
        <v>80.5</v>
      </c>
      <c r="I152" s="218"/>
      <c r="J152" s="214"/>
      <c r="K152" s="214"/>
      <c r="L152" s="219"/>
      <c r="M152" s="220"/>
      <c r="N152" s="221"/>
      <c r="O152" s="221"/>
      <c r="P152" s="221"/>
      <c r="Q152" s="221"/>
      <c r="R152" s="221"/>
      <c r="S152" s="221"/>
      <c r="T152" s="222"/>
      <c r="AT152" s="223" t="s">
        <v>166</v>
      </c>
      <c r="AU152" s="223" t="s">
        <v>87</v>
      </c>
      <c r="AV152" s="14" t="s">
        <v>87</v>
      </c>
      <c r="AW152" s="14" t="s">
        <v>40</v>
      </c>
      <c r="AX152" s="14" t="s">
        <v>79</v>
      </c>
      <c r="AY152" s="223" t="s">
        <v>145</v>
      </c>
    </row>
    <row r="153" spans="2:51" s="15" customFormat="1" ht="11.25">
      <c r="B153" s="224"/>
      <c r="C153" s="225"/>
      <c r="D153" s="204" t="s">
        <v>166</v>
      </c>
      <c r="E153" s="226" t="s">
        <v>35</v>
      </c>
      <c r="F153" s="227" t="s">
        <v>170</v>
      </c>
      <c r="G153" s="225"/>
      <c r="H153" s="228">
        <v>164.5</v>
      </c>
      <c r="I153" s="229"/>
      <c r="J153" s="225"/>
      <c r="K153" s="225"/>
      <c r="L153" s="230"/>
      <c r="M153" s="231"/>
      <c r="N153" s="232"/>
      <c r="O153" s="232"/>
      <c r="P153" s="232"/>
      <c r="Q153" s="232"/>
      <c r="R153" s="232"/>
      <c r="S153" s="232"/>
      <c r="T153" s="233"/>
      <c r="AT153" s="234" t="s">
        <v>166</v>
      </c>
      <c r="AU153" s="234" t="s">
        <v>87</v>
      </c>
      <c r="AV153" s="15" t="s">
        <v>153</v>
      </c>
      <c r="AW153" s="15" t="s">
        <v>40</v>
      </c>
      <c r="AX153" s="15" t="s">
        <v>83</v>
      </c>
      <c r="AY153" s="234" t="s">
        <v>145</v>
      </c>
    </row>
    <row r="154" spans="1:65" s="2" customFormat="1" ht="24.2" customHeight="1">
      <c r="A154" s="38"/>
      <c r="B154" s="39"/>
      <c r="C154" s="184" t="s">
        <v>8</v>
      </c>
      <c r="D154" s="184" t="s">
        <v>148</v>
      </c>
      <c r="E154" s="185" t="s">
        <v>236</v>
      </c>
      <c r="F154" s="186" t="s">
        <v>237</v>
      </c>
      <c r="G154" s="187" t="s">
        <v>151</v>
      </c>
      <c r="H154" s="188">
        <v>164.5</v>
      </c>
      <c r="I154" s="189"/>
      <c r="J154" s="190">
        <f>ROUND(I154*H154,2)</f>
        <v>0</v>
      </c>
      <c r="K154" s="186" t="s">
        <v>164</v>
      </c>
      <c r="L154" s="43"/>
      <c r="M154" s="191" t="s">
        <v>35</v>
      </c>
      <c r="N154" s="192" t="s">
        <v>50</v>
      </c>
      <c r="O154" s="68"/>
      <c r="P154" s="193">
        <f>O154*H154</f>
        <v>0</v>
      </c>
      <c r="Q154" s="193">
        <v>0</v>
      </c>
      <c r="R154" s="193">
        <f>Q154*H154</f>
        <v>0</v>
      </c>
      <c r="S154" s="193">
        <v>0.02</v>
      </c>
      <c r="T154" s="194">
        <f>S154*H154</f>
        <v>3.29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195" t="s">
        <v>209</v>
      </c>
      <c r="AT154" s="195" t="s">
        <v>148</v>
      </c>
      <c r="AU154" s="195" t="s">
        <v>87</v>
      </c>
      <c r="AY154" s="20" t="s">
        <v>145</v>
      </c>
      <c r="BE154" s="196">
        <f>IF(N154="základní",J154,0)</f>
        <v>0</v>
      </c>
      <c r="BF154" s="196">
        <f>IF(N154="snížená",J154,0)</f>
        <v>0</v>
      </c>
      <c r="BG154" s="196">
        <f>IF(N154="zákl. přenesená",J154,0)</f>
        <v>0</v>
      </c>
      <c r="BH154" s="196">
        <f>IF(N154="sníž. přenesená",J154,0)</f>
        <v>0</v>
      </c>
      <c r="BI154" s="196">
        <f>IF(N154="nulová",J154,0)</f>
        <v>0</v>
      </c>
      <c r="BJ154" s="20" t="s">
        <v>83</v>
      </c>
      <c r="BK154" s="196">
        <f>ROUND(I154*H154,2)</f>
        <v>0</v>
      </c>
      <c r="BL154" s="20" t="s">
        <v>209</v>
      </c>
      <c r="BM154" s="195" t="s">
        <v>238</v>
      </c>
    </row>
    <row r="155" spans="2:51" s="13" customFormat="1" ht="11.25">
      <c r="B155" s="202"/>
      <c r="C155" s="203"/>
      <c r="D155" s="204" t="s">
        <v>166</v>
      </c>
      <c r="E155" s="205" t="s">
        <v>35</v>
      </c>
      <c r="F155" s="206" t="s">
        <v>239</v>
      </c>
      <c r="G155" s="203"/>
      <c r="H155" s="205" t="s">
        <v>35</v>
      </c>
      <c r="I155" s="207"/>
      <c r="J155" s="203"/>
      <c r="K155" s="203"/>
      <c r="L155" s="208"/>
      <c r="M155" s="209"/>
      <c r="N155" s="210"/>
      <c r="O155" s="210"/>
      <c r="P155" s="210"/>
      <c r="Q155" s="210"/>
      <c r="R155" s="210"/>
      <c r="S155" s="210"/>
      <c r="T155" s="211"/>
      <c r="AT155" s="212" t="s">
        <v>166</v>
      </c>
      <c r="AU155" s="212" t="s">
        <v>87</v>
      </c>
      <c r="AV155" s="13" t="s">
        <v>83</v>
      </c>
      <c r="AW155" s="13" t="s">
        <v>40</v>
      </c>
      <c r="AX155" s="13" t="s">
        <v>79</v>
      </c>
      <c r="AY155" s="212" t="s">
        <v>145</v>
      </c>
    </row>
    <row r="156" spans="2:51" s="14" customFormat="1" ht="11.25">
      <c r="B156" s="213"/>
      <c r="C156" s="214"/>
      <c r="D156" s="204" t="s">
        <v>166</v>
      </c>
      <c r="E156" s="215" t="s">
        <v>35</v>
      </c>
      <c r="F156" s="216" t="s">
        <v>240</v>
      </c>
      <c r="G156" s="214"/>
      <c r="H156" s="217">
        <v>164.5</v>
      </c>
      <c r="I156" s="218"/>
      <c r="J156" s="214"/>
      <c r="K156" s="214"/>
      <c r="L156" s="219"/>
      <c r="M156" s="220"/>
      <c r="N156" s="221"/>
      <c r="O156" s="221"/>
      <c r="P156" s="221"/>
      <c r="Q156" s="221"/>
      <c r="R156" s="221"/>
      <c r="S156" s="221"/>
      <c r="T156" s="222"/>
      <c r="AT156" s="223" t="s">
        <v>166</v>
      </c>
      <c r="AU156" s="223" t="s">
        <v>87</v>
      </c>
      <c r="AV156" s="14" t="s">
        <v>87</v>
      </c>
      <c r="AW156" s="14" t="s">
        <v>40</v>
      </c>
      <c r="AX156" s="14" t="s">
        <v>79</v>
      </c>
      <c r="AY156" s="223" t="s">
        <v>145</v>
      </c>
    </row>
    <row r="157" spans="2:51" s="15" customFormat="1" ht="11.25">
      <c r="B157" s="224"/>
      <c r="C157" s="225"/>
      <c r="D157" s="204" t="s">
        <v>166</v>
      </c>
      <c r="E157" s="226" t="s">
        <v>35</v>
      </c>
      <c r="F157" s="227" t="s">
        <v>170</v>
      </c>
      <c r="G157" s="225"/>
      <c r="H157" s="228">
        <v>164.5</v>
      </c>
      <c r="I157" s="229"/>
      <c r="J157" s="225"/>
      <c r="K157" s="225"/>
      <c r="L157" s="230"/>
      <c r="M157" s="231"/>
      <c r="N157" s="232"/>
      <c r="O157" s="232"/>
      <c r="P157" s="232"/>
      <c r="Q157" s="232"/>
      <c r="R157" s="232"/>
      <c r="S157" s="232"/>
      <c r="T157" s="233"/>
      <c r="AT157" s="234" t="s">
        <v>166</v>
      </c>
      <c r="AU157" s="234" t="s">
        <v>87</v>
      </c>
      <c r="AV157" s="15" t="s">
        <v>153</v>
      </c>
      <c r="AW157" s="15" t="s">
        <v>40</v>
      </c>
      <c r="AX157" s="15" t="s">
        <v>83</v>
      </c>
      <c r="AY157" s="234" t="s">
        <v>145</v>
      </c>
    </row>
    <row r="158" spans="1:65" s="2" customFormat="1" ht="33" customHeight="1">
      <c r="A158" s="38"/>
      <c r="B158" s="39"/>
      <c r="C158" s="184" t="s">
        <v>209</v>
      </c>
      <c r="D158" s="184" t="s">
        <v>148</v>
      </c>
      <c r="E158" s="185" t="s">
        <v>241</v>
      </c>
      <c r="F158" s="186" t="s">
        <v>242</v>
      </c>
      <c r="G158" s="187" t="s">
        <v>151</v>
      </c>
      <c r="H158" s="188">
        <v>164.5</v>
      </c>
      <c r="I158" s="189"/>
      <c r="J158" s="190">
        <f>ROUND(I158*H158,2)</f>
        <v>0</v>
      </c>
      <c r="K158" s="186" t="s">
        <v>164</v>
      </c>
      <c r="L158" s="43"/>
      <c r="M158" s="191" t="s">
        <v>35</v>
      </c>
      <c r="N158" s="192" t="s">
        <v>50</v>
      </c>
      <c r="O158" s="68"/>
      <c r="P158" s="193">
        <f>O158*H158</f>
        <v>0</v>
      </c>
      <c r="Q158" s="193">
        <v>0</v>
      </c>
      <c r="R158" s="193">
        <f>Q158*H158</f>
        <v>0</v>
      </c>
      <c r="S158" s="193">
        <v>0.05</v>
      </c>
      <c r="T158" s="194">
        <f>S158*H158</f>
        <v>8.225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195" t="s">
        <v>153</v>
      </c>
      <c r="AT158" s="195" t="s">
        <v>148</v>
      </c>
      <c r="AU158" s="195" t="s">
        <v>87</v>
      </c>
      <c r="AY158" s="20" t="s">
        <v>145</v>
      </c>
      <c r="BE158" s="196">
        <f>IF(N158="základní",J158,0)</f>
        <v>0</v>
      </c>
      <c r="BF158" s="196">
        <f>IF(N158="snížená",J158,0)</f>
        <v>0</v>
      </c>
      <c r="BG158" s="196">
        <f>IF(N158="zákl. přenesená",J158,0)</f>
        <v>0</v>
      </c>
      <c r="BH158" s="196">
        <f>IF(N158="sníž. přenesená",J158,0)</f>
        <v>0</v>
      </c>
      <c r="BI158" s="196">
        <f>IF(N158="nulová",J158,0)</f>
        <v>0</v>
      </c>
      <c r="BJ158" s="20" t="s">
        <v>83</v>
      </c>
      <c r="BK158" s="196">
        <f>ROUND(I158*H158,2)</f>
        <v>0</v>
      </c>
      <c r="BL158" s="20" t="s">
        <v>153</v>
      </c>
      <c r="BM158" s="195" t="s">
        <v>243</v>
      </c>
    </row>
    <row r="159" spans="2:51" s="14" customFormat="1" ht="11.25">
      <c r="B159" s="213"/>
      <c r="C159" s="214"/>
      <c r="D159" s="204" t="s">
        <v>166</v>
      </c>
      <c r="E159" s="215" t="s">
        <v>35</v>
      </c>
      <c r="F159" s="216" t="s">
        <v>168</v>
      </c>
      <c r="G159" s="214"/>
      <c r="H159" s="217">
        <v>84</v>
      </c>
      <c r="I159" s="218"/>
      <c r="J159" s="214"/>
      <c r="K159" s="214"/>
      <c r="L159" s="219"/>
      <c r="M159" s="220"/>
      <c r="N159" s="221"/>
      <c r="O159" s="221"/>
      <c r="P159" s="221"/>
      <c r="Q159" s="221"/>
      <c r="R159" s="221"/>
      <c r="S159" s="221"/>
      <c r="T159" s="222"/>
      <c r="AT159" s="223" t="s">
        <v>166</v>
      </c>
      <c r="AU159" s="223" t="s">
        <v>87</v>
      </c>
      <c r="AV159" s="14" t="s">
        <v>87</v>
      </c>
      <c r="AW159" s="14" t="s">
        <v>40</v>
      </c>
      <c r="AX159" s="14" t="s">
        <v>79</v>
      </c>
      <c r="AY159" s="223" t="s">
        <v>145</v>
      </c>
    </row>
    <row r="160" spans="2:51" s="14" customFormat="1" ht="11.25">
      <c r="B160" s="213"/>
      <c r="C160" s="214"/>
      <c r="D160" s="204" t="s">
        <v>166</v>
      </c>
      <c r="E160" s="215" t="s">
        <v>35</v>
      </c>
      <c r="F160" s="216" t="s">
        <v>169</v>
      </c>
      <c r="G160" s="214"/>
      <c r="H160" s="217">
        <v>80.5</v>
      </c>
      <c r="I160" s="218"/>
      <c r="J160" s="214"/>
      <c r="K160" s="214"/>
      <c r="L160" s="219"/>
      <c r="M160" s="220"/>
      <c r="N160" s="221"/>
      <c r="O160" s="221"/>
      <c r="P160" s="221"/>
      <c r="Q160" s="221"/>
      <c r="R160" s="221"/>
      <c r="S160" s="221"/>
      <c r="T160" s="222"/>
      <c r="AT160" s="223" t="s">
        <v>166</v>
      </c>
      <c r="AU160" s="223" t="s">
        <v>87</v>
      </c>
      <c r="AV160" s="14" t="s">
        <v>87</v>
      </c>
      <c r="AW160" s="14" t="s">
        <v>40</v>
      </c>
      <c r="AX160" s="14" t="s">
        <v>79</v>
      </c>
      <c r="AY160" s="223" t="s">
        <v>145</v>
      </c>
    </row>
    <row r="161" spans="2:51" s="15" customFormat="1" ht="11.25">
      <c r="B161" s="224"/>
      <c r="C161" s="225"/>
      <c r="D161" s="204" t="s">
        <v>166</v>
      </c>
      <c r="E161" s="226" t="s">
        <v>35</v>
      </c>
      <c r="F161" s="227" t="s">
        <v>170</v>
      </c>
      <c r="G161" s="225"/>
      <c r="H161" s="228">
        <v>164.5</v>
      </c>
      <c r="I161" s="229"/>
      <c r="J161" s="225"/>
      <c r="K161" s="225"/>
      <c r="L161" s="230"/>
      <c r="M161" s="231"/>
      <c r="N161" s="232"/>
      <c r="O161" s="232"/>
      <c r="P161" s="232"/>
      <c r="Q161" s="232"/>
      <c r="R161" s="232"/>
      <c r="S161" s="232"/>
      <c r="T161" s="233"/>
      <c r="AT161" s="234" t="s">
        <v>166</v>
      </c>
      <c r="AU161" s="234" t="s">
        <v>87</v>
      </c>
      <c r="AV161" s="15" t="s">
        <v>153</v>
      </c>
      <c r="AW161" s="15" t="s">
        <v>40</v>
      </c>
      <c r="AX161" s="15" t="s">
        <v>83</v>
      </c>
      <c r="AY161" s="234" t="s">
        <v>145</v>
      </c>
    </row>
    <row r="162" spans="1:65" s="2" customFormat="1" ht="16.5" customHeight="1">
      <c r="A162" s="38"/>
      <c r="B162" s="39"/>
      <c r="C162" s="184" t="s">
        <v>244</v>
      </c>
      <c r="D162" s="184" t="s">
        <v>148</v>
      </c>
      <c r="E162" s="185" t="s">
        <v>245</v>
      </c>
      <c r="F162" s="186" t="s">
        <v>246</v>
      </c>
      <c r="G162" s="187" t="s">
        <v>247</v>
      </c>
      <c r="H162" s="188">
        <v>1</v>
      </c>
      <c r="I162" s="189"/>
      <c r="J162" s="190">
        <f>ROUND(I162*H162,2)</f>
        <v>0</v>
      </c>
      <c r="K162" s="186" t="s">
        <v>248</v>
      </c>
      <c r="L162" s="43"/>
      <c r="M162" s="191" t="s">
        <v>35</v>
      </c>
      <c r="N162" s="192" t="s">
        <v>50</v>
      </c>
      <c r="O162" s="68"/>
      <c r="P162" s="193">
        <f>O162*H162</f>
        <v>0</v>
      </c>
      <c r="Q162" s="193">
        <v>0</v>
      </c>
      <c r="R162" s="193">
        <f>Q162*H162</f>
        <v>0</v>
      </c>
      <c r="S162" s="193">
        <v>0</v>
      </c>
      <c r="T162" s="194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195" t="s">
        <v>153</v>
      </c>
      <c r="AT162" s="195" t="s">
        <v>148</v>
      </c>
      <c r="AU162" s="195" t="s">
        <v>87</v>
      </c>
      <c r="AY162" s="20" t="s">
        <v>145</v>
      </c>
      <c r="BE162" s="196">
        <f>IF(N162="základní",J162,0)</f>
        <v>0</v>
      </c>
      <c r="BF162" s="196">
        <f>IF(N162="snížená",J162,0)</f>
        <v>0</v>
      </c>
      <c r="BG162" s="196">
        <f>IF(N162="zákl. přenesená",J162,0)</f>
        <v>0</v>
      </c>
      <c r="BH162" s="196">
        <f>IF(N162="sníž. přenesená",J162,0)</f>
        <v>0</v>
      </c>
      <c r="BI162" s="196">
        <f>IF(N162="nulová",J162,0)</f>
        <v>0</v>
      </c>
      <c r="BJ162" s="20" t="s">
        <v>83</v>
      </c>
      <c r="BK162" s="196">
        <f>ROUND(I162*H162,2)</f>
        <v>0</v>
      </c>
      <c r="BL162" s="20" t="s">
        <v>153</v>
      </c>
      <c r="BM162" s="195" t="s">
        <v>249</v>
      </c>
    </row>
    <row r="163" spans="1:65" s="2" customFormat="1" ht="16.5" customHeight="1">
      <c r="A163" s="38"/>
      <c r="B163" s="39"/>
      <c r="C163" s="184" t="s">
        <v>250</v>
      </c>
      <c r="D163" s="184" t="s">
        <v>148</v>
      </c>
      <c r="E163" s="185" t="s">
        <v>251</v>
      </c>
      <c r="F163" s="186" t="s">
        <v>252</v>
      </c>
      <c r="G163" s="187" t="s">
        <v>247</v>
      </c>
      <c r="H163" s="188">
        <v>1</v>
      </c>
      <c r="I163" s="189"/>
      <c r="J163" s="190">
        <f>ROUND(I163*H163,2)</f>
        <v>0</v>
      </c>
      <c r="K163" s="186" t="s">
        <v>35</v>
      </c>
      <c r="L163" s="43"/>
      <c r="M163" s="191" t="s">
        <v>35</v>
      </c>
      <c r="N163" s="192" t="s">
        <v>50</v>
      </c>
      <c r="O163" s="68"/>
      <c r="P163" s="193">
        <f>O163*H163</f>
        <v>0</v>
      </c>
      <c r="Q163" s="193">
        <v>0</v>
      </c>
      <c r="R163" s="193">
        <f>Q163*H163</f>
        <v>0</v>
      </c>
      <c r="S163" s="193">
        <v>0</v>
      </c>
      <c r="T163" s="194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195" t="s">
        <v>153</v>
      </c>
      <c r="AT163" s="195" t="s">
        <v>148</v>
      </c>
      <c r="AU163" s="195" t="s">
        <v>87</v>
      </c>
      <c r="AY163" s="20" t="s">
        <v>145</v>
      </c>
      <c r="BE163" s="196">
        <f>IF(N163="základní",J163,0)</f>
        <v>0</v>
      </c>
      <c r="BF163" s="196">
        <f>IF(N163="snížená",J163,0)</f>
        <v>0</v>
      </c>
      <c r="BG163" s="196">
        <f>IF(N163="zákl. přenesená",J163,0)</f>
        <v>0</v>
      </c>
      <c r="BH163" s="196">
        <f>IF(N163="sníž. přenesená",J163,0)</f>
        <v>0</v>
      </c>
      <c r="BI163" s="196">
        <f>IF(N163="nulová",J163,0)</f>
        <v>0</v>
      </c>
      <c r="BJ163" s="20" t="s">
        <v>83</v>
      </c>
      <c r="BK163" s="196">
        <f>ROUND(I163*H163,2)</f>
        <v>0</v>
      </c>
      <c r="BL163" s="20" t="s">
        <v>153</v>
      </c>
      <c r="BM163" s="195" t="s">
        <v>253</v>
      </c>
    </row>
    <row r="164" spans="2:63" s="12" customFormat="1" ht="22.9" customHeight="1">
      <c r="B164" s="168"/>
      <c r="C164" s="169"/>
      <c r="D164" s="170" t="s">
        <v>78</v>
      </c>
      <c r="E164" s="182" t="s">
        <v>254</v>
      </c>
      <c r="F164" s="182" t="s">
        <v>255</v>
      </c>
      <c r="G164" s="169"/>
      <c r="H164" s="169"/>
      <c r="I164" s="172"/>
      <c r="J164" s="183">
        <f>BK164</f>
        <v>0</v>
      </c>
      <c r="K164" s="169"/>
      <c r="L164" s="174"/>
      <c r="M164" s="175"/>
      <c r="N164" s="176"/>
      <c r="O164" s="176"/>
      <c r="P164" s="177">
        <f>SUM(P165:P171)</f>
        <v>0</v>
      </c>
      <c r="Q164" s="176"/>
      <c r="R164" s="177">
        <f>SUM(R165:R171)</f>
        <v>0</v>
      </c>
      <c r="S164" s="176"/>
      <c r="T164" s="178">
        <f>SUM(T165:T171)</f>
        <v>0</v>
      </c>
      <c r="AR164" s="179" t="s">
        <v>83</v>
      </c>
      <c r="AT164" s="180" t="s">
        <v>78</v>
      </c>
      <c r="AU164" s="180" t="s">
        <v>83</v>
      </c>
      <c r="AY164" s="179" t="s">
        <v>145</v>
      </c>
      <c r="BK164" s="181">
        <f>SUM(BK165:BK171)</f>
        <v>0</v>
      </c>
    </row>
    <row r="165" spans="1:65" s="2" customFormat="1" ht="44.25" customHeight="1">
      <c r="A165" s="38"/>
      <c r="B165" s="39"/>
      <c r="C165" s="184" t="s">
        <v>256</v>
      </c>
      <c r="D165" s="184" t="s">
        <v>148</v>
      </c>
      <c r="E165" s="185" t="s">
        <v>257</v>
      </c>
      <c r="F165" s="186" t="s">
        <v>258</v>
      </c>
      <c r="G165" s="187" t="s">
        <v>259</v>
      </c>
      <c r="H165" s="188">
        <v>17.262</v>
      </c>
      <c r="I165" s="189"/>
      <c r="J165" s="190">
        <f>ROUND(I165*H165,2)</f>
        <v>0</v>
      </c>
      <c r="K165" s="186" t="s">
        <v>164</v>
      </c>
      <c r="L165" s="43"/>
      <c r="M165" s="191" t="s">
        <v>35</v>
      </c>
      <c r="N165" s="192" t="s">
        <v>50</v>
      </c>
      <c r="O165" s="68"/>
      <c r="P165" s="193">
        <f>O165*H165</f>
        <v>0</v>
      </c>
      <c r="Q165" s="193">
        <v>0</v>
      </c>
      <c r="R165" s="193">
        <f>Q165*H165</f>
        <v>0</v>
      </c>
      <c r="S165" s="193">
        <v>0</v>
      </c>
      <c r="T165" s="194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195" t="s">
        <v>153</v>
      </c>
      <c r="AT165" s="195" t="s">
        <v>148</v>
      </c>
      <c r="AU165" s="195" t="s">
        <v>87</v>
      </c>
      <c r="AY165" s="20" t="s">
        <v>145</v>
      </c>
      <c r="BE165" s="196">
        <f>IF(N165="základní",J165,0)</f>
        <v>0</v>
      </c>
      <c r="BF165" s="196">
        <f>IF(N165="snížená",J165,0)</f>
        <v>0</v>
      </c>
      <c r="BG165" s="196">
        <f>IF(N165="zákl. přenesená",J165,0)</f>
        <v>0</v>
      </c>
      <c r="BH165" s="196">
        <f>IF(N165="sníž. přenesená",J165,0)</f>
        <v>0</v>
      </c>
      <c r="BI165" s="196">
        <f>IF(N165="nulová",J165,0)</f>
        <v>0</v>
      </c>
      <c r="BJ165" s="20" t="s">
        <v>83</v>
      </c>
      <c r="BK165" s="196">
        <f>ROUND(I165*H165,2)</f>
        <v>0</v>
      </c>
      <c r="BL165" s="20" t="s">
        <v>153</v>
      </c>
      <c r="BM165" s="195" t="s">
        <v>260</v>
      </c>
    </row>
    <row r="166" spans="1:65" s="2" customFormat="1" ht="33" customHeight="1">
      <c r="A166" s="38"/>
      <c r="B166" s="39"/>
      <c r="C166" s="184" t="s">
        <v>261</v>
      </c>
      <c r="D166" s="184" t="s">
        <v>148</v>
      </c>
      <c r="E166" s="185" t="s">
        <v>262</v>
      </c>
      <c r="F166" s="186" t="s">
        <v>263</v>
      </c>
      <c r="G166" s="187" t="s">
        <v>259</v>
      </c>
      <c r="H166" s="188">
        <v>17.262</v>
      </c>
      <c r="I166" s="189"/>
      <c r="J166" s="190">
        <f>ROUND(I166*H166,2)</f>
        <v>0</v>
      </c>
      <c r="K166" s="186" t="s">
        <v>164</v>
      </c>
      <c r="L166" s="43"/>
      <c r="M166" s="191" t="s">
        <v>35</v>
      </c>
      <c r="N166" s="192" t="s">
        <v>50</v>
      </c>
      <c r="O166" s="68"/>
      <c r="P166" s="193">
        <f>O166*H166</f>
        <v>0</v>
      </c>
      <c r="Q166" s="193">
        <v>0</v>
      </c>
      <c r="R166" s="193">
        <f>Q166*H166</f>
        <v>0</v>
      </c>
      <c r="S166" s="193">
        <v>0</v>
      </c>
      <c r="T166" s="194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195" t="s">
        <v>153</v>
      </c>
      <c r="AT166" s="195" t="s">
        <v>148</v>
      </c>
      <c r="AU166" s="195" t="s">
        <v>87</v>
      </c>
      <c r="AY166" s="20" t="s">
        <v>145</v>
      </c>
      <c r="BE166" s="196">
        <f>IF(N166="základní",J166,0)</f>
        <v>0</v>
      </c>
      <c r="BF166" s="196">
        <f>IF(N166="snížená",J166,0)</f>
        <v>0</v>
      </c>
      <c r="BG166" s="196">
        <f>IF(N166="zákl. přenesená",J166,0)</f>
        <v>0</v>
      </c>
      <c r="BH166" s="196">
        <f>IF(N166="sníž. přenesená",J166,0)</f>
        <v>0</v>
      </c>
      <c r="BI166" s="196">
        <f>IF(N166="nulová",J166,0)</f>
        <v>0</v>
      </c>
      <c r="BJ166" s="20" t="s">
        <v>83</v>
      </c>
      <c r="BK166" s="196">
        <f>ROUND(I166*H166,2)</f>
        <v>0</v>
      </c>
      <c r="BL166" s="20" t="s">
        <v>153</v>
      </c>
      <c r="BM166" s="195" t="s">
        <v>264</v>
      </c>
    </row>
    <row r="167" spans="1:65" s="2" customFormat="1" ht="44.25" customHeight="1">
      <c r="A167" s="38"/>
      <c r="B167" s="39"/>
      <c r="C167" s="184" t="s">
        <v>7</v>
      </c>
      <c r="D167" s="184" t="s">
        <v>148</v>
      </c>
      <c r="E167" s="185" t="s">
        <v>265</v>
      </c>
      <c r="F167" s="186" t="s">
        <v>266</v>
      </c>
      <c r="G167" s="187" t="s">
        <v>259</v>
      </c>
      <c r="H167" s="188">
        <v>241.668</v>
      </c>
      <c r="I167" s="189"/>
      <c r="J167" s="190">
        <f>ROUND(I167*H167,2)</f>
        <v>0</v>
      </c>
      <c r="K167" s="186" t="s">
        <v>164</v>
      </c>
      <c r="L167" s="43"/>
      <c r="M167" s="191" t="s">
        <v>35</v>
      </c>
      <c r="N167" s="192" t="s">
        <v>50</v>
      </c>
      <c r="O167" s="68"/>
      <c r="P167" s="193">
        <f>O167*H167</f>
        <v>0</v>
      </c>
      <c r="Q167" s="193">
        <v>0</v>
      </c>
      <c r="R167" s="193">
        <f>Q167*H167</f>
        <v>0</v>
      </c>
      <c r="S167" s="193">
        <v>0</v>
      </c>
      <c r="T167" s="194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195" t="s">
        <v>153</v>
      </c>
      <c r="AT167" s="195" t="s">
        <v>148</v>
      </c>
      <c r="AU167" s="195" t="s">
        <v>87</v>
      </c>
      <c r="AY167" s="20" t="s">
        <v>145</v>
      </c>
      <c r="BE167" s="196">
        <f>IF(N167="základní",J167,0)</f>
        <v>0</v>
      </c>
      <c r="BF167" s="196">
        <f>IF(N167="snížená",J167,0)</f>
        <v>0</v>
      </c>
      <c r="BG167" s="196">
        <f>IF(N167="zákl. přenesená",J167,0)</f>
        <v>0</v>
      </c>
      <c r="BH167" s="196">
        <f>IF(N167="sníž. přenesená",J167,0)</f>
        <v>0</v>
      </c>
      <c r="BI167" s="196">
        <f>IF(N167="nulová",J167,0)</f>
        <v>0</v>
      </c>
      <c r="BJ167" s="20" t="s">
        <v>83</v>
      </c>
      <c r="BK167" s="196">
        <f>ROUND(I167*H167,2)</f>
        <v>0</v>
      </c>
      <c r="BL167" s="20" t="s">
        <v>153</v>
      </c>
      <c r="BM167" s="195" t="s">
        <v>267</v>
      </c>
    </row>
    <row r="168" spans="2:51" s="14" customFormat="1" ht="11.25">
      <c r="B168" s="213"/>
      <c r="C168" s="214"/>
      <c r="D168" s="204" t="s">
        <v>166</v>
      </c>
      <c r="E168" s="215" t="s">
        <v>35</v>
      </c>
      <c r="F168" s="216" t="s">
        <v>268</v>
      </c>
      <c r="G168" s="214"/>
      <c r="H168" s="217">
        <v>241.668</v>
      </c>
      <c r="I168" s="218"/>
      <c r="J168" s="214"/>
      <c r="K168" s="214"/>
      <c r="L168" s="219"/>
      <c r="M168" s="220"/>
      <c r="N168" s="221"/>
      <c r="O168" s="221"/>
      <c r="P168" s="221"/>
      <c r="Q168" s="221"/>
      <c r="R168" s="221"/>
      <c r="S168" s="221"/>
      <c r="T168" s="222"/>
      <c r="AT168" s="223" t="s">
        <v>166</v>
      </c>
      <c r="AU168" s="223" t="s">
        <v>87</v>
      </c>
      <c r="AV168" s="14" t="s">
        <v>87</v>
      </c>
      <c r="AW168" s="14" t="s">
        <v>40</v>
      </c>
      <c r="AX168" s="14" t="s">
        <v>83</v>
      </c>
      <c r="AY168" s="223" t="s">
        <v>145</v>
      </c>
    </row>
    <row r="169" spans="1:65" s="2" customFormat="1" ht="44.25" customHeight="1">
      <c r="A169" s="38"/>
      <c r="B169" s="39"/>
      <c r="C169" s="184" t="s">
        <v>269</v>
      </c>
      <c r="D169" s="184" t="s">
        <v>148</v>
      </c>
      <c r="E169" s="185" t="s">
        <v>270</v>
      </c>
      <c r="F169" s="186" t="s">
        <v>271</v>
      </c>
      <c r="G169" s="187" t="s">
        <v>259</v>
      </c>
      <c r="H169" s="188">
        <v>0.494</v>
      </c>
      <c r="I169" s="189"/>
      <c r="J169" s="190">
        <f>ROUND(I169*H169,2)</f>
        <v>0</v>
      </c>
      <c r="K169" s="186" t="s">
        <v>164</v>
      </c>
      <c r="L169" s="43"/>
      <c r="M169" s="191" t="s">
        <v>35</v>
      </c>
      <c r="N169" s="192" t="s">
        <v>50</v>
      </c>
      <c r="O169" s="68"/>
      <c r="P169" s="193">
        <f>O169*H169</f>
        <v>0</v>
      </c>
      <c r="Q169" s="193">
        <v>0</v>
      </c>
      <c r="R169" s="193">
        <f>Q169*H169</f>
        <v>0</v>
      </c>
      <c r="S169" s="193">
        <v>0</v>
      </c>
      <c r="T169" s="194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195" t="s">
        <v>153</v>
      </c>
      <c r="AT169" s="195" t="s">
        <v>148</v>
      </c>
      <c r="AU169" s="195" t="s">
        <v>87</v>
      </c>
      <c r="AY169" s="20" t="s">
        <v>145</v>
      </c>
      <c r="BE169" s="196">
        <f>IF(N169="základní",J169,0)</f>
        <v>0</v>
      </c>
      <c r="BF169" s="196">
        <f>IF(N169="snížená",J169,0)</f>
        <v>0</v>
      </c>
      <c r="BG169" s="196">
        <f>IF(N169="zákl. přenesená",J169,0)</f>
        <v>0</v>
      </c>
      <c r="BH169" s="196">
        <f>IF(N169="sníž. přenesená",J169,0)</f>
        <v>0</v>
      </c>
      <c r="BI169" s="196">
        <f>IF(N169="nulová",J169,0)</f>
        <v>0</v>
      </c>
      <c r="BJ169" s="20" t="s">
        <v>83</v>
      </c>
      <c r="BK169" s="196">
        <f>ROUND(I169*H169,2)</f>
        <v>0</v>
      </c>
      <c r="BL169" s="20" t="s">
        <v>153</v>
      </c>
      <c r="BM169" s="195" t="s">
        <v>272</v>
      </c>
    </row>
    <row r="170" spans="1:65" s="2" customFormat="1" ht="44.25" customHeight="1">
      <c r="A170" s="38"/>
      <c r="B170" s="39"/>
      <c r="C170" s="184" t="s">
        <v>273</v>
      </c>
      <c r="D170" s="184" t="s">
        <v>148</v>
      </c>
      <c r="E170" s="185" t="s">
        <v>274</v>
      </c>
      <c r="F170" s="186" t="s">
        <v>275</v>
      </c>
      <c r="G170" s="187" t="s">
        <v>259</v>
      </c>
      <c r="H170" s="188">
        <v>16.778</v>
      </c>
      <c r="I170" s="189"/>
      <c r="J170" s="190">
        <f>ROUND(I170*H170,2)</f>
        <v>0</v>
      </c>
      <c r="K170" s="186" t="s">
        <v>164</v>
      </c>
      <c r="L170" s="43"/>
      <c r="M170" s="191" t="s">
        <v>35</v>
      </c>
      <c r="N170" s="192" t="s">
        <v>50</v>
      </c>
      <c r="O170" s="68"/>
      <c r="P170" s="193">
        <f>O170*H170</f>
        <v>0</v>
      </c>
      <c r="Q170" s="193">
        <v>0</v>
      </c>
      <c r="R170" s="193">
        <f>Q170*H170</f>
        <v>0</v>
      </c>
      <c r="S170" s="193">
        <v>0</v>
      </c>
      <c r="T170" s="194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195" t="s">
        <v>153</v>
      </c>
      <c r="AT170" s="195" t="s">
        <v>148</v>
      </c>
      <c r="AU170" s="195" t="s">
        <v>87</v>
      </c>
      <c r="AY170" s="20" t="s">
        <v>145</v>
      </c>
      <c r="BE170" s="196">
        <f>IF(N170="základní",J170,0)</f>
        <v>0</v>
      </c>
      <c r="BF170" s="196">
        <f>IF(N170="snížená",J170,0)</f>
        <v>0</v>
      </c>
      <c r="BG170" s="196">
        <f>IF(N170="zákl. přenesená",J170,0)</f>
        <v>0</v>
      </c>
      <c r="BH170" s="196">
        <f>IF(N170="sníž. přenesená",J170,0)</f>
        <v>0</v>
      </c>
      <c r="BI170" s="196">
        <f>IF(N170="nulová",J170,0)</f>
        <v>0</v>
      </c>
      <c r="BJ170" s="20" t="s">
        <v>83</v>
      </c>
      <c r="BK170" s="196">
        <f>ROUND(I170*H170,2)</f>
        <v>0</v>
      </c>
      <c r="BL170" s="20" t="s">
        <v>153</v>
      </c>
      <c r="BM170" s="195" t="s">
        <v>276</v>
      </c>
    </row>
    <row r="171" spans="2:51" s="14" customFormat="1" ht="11.25">
      <c r="B171" s="213"/>
      <c r="C171" s="214"/>
      <c r="D171" s="204" t="s">
        <v>166</v>
      </c>
      <c r="E171" s="215" t="s">
        <v>35</v>
      </c>
      <c r="F171" s="216" t="s">
        <v>277</v>
      </c>
      <c r="G171" s="214"/>
      <c r="H171" s="217">
        <v>16.778</v>
      </c>
      <c r="I171" s="218"/>
      <c r="J171" s="214"/>
      <c r="K171" s="214"/>
      <c r="L171" s="219"/>
      <c r="M171" s="220"/>
      <c r="N171" s="221"/>
      <c r="O171" s="221"/>
      <c r="P171" s="221"/>
      <c r="Q171" s="221"/>
      <c r="R171" s="221"/>
      <c r="S171" s="221"/>
      <c r="T171" s="222"/>
      <c r="AT171" s="223" t="s">
        <v>166</v>
      </c>
      <c r="AU171" s="223" t="s">
        <v>87</v>
      </c>
      <c r="AV171" s="14" t="s">
        <v>87</v>
      </c>
      <c r="AW171" s="14" t="s">
        <v>40</v>
      </c>
      <c r="AX171" s="14" t="s">
        <v>83</v>
      </c>
      <c r="AY171" s="223" t="s">
        <v>145</v>
      </c>
    </row>
    <row r="172" spans="2:63" s="12" customFormat="1" ht="22.9" customHeight="1">
      <c r="B172" s="168"/>
      <c r="C172" s="169"/>
      <c r="D172" s="170" t="s">
        <v>78</v>
      </c>
      <c r="E172" s="182" t="s">
        <v>278</v>
      </c>
      <c r="F172" s="182" t="s">
        <v>279</v>
      </c>
      <c r="G172" s="169"/>
      <c r="H172" s="169"/>
      <c r="I172" s="172"/>
      <c r="J172" s="183">
        <f>BK172</f>
        <v>0</v>
      </c>
      <c r="K172" s="169"/>
      <c r="L172" s="174"/>
      <c r="M172" s="175"/>
      <c r="N172" s="176"/>
      <c r="O172" s="176"/>
      <c r="P172" s="177">
        <f>P173</f>
        <v>0</v>
      </c>
      <c r="Q172" s="176"/>
      <c r="R172" s="177">
        <f>R173</f>
        <v>0</v>
      </c>
      <c r="S172" s="176"/>
      <c r="T172" s="178">
        <f>T173</f>
        <v>0</v>
      </c>
      <c r="AR172" s="179" t="s">
        <v>83</v>
      </c>
      <c r="AT172" s="180" t="s">
        <v>78</v>
      </c>
      <c r="AU172" s="180" t="s">
        <v>83</v>
      </c>
      <c r="AY172" s="179" t="s">
        <v>145</v>
      </c>
      <c r="BK172" s="181">
        <f>BK173</f>
        <v>0</v>
      </c>
    </row>
    <row r="173" spans="1:65" s="2" customFormat="1" ht="55.5" customHeight="1">
      <c r="A173" s="38"/>
      <c r="B173" s="39"/>
      <c r="C173" s="184" t="s">
        <v>280</v>
      </c>
      <c r="D173" s="184" t="s">
        <v>148</v>
      </c>
      <c r="E173" s="185" t="s">
        <v>281</v>
      </c>
      <c r="F173" s="186" t="s">
        <v>282</v>
      </c>
      <c r="G173" s="187" t="s">
        <v>259</v>
      </c>
      <c r="H173" s="188">
        <v>13.784</v>
      </c>
      <c r="I173" s="189"/>
      <c r="J173" s="190">
        <f>ROUND(I173*H173,2)</f>
        <v>0</v>
      </c>
      <c r="K173" s="186" t="s">
        <v>164</v>
      </c>
      <c r="L173" s="43"/>
      <c r="M173" s="191" t="s">
        <v>35</v>
      </c>
      <c r="N173" s="192" t="s">
        <v>50</v>
      </c>
      <c r="O173" s="68"/>
      <c r="P173" s="193">
        <f>O173*H173</f>
        <v>0</v>
      </c>
      <c r="Q173" s="193">
        <v>0</v>
      </c>
      <c r="R173" s="193">
        <f>Q173*H173</f>
        <v>0</v>
      </c>
      <c r="S173" s="193">
        <v>0</v>
      </c>
      <c r="T173" s="194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195" t="s">
        <v>153</v>
      </c>
      <c r="AT173" s="195" t="s">
        <v>148</v>
      </c>
      <c r="AU173" s="195" t="s">
        <v>87</v>
      </c>
      <c r="AY173" s="20" t="s">
        <v>145</v>
      </c>
      <c r="BE173" s="196">
        <f>IF(N173="základní",J173,0)</f>
        <v>0</v>
      </c>
      <c r="BF173" s="196">
        <f>IF(N173="snížená",J173,0)</f>
        <v>0</v>
      </c>
      <c r="BG173" s="196">
        <f>IF(N173="zákl. přenesená",J173,0)</f>
        <v>0</v>
      </c>
      <c r="BH173" s="196">
        <f>IF(N173="sníž. přenesená",J173,0)</f>
        <v>0</v>
      </c>
      <c r="BI173" s="196">
        <f>IF(N173="nulová",J173,0)</f>
        <v>0</v>
      </c>
      <c r="BJ173" s="20" t="s">
        <v>83</v>
      </c>
      <c r="BK173" s="196">
        <f>ROUND(I173*H173,2)</f>
        <v>0</v>
      </c>
      <c r="BL173" s="20" t="s">
        <v>153</v>
      </c>
      <c r="BM173" s="195" t="s">
        <v>283</v>
      </c>
    </row>
    <row r="174" spans="2:63" s="12" customFormat="1" ht="25.9" customHeight="1">
      <c r="B174" s="168"/>
      <c r="C174" s="169"/>
      <c r="D174" s="170" t="s">
        <v>78</v>
      </c>
      <c r="E174" s="171" t="s">
        <v>284</v>
      </c>
      <c r="F174" s="171" t="s">
        <v>285</v>
      </c>
      <c r="G174" s="169"/>
      <c r="H174" s="169"/>
      <c r="I174" s="172"/>
      <c r="J174" s="173">
        <f>BK174</f>
        <v>0</v>
      </c>
      <c r="K174" s="169"/>
      <c r="L174" s="174"/>
      <c r="M174" s="175"/>
      <c r="N174" s="176"/>
      <c r="O174" s="176"/>
      <c r="P174" s="177">
        <f>P175+P190+P231</f>
        <v>0</v>
      </c>
      <c r="Q174" s="176"/>
      <c r="R174" s="177">
        <f>R175+R190+R231</f>
        <v>2.5949638000000004</v>
      </c>
      <c r="S174" s="176"/>
      <c r="T174" s="178">
        <f>T175+T190+T231</f>
        <v>0.153233</v>
      </c>
      <c r="AR174" s="179" t="s">
        <v>87</v>
      </c>
      <c r="AT174" s="180" t="s">
        <v>78</v>
      </c>
      <c r="AU174" s="180" t="s">
        <v>79</v>
      </c>
      <c r="AY174" s="179" t="s">
        <v>145</v>
      </c>
      <c r="BK174" s="181">
        <f>BK175+BK190+BK231</f>
        <v>0</v>
      </c>
    </row>
    <row r="175" spans="2:63" s="12" customFormat="1" ht="22.9" customHeight="1">
      <c r="B175" s="168"/>
      <c r="C175" s="169"/>
      <c r="D175" s="170" t="s">
        <v>78</v>
      </c>
      <c r="E175" s="182" t="s">
        <v>286</v>
      </c>
      <c r="F175" s="182" t="s">
        <v>287</v>
      </c>
      <c r="G175" s="169"/>
      <c r="H175" s="169"/>
      <c r="I175" s="172"/>
      <c r="J175" s="183">
        <f>BK175</f>
        <v>0</v>
      </c>
      <c r="K175" s="169"/>
      <c r="L175" s="174"/>
      <c r="M175" s="175"/>
      <c r="N175" s="176"/>
      <c r="O175" s="176"/>
      <c r="P175" s="177">
        <f>SUM(P176:P189)</f>
        <v>0</v>
      </c>
      <c r="Q175" s="176"/>
      <c r="R175" s="177">
        <f>SUM(R176:R189)</f>
        <v>0.04698</v>
      </c>
      <c r="S175" s="176"/>
      <c r="T175" s="178">
        <f>SUM(T176:T189)</f>
        <v>0</v>
      </c>
      <c r="AR175" s="179" t="s">
        <v>87</v>
      </c>
      <c r="AT175" s="180" t="s">
        <v>78</v>
      </c>
      <c r="AU175" s="180" t="s">
        <v>83</v>
      </c>
      <c r="AY175" s="179" t="s">
        <v>145</v>
      </c>
      <c r="BK175" s="181">
        <f>SUM(BK176:BK189)</f>
        <v>0</v>
      </c>
    </row>
    <row r="176" spans="1:65" s="2" customFormat="1" ht="37.9" customHeight="1">
      <c r="A176" s="38"/>
      <c r="B176" s="39"/>
      <c r="C176" s="184" t="s">
        <v>288</v>
      </c>
      <c r="D176" s="184" t="s">
        <v>148</v>
      </c>
      <c r="E176" s="185" t="s">
        <v>289</v>
      </c>
      <c r="F176" s="186" t="s">
        <v>290</v>
      </c>
      <c r="G176" s="187" t="s">
        <v>291</v>
      </c>
      <c r="H176" s="188">
        <v>1</v>
      </c>
      <c r="I176" s="189"/>
      <c r="J176" s="190">
        <f>ROUND(I176*H176,2)</f>
        <v>0</v>
      </c>
      <c r="K176" s="186" t="s">
        <v>248</v>
      </c>
      <c r="L176" s="43"/>
      <c r="M176" s="191" t="s">
        <v>35</v>
      </c>
      <c r="N176" s="192" t="s">
        <v>50</v>
      </c>
      <c r="O176" s="68"/>
      <c r="P176" s="193">
        <f>O176*H176</f>
        <v>0</v>
      </c>
      <c r="Q176" s="193">
        <v>0</v>
      </c>
      <c r="R176" s="193">
        <f>Q176*H176</f>
        <v>0</v>
      </c>
      <c r="S176" s="193">
        <v>0</v>
      </c>
      <c r="T176" s="194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195" t="s">
        <v>209</v>
      </c>
      <c r="AT176" s="195" t="s">
        <v>148</v>
      </c>
      <c r="AU176" s="195" t="s">
        <v>87</v>
      </c>
      <c r="AY176" s="20" t="s">
        <v>145</v>
      </c>
      <c r="BE176" s="196">
        <f>IF(N176="základní",J176,0)</f>
        <v>0</v>
      </c>
      <c r="BF176" s="196">
        <f>IF(N176="snížená",J176,0)</f>
        <v>0</v>
      </c>
      <c r="BG176" s="196">
        <f>IF(N176="zákl. přenesená",J176,0)</f>
        <v>0</v>
      </c>
      <c r="BH176" s="196">
        <f>IF(N176="sníž. přenesená",J176,0)</f>
        <v>0</v>
      </c>
      <c r="BI176" s="196">
        <f>IF(N176="nulová",J176,0)</f>
        <v>0</v>
      </c>
      <c r="BJ176" s="20" t="s">
        <v>83</v>
      </c>
      <c r="BK176" s="196">
        <f>ROUND(I176*H176,2)</f>
        <v>0</v>
      </c>
      <c r="BL176" s="20" t="s">
        <v>209</v>
      </c>
      <c r="BM176" s="195" t="s">
        <v>292</v>
      </c>
    </row>
    <row r="177" spans="2:51" s="13" customFormat="1" ht="11.25">
      <c r="B177" s="202"/>
      <c r="C177" s="203"/>
      <c r="D177" s="204" t="s">
        <v>166</v>
      </c>
      <c r="E177" s="205" t="s">
        <v>35</v>
      </c>
      <c r="F177" s="206" t="s">
        <v>293</v>
      </c>
      <c r="G177" s="203"/>
      <c r="H177" s="205" t="s">
        <v>35</v>
      </c>
      <c r="I177" s="207"/>
      <c r="J177" s="203"/>
      <c r="K177" s="203"/>
      <c r="L177" s="208"/>
      <c r="M177" s="209"/>
      <c r="N177" s="210"/>
      <c r="O177" s="210"/>
      <c r="P177" s="210"/>
      <c r="Q177" s="210"/>
      <c r="R177" s="210"/>
      <c r="S177" s="210"/>
      <c r="T177" s="211"/>
      <c r="AT177" s="212" t="s">
        <v>166</v>
      </c>
      <c r="AU177" s="212" t="s">
        <v>87</v>
      </c>
      <c r="AV177" s="13" t="s">
        <v>83</v>
      </c>
      <c r="AW177" s="13" t="s">
        <v>40</v>
      </c>
      <c r="AX177" s="13" t="s">
        <v>79</v>
      </c>
      <c r="AY177" s="212" t="s">
        <v>145</v>
      </c>
    </row>
    <row r="178" spans="2:51" s="14" customFormat="1" ht="11.25">
      <c r="B178" s="213"/>
      <c r="C178" s="214"/>
      <c r="D178" s="204" t="s">
        <v>166</v>
      </c>
      <c r="E178" s="215" t="s">
        <v>35</v>
      </c>
      <c r="F178" s="216" t="s">
        <v>83</v>
      </c>
      <c r="G178" s="214"/>
      <c r="H178" s="217">
        <v>1</v>
      </c>
      <c r="I178" s="218"/>
      <c r="J178" s="214"/>
      <c r="K178" s="214"/>
      <c r="L178" s="219"/>
      <c r="M178" s="220"/>
      <c r="N178" s="221"/>
      <c r="O178" s="221"/>
      <c r="P178" s="221"/>
      <c r="Q178" s="221"/>
      <c r="R178" s="221"/>
      <c r="S178" s="221"/>
      <c r="T178" s="222"/>
      <c r="AT178" s="223" t="s">
        <v>166</v>
      </c>
      <c r="AU178" s="223" t="s">
        <v>87</v>
      </c>
      <c r="AV178" s="14" t="s">
        <v>87</v>
      </c>
      <c r="AW178" s="14" t="s">
        <v>40</v>
      </c>
      <c r="AX178" s="14" t="s">
        <v>79</v>
      </c>
      <c r="AY178" s="223" t="s">
        <v>145</v>
      </c>
    </row>
    <row r="179" spans="2:51" s="15" customFormat="1" ht="11.25">
      <c r="B179" s="224"/>
      <c r="C179" s="225"/>
      <c r="D179" s="204" t="s">
        <v>166</v>
      </c>
      <c r="E179" s="226" t="s">
        <v>35</v>
      </c>
      <c r="F179" s="227" t="s">
        <v>170</v>
      </c>
      <c r="G179" s="225"/>
      <c r="H179" s="228">
        <v>1</v>
      </c>
      <c r="I179" s="229"/>
      <c r="J179" s="225"/>
      <c r="K179" s="225"/>
      <c r="L179" s="230"/>
      <c r="M179" s="231"/>
      <c r="N179" s="232"/>
      <c r="O179" s="232"/>
      <c r="P179" s="232"/>
      <c r="Q179" s="232"/>
      <c r="R179" s="232"/>
      <c r="S179" s="232"/>
      <c r="T179" s="233"/>
      <c r="AT179" s="234" t="s">
        <v>166</v>
      </c>
      <c r="AU179" s="234" t="s">
        <v>87</v>
      </c>
      <c r="AV179" s="15" t="s">
        <v>153</v>
      </c>
      <c r="AW179" s="15" t="s">
        <v>40</v>
      </c>
      <c r="AX179" s="15" t="s">
        <v>83</v>
      </c>
      <c r="AY179" s="234" t="s">
        <v>145</v>
      </c>
    </row>
    <row r="180" spans="1:65" s="2" customFormat="1" ht="37.9" customHeight="1">
      <c r="A180" s="38"/>
      <c r="B180" s="39"/>
      <c r="C180" s="235" t="s">
        <v>294</v>
      </c>
      <c r="D180" s="235" t="s">
        <v>295</v>
      </c>
      <c r="E180" s="236" t="s">
        <v>296</v>
      </c>
      <c r="F180" s="237" t="s">
        <v>297</v>
      </c>
      <c r="G180" s="238" t="s">
        <v>291</v>
      </c>
      <c r="H180" s="239">
        <v>1</v>
      </c>
      <c r="I180" s="240"/>
      <c r="J180" s="241">
        <f>ROUND(I180*H180,2)</f>
        <v>0</v>
      </c>
      <c r="K180" s="237" t="s">
        <v>248</v>
      </c>
      <c r="L180" s="242"/>
      <c r="M180" s="243" t="s">
        <v>35</v>
      </c>
      <c r="N180" s="244" t="s">
        <v>50</v>
      </c>
      <c r="O180" s="68"/>
      <c r="P180" s="193">
        <f>O180*H180</f>
        <v>0</v>
      </c>
      <c r="Q180" s="193">
        <v>0.0205</v>
      </c>
      <c r="R180" s="193">
        <f>Q180*H180</f>
        <v>0.0205</v>
      </c>
      <c r="S180" s="193">
        <v>0</v>
      </c>
      <c r="T180" s="194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195" t="s">
        <v>298</v>
      </c>
      <c r="AT180" s="195" t="s">
        <v>295</v>
      </c>
      <c r="AU180" s="195" t="s">
        <v>87</v>
      </c>
      <c r="AY180" s="20" t="s">
        <v>145</v>
      </c>
      <c r="BE180" s="196">
        <f>IF(N180="základní",J180,0)</f>
        <v>0</v>
      </c>
      <c r="BF180" s="196">
        <f>IF(N180="snížená",J180,0)</f>
        <v>0</v>
      </c>
      <c r="BG180" s="196">
        <f>IF(N180="zákl. přenesená",J180,0)</f>
        <v>0</v>
      </c>
      <c r="BH180" s="196">
        <f>IF(N180="sníž. přenesená",J180,0)</f>
        <v>0</v>
      </c>
      <c r="BI180" s="196">
        <f>IF(N180="nulová",J180,0)</f>
        <v>0</v>
      </c>
      <c r="BJ180" s="20" t="s">
        <v>83</v>
      </c>
      <c r="BK180" s="196">
        <f>ROUND(I180*H180,2)</f>
        <v>0</v>
      </c>
      <c r="BL180" s="20" t="s">
        <v>209</v>
      </c>
      <c r="BM180" s="195" t="s">
        <v>299</v>
      </c>
    </row>
    <row r="181" spans="2:51" s="14" customFormat="1" ht="11.25">
      <c r="B181" s="213"/>
      <c r="C181" s="214"/>
      <c r="D181" s="204" t="s">
        <v>166</v>
      </c>
      <c r="E181" s="215" t="s">
        <v>35</v>
      </c>
      <c r="F181" s="216" t="s">
        <v>83</v>
      </c>
      <c r="G181" s="214"/>
      <c r="H181" s="217">
        <v>1</v>
      </c>
      <c r="I181" s="218"/>
      <c r="J181" s="214"/>
      <c r="K181" s="214"/>
      <c r="L181" s="219"/>
      <c r="M181" s="220"/>
      <c r="N181" s="221"/>
      <c r="O181" s="221"/>
      <c r="P181" s="221"/>
      <c r="Q181" s="221"/>
      <c r="R181" s="221"/>
      <c r="S181" s="221"/>
      <c r="T181" s="222"/>
      <c r="AT181" s="223" t="s">
        <v>166</v>
      </c>
      <c r="AU181" s="223" t="s">
        <v>87</v>
      </c>
      <c r="AV181" s="14" t="s">
        <v>87</v>
      </c>
      <c r="AW181" s="14" t="s">
        <v>40</v>
      </c>
      <c r="AX181" s="14" t="s">
        <v>79</v>
      </c>
      <c r="AY181" s="223" t="s">
        <v>145</v>
      </c>
    </row>
    <row r="182" spans="2:51" s="15" customFormat="1" ht="11.25">
      <c r="B182" s="224"/>
      <c r="C182" s="225"/>
      <c r="D182" s="204" t="s">
        <v>166</v>
      </c>
      <c r="E182" s="226" t="s">
        <v>35</v>
      </c>
      <c r="F182" s="227" t="s">
        <v>170</v>
      </c>
      <c r="G182" s="225"/>
      <c r="H182" s="228">
        <v>1</v>
      </c>
      <c r="I182" s="229"/>
      <c r="J182" s="225"/>
      <c r="K182" s="225"/>
      <c r="L182" s="230"/>
      <c r="M182" s="231"/>
      <c r="N182" s="232"/>
      <c r="O182" s="232"/>
      <c r="P182" s="232"/>
      <c r="Q182" s="232"/>
      <c r="R182" s="232"/>
      <c r="S182" s="232"/>
      <c r="T182" s="233"/>
      <c r="AT182" s="234" t="s">
        <v>166</v>
      </c>
      <c r="AU182" s="234" t="s">
        <v>87</v>
      </c>
      <c r="AV182" s="15" t="s">
        <v>153</v>
      </c>
      <c r="AW182" s="15" t="s">
        <v>40</v>
      </c>
      <c r="AX182" s="15" t="s">
        <v>83</v>
      </c>
      <c r="AY182" s="234" t="s">
        <v>145</v>
      </c>
    </row>
    <row r="183" spans="1:65" s="2" customFormat="1" ht="37.9" customHeight="1">
      <c r="A183" s="38"/>
      <c r="B183" s="39"/>
      <c r="C183" s="184" t="s">
        <v>300</v>
      </c>
      <c r="D183" s="184" t="s">
        <v>148</v>
      </c>
      <c r="E183" s="185" t="s">
        <v>301</v>
      </c>
      <c r="F183" s="186" t="s">
        <v>302</v>
      </c>
      <c r="G183" s="187" t="s">
        <v>291</v>
      </c>
      <c r="H183" s="188">
        <v>1</v>
      </c>
      <c r="I183" s="189"/>
      <c r="J183" s="190">
        <f aca="true" t="shared" si="0" ref="J183:J189">ROUND(I183*H183,2)</f>
        <v>0</v>
      </c>
      <c r="K183" s="186" t="s">
        <v>248</v>
      </c>
      <c r="L183" s="43"/>
      <c r="M183" s="191" t="s">
        <v>35</v>
      </c>
      <c r="N183" s="192" t="s">
        <v>50</v>
      </c>
      <c r="O183" s="68"/>
      <c r="P183" s="193">
        <f aca="true" t="shared" si="1" ref="P183:P189">O183*H183</f>
        <v>0</v>
      </c>
      <c r="Q183" s="193">
        <v>0.00048</v>
      </c>
      <c r="R183" s="193">
        <f aca="true" t="shared" si="2" ref="R183:R189">Q183*H183</f>
        <v>0.00048</v>
      </c>
      <c r="S183" s="193">
        <v>0</v>
      </c>
      <c r="T183" s="194">
        <f aca="true" t="shared" si="3" ref="T183:T189"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195" t="s">
        <v>209</v>
      </c>
      <c r="AT183" s="195" t="s">
        <v>148</v>
      </c>
      <c r="AU183" s="195" t="s">
        <v>87</v>
      </c>
      <c r="AY183" s="20" t="s">
        <v>145</v>
      </c>
      <c r="BE183" s="196">
        <f aca="true" t="shared" si="4" ref="BE183:BE189">IF(N183="základní",J183,0)</f>
        <v>0</v>
      </c>
      <c r="BF183" s="196">
        <f aca="true" t="shared" si="5" ref="BF183:BF189">IF(N183="snížená",J183,0)</f>
        <v>0</v>
      </c>
      <c r="BG183" s="196">
        <f aca="true" t="shared" si="6" ref="BG183:BG189">IF(N183="zákl. přenesená",J183,0)</f>
        <v>0</v>
      </c>
      <c r="BH183" s="196">
        <f aca="true" t="shared" si="7" ref="BH183:BH189">IF(N183="sníž. přenesená",J183,0)</f>
        <v>0</v>
      </c>
      <c r="BI183" s="196">
        <f aca="true" t="shared" si="8" ref="BI183:BI189">IF(N183="nulová",J183,0)</f>
        <v>0</v>
      </c>
      <c r="BJ183" s="20" t="s">
        <v>83</v>
      </c>
      <c r="BK183" s="196">
        <f aca="true" t="shared" si="9" ref="BK183:BK189">ROUND(I183*H183,2)</f>
        <v>0</v>
      </c>
      <c r="BL183" s="20" t="s">
        <v>209</v>
      </c>
      <c r="BM183" s="195" t="s">
        <v>303</v>
      </c>
    </row>
    <row r="184" spans="1:65" s="2" customFormat="1" ht="37.9" customHeight="1">
      <c r="A184" s="38"/>
      <c r="B184" s="39"/>
      <c r="C184" s="235" t="s">
        <v>304</v>
      </c>
      <c r="D184" s="235" t="s">
        <v>295</v>
      </c>
      <c r="E184" s="236" t="s">
        <v>305</v>
      </c>
      <c r="F184" s="237" t="s">
        <v>306</v>
      </c>
      <c r="G184" s="238" t="s">
        <v>291</v>
      </c>
      <c r="H184" s="239">
        <v>1</v>
      </c>
      <c r="I184" s="240"/>
      <c r="J184" s="241">
        <f t="shared" si="0"/>
        <v>0</v>
      </c>
      <c r="K184" s="237" t="s">
        <v>248</v>
      </c>
      <c r="L184" s="242"/>
      <c r="M184" s="243" t="s">
        <v>35</v>
      </c>
      <c r="N184" s="244" t="s">
        <v>50</v>
      </c>
      <c r="O184" s="68"/>
      <c r="P184" s="193">
        <f t="shared" si="1"/>
        <v>0</v>
      </c>
      <c r="Q184" s="193">
        <v>0.026</v>
      </c>
      <c r="R184" s="193">
        <f t="shared" si="2"/>
        <v>0.026</v>
      </c>
      <c r="S184" s="193">
        <v>0</v>
      </c>
      <c r="T184" s="194">
        <f t="shared" si="3"/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195" t="s">
        <v>298</v>
      </c>
      <c r="AT184" s="195" t="s">
        <v>295</v>
      </c>
      <c r="AU184" s="195" t="s">
        <v>87</v>
      </c>
      <c r="AY184" s="20" t="s">
        <v>145</v>
      </c>
      <c r="BE184" s="196">
        <f t="shared" si="4"/>
        <v>0</v>
      </c>
      <c r="BF184" s="196">
        <f t="shared" si="5"/>
        <v>0</v>
      </c>
      <c r="BG184" s="196">
        <f t="shared" si="6"/>
        <v>0</v>
      </c>
      <c r="BH184" s="196">
        <f t="shared" si="7"/>
        <v>0</v>
      </c>
      <c r="BI184" s="196">
        <f t="shared" si="8"/>
        <v>0</v>
      </c>
      <c r="BJ184" s="20" t="s">
        <v>83</v>
      </c>
      <c r="BK184" s="196">
        <f t="shared" si="9"/>
        <v>0</v>
      </c>
      <c r="BL184" s="20" t="s">
        <v>209</v>
      </c>
      <c r="BM184" s="195" t="s">
        <v>307</v>
      </c>
    </row>
    <row r="185" spans="1:65" s="2" customFormat="1" ht="49.15" customHeight="1">
      <c r="A185" s="38"/>
      <c r="B185" s="39"/>
      <c r="C185" s="184" t="s">
        <v>308</v>
      </c>
      <c r="D185" s="184" t="s">
        <v>148</v>
      </c>
      <c r="E185" s="185" t="s">
        <v>309</v>
      </c>
      <c r="F185" s="186" t="s">
        <v>310</v>
      </c>
      <c r="G185" s="187" t="s">
        <v>259</v>
      </c>
      <c r="H185" s="188">
        <v>0.047</v>
      </c>
      <c r="I185" s="189"/>
      <c r="J185" s="190">
        <f t="shared" si="0"/>
        <v>0</v>
      </c>
      <c r="K185" s="186" t="s">
        <v>248</v>
      </c>
      <c r="L185" s="43"/>
      <c r="M185" s="191" t="s">
        <v>35</v>
      </c>
      <c r="N185" s="192" t="s">
        <v>50</v>
      </c>
      <c r="O185" s="68"/>
      <c r="P185" s="193">
        <f t="shared" si="1"/>
        <v>0</v>
      </c>
      <c r="Q185" s="193">
        <v>0</v>
      </c>
      <c r="R185" s="193">
        <f t="shared" si="2"/>
        <v>0</v>
      </c>
      <c r="S185" s="193">
        <v>0</v>
      </c>
      <c r="T185" s="194">
        <f t="shared" si="3"/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195" t="s">
        <v>209</v>
      </c>
      <c r="AT185" s="195" t="s">
        <v>148</v>
      </c>
      <c r="AU185" s="195" t="s">
        <v>87</v>
      </c>
      <c r="AY185" s="20" t="s">
        <v>145</v>
      </c>
      <c r="BE185" s="196">
        <f t="shared" si="4"/>
        <v>0</v>
      </c>
      <c r="BF185" s="196">
        <f t="shared" si="5"/>
        <v>0</v>
      </c>
      <c r="BG185" s="196">
        <f t="shared" si="6"/>
        <v>0</v>
      </c>
      <c r="BH185" s="196">
        <f t="shared" si="7"/>
        <v>0</v>
      </c>
      <c r="BI185" s="196">
        <f t="shared" si="8"/>
        <v>0</v>
      </c>
      <c r="BJ185" s="20" t="s">
        <v>83</v>
      </c>
      <c r="BK185" s="196">
        <f t="shared" si="9"/>
        <v>0</v>
      </c>
      <c r="BL185" s="20" t="s">
        <v>209</v>
      </c>
      <c r="BM185" s="195" t="s">
        <v>311</v>
      </c>
    </row>
    <row r="186" spans="1:65" s="2" customFormat="1" ht="16.5" customHeight="1">
      <c r="A186" s="38"/>
      <c r="B186" s="39"/>
      <c r="C186" s="184" t="s">
        <v>312</v>
      </c>
      <c r="D186" s="184" t="s">
        <v>148</v>
      </c>
      <c r="E186" s="185" t="s">
        <v>313</v>
      </c>
      <c r="F186" s="186" t="s">
        <v>314</v>
      </c>
      <c r="G186" s="187" t="s">
        <v>315</v>
      </c>
      <c r="H186" s="188">
        <v>1</v>
      </c>
      <c r="I186" s="189"/>
      <c r="J186" s="190">
        <f t="shared" si="0"/>
        <v>0</v>
      </c>
      <c r="K186" s="186" t="s">
        <v>248</v>
      </c>
      <c r="L186" s="43"/>
      <c r="M186" s="191" t="s">
        <v>35</v>
      </c>
      <c r="N186" s="192" t="s">
        <v>50</v>
      </c>
      <c r="O186" s="68"/>
      <c r="P186" s="193">
        <f t="shared" si="1"/>
        <v>0</v>
      </c>
      <c r="Q186" s="193">
        <v>0</v>
      </c>
      <c r="R186" s="193">
        <f t="shared" si="2"/>
        <v>0</v>
      </c>
      <c r="S186" s="193">
        <v>0</v>
      </c>
      <c r="T186" s="194">
        <f t="shared" si="3"/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195" t="s">
        <v>209</v>
      </c>
      <c r="AT186" s="195" t="s">
        <v>148</v>
      </c>
      <c r="AU186" s="195" t="s">
        <v>87</v>
      </c>
      <c r="AY186" s="20" t="s">
        <v>145</v>
      </c>
      <c r="BE186" s="196">
        <f t="shared" si="4"/>
        <v>0</v>
      </c>
      <c r="BF186" s="196">
        <f t="shared" si="5"/>
        <v>0</v>
      </c>
      <c r="BG186" s="196">
        <f t="shared" si="6"/>
        <v>0</v>
      </c>
      <c r="BH186" s="196">
        <f t="shared" si="7"/>
        <v>0</v>
      </c>
      <c r="BI186" s="196">
        <f t="shared" si="8"/>
        <v>0</v>
      </c>
      <c r="BJ186" s="20" t="s">
        <v>83</v>
      </c>
      <c r="BK186" s="196">
        <f t="shared" si="9"/>
        <v>0</v>
      </c>
      <c r="BL186" s="20" t="s">
        <v>209</v>
      </c>
      <c r="BM186" s="195" t="s">
        <v>316</v>
      </c>
    </row>
    <row r="187" spans="1:65" s="2" customFormat="1" ht="16.5" customHeight="1">
      <c r="A187" s="38"/>
      <c r="B187" s="39"/>
      <c r="C187" s="184" t="s">
        <v>317</v>
      </c>
      <c r="D187" s="184" t="s">
        <v>148</v>
      </c>
      <c r="E187" s="185" t="s">
        <v>318</v>
      </c>
      <c r="F187" s="186" t="s">
        <v>319</v>
      </c>
      <c r="G187" s="187" t="s">
        <v>247</v>
      </c>
      <c r="H187" s="188">
        <v>1</v>
      </c>
      <c r="I187" s="189"/>
      <c r="J187" s="190">
        <f t="shared" si="0"/>
        <v>0</v>
      </c>
      <c r="K187" s="186" t="s">
        <v>248</v>
      </c>
      <c r="L187" s="43"/>
      <c r="M187" s="191" t="s">
        <v>35</v>
      </c>
      <c r="N187" s="192" t="s">
        <v>50</v>
      </c>
      <c r="O187" s="68"/>
      <c r="P187" s="193">
        <f t="shared" si="1"/>
        <v>0</v>
      </c>
      <c r="Q187" s="193">
        <v>0</v>
      </c>
      <c r="R187" s="193">
        <f t="shared" si="2"/>
        <v>0</v>
      </c>
      <c r="S187" s="193">
        <v>0</v>
      </c>
      <c r="T187" s="194">
        <f t="shared" si="3"/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195" t="s">
        <v>209</v>
      </c>
      <c r="AT187" s="195" t="s">
        <v>148</v>
      </c>
      <c r="AU187" s="195" t="s">
        <v>87</v>
      </c>
      <c r="AY187" s="20" t="s">
        <v>145</v>
      </c>
      <c r="BE187" s="196">
        <f t="shared" si="4"/>
        <v>0</v>
      </c>
      <c r="BF187" s="196">
        <f t="shared" si="5"/>
        <v>0</v>
      </c>
      <c r="BG187" s="196">
        <f t="shared" si="6"/>
        <v>0</v>
      </c>
      <c r="BH187" s="196">
        <f t="shared" si="7"/>
        <v>0</v>
      </c>
      <c r="BI187" s="196">
        <f t="shared" si="8"/>
        <v>0</v>
      </c>
      <c r="BJ187" s="20" t="s">
        <v>83</v>
      </c>
      <c r="BK187" s="196">
        <f t="shared" si="9"/>
        <v>0</v>
      </c>
      <c r="BL187" s="20" t="s">
        <v>209</v>
      </c>
      <c r="BM187" s="195" t="s">
        <v>320</v>
      </c>
    </row>
    <row r="188" spans="1:65" s="2" customFormat="1" ht="16.5" customHeight="1">
      <c r="A188" s="38"/>
      <c r="B188" s="39"/>
      <c r="C188" s="184" t="s">
        <v>298</v>
      </c>
      <c r="D188" s="184" t="s">
        <v>148</v>
      </c>
      <c r="E188" s="185" t="s">
        <v>321</v>
      </c>
      <c r="F188" s="186" t="s">
        <v>322</v>
      </c>
      <c r="G188" s="187" t="s">
        <v>247</v>
      </c>
      <c r="H188" s="188">
        <v>1</v>
      </c>
      <c r="I188" s="189"/>
      <c r="J188" s="190">
        <f t="shared" si="0"/>
        <v>0</v>
      </c>
      <c r="K188" s="186" t="s">
        <v>248</v>
      </c>
      <c r="L188" s="43"/>
      <c r="M188" s="191" t="s">
        <v>35</v>
      </c>
      <c r="N188" s="192" t="s">
        <v>50</v>
      </c>
      <c r="O188" s="68"/>
      <c r="P188" s="193">
        <f t="shared" si="1"/>
        <v>0</v>
      </c>
      <c r="Q188" s="193">
        <v>0</v>
      </c>
      <c r="R188" s="193">
        <f t="shared" si="2"/>
        <v>0</v>
      </c>
      <c r="S188" s="193">
        <v>0</v>
      </c>
      <c r="T188" s="194">
        <f t="shared" si="3"/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195" t="s">
        <v>209</v>
      </c>
      <c r="AT188" s="195" t="s">
        <v>148</v>
      </c>
      <c r="AU188" s="195" t="s">
        <v>87</v>
      </c>
      <c r="AY188" s="20" t="s">
        <v>145</v>
      </c>
      <c r="BE188" s="196">
        <f t="shared" si="4"/>
        <v>0</v>
      </c>
      <c r="BF188" s="196">
        <f t="shared" si="5"/>
        <v>0</v>
      </c>
      <c r="BG188" s="196">
        <f t="shared" si="6"/>
        <v>0</v>
      </c>
      <c r="BH188" s="196">
        <f t="shared" si="7"/>
        <v>0</v>
      </c>
      <c r="BI188" s="196">
        <f t="shared" si="8"/>
        <v>0</v>
      </c>
      <c r="BJ188" s="20" t="s">
        <v>83</v>
      </c>
      <c r="BK188" s="196">
        <f t="shared" si="9"/>
        <v>0</v>
      </c>
      <c r="BL188" s="20" t="s">
        <v>209</v>
      </c>
      <c r="BM188" s="195" t="s">
        <v>323</v>
      </c>
    </row>
    <row r="189" spans="1:65" s="2" customFormat="1" ht="16.5" customHeight="1">
      <c r="A189" s="38"/>
      <c r="B189" s="39"/>
      <c r="C189" s="184" t="s">
        <v>324</v>
      </c>
      <c r="D189" s="184" t="s">
        <v>148</v>
      </c>
      <c r="E189" s="185" t="s">
        <v>325</v>
      </c>
      <c r="F189" s="186" t="s">
        <v>326</v>
      </c>
      <c r="G189" s="187" t="s">
        <v>247</v>
      </c>
      <c r="H189" s="188">
        <v>6</v>
      </c>
      <c r="I189" s="189"/>
      <c r="J189" s="190">
        <f t="shared" si="0"/>
        <v>0</v>
      </c>
      <c r="K189" s="186" t="s">
        <v>35</v>
      </c>
      <c r="L189" s="43"/>
      <c r="M189" s="191" t="s">
        <v>35</v>
      </c>
      <c r="N189" s="192" t="s">
        <v>50</v>
      </c>
      <c r="O189" s="68"/>
      <c r="P189" s="193">
        <f t="shared" si="1"/>
        <v>0</v>
      </c>
      <c r="Q189" s="193">
        <v>0</v>
      </c>
      <c r="R189" s="193">
        <f t="shared" si="2"/>
        <v>0</v>
      </c>
      <c r="S189" s="193">
        <v>0</v>
      </c>
      <c r="T189" s="194">
        <f t="shared" si="3"/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195" t="s">
        <v>209</v>
      </c>
      <c r="AT189" s="195" t="s">
        <v>148</v>
      </c>
      <c r="AU189" s="195" t="s">
        <v>87</v>
      </c>
      <c r="AY189" s="20" t="s">
        <v>145</v>
      </c>
      <c r="BE189" s="196">
        <f t="shared" si="4"/>
        <v>0</v>
      </c>
      <c r="BF189" s="196">
        <f t="shared" si="5"/>
        <v>0</v>
      </c>
      <c r="BG189" s="196">
        <f t="shared" si="6"/>
        <v>0</v>
      </c>
      <c r="BH189" s="196">
        <f t="shared" si="7"/>
        <v>0</v>
      </c>
      <c r="BI189" s="196">
        <f t="shared" si="8"/>
        <v>0</v>
      </c>
      <c r="BJ189" s="20" t="s">
        <v>83</v>
      </c>
      <c r="BK189" s="196">
        <f t="shared" si="9"/>
        <v>0</v>
      </c>
      <c r="BL189" s="20" t="s">
        <v>209</v>
      </c>
      <c r="BM189" s="195" t="s">
        <v>327</v>
      </c>
    </row>
    <row r="190" spans="2:63" s="12" customFormat="1" ht="22.9" customHeight="1">
      <c r="B190" s="168"/>
      <c r="C190" s="169"/>
      <c r="D190" s="170" t="s">
        <v>78</v>
      </c>
      <c r="E190" s="182" t="s">
        <v>328</v>
      </c>
      <c r="F190" s="182" t="s">
        <v>329</v>
      </c>
      <c r="G190" s="169"/>
      <c r="H190" s="169"/>
      <c r="I190" s="172"/>
      <c r="J190" s="183">
        <f>BK190</f>
        <v>0</v>
      </c>
      <c r="K190" s="169"/>
      <c r="L190" s="174"/>
      <c r="M190" s="175"/>
      <c r="N190" s="176"/>
      <c r="O190" s="176"/>
      <c r="P190" s="177">
        <f>SUM(P191:P230)</f>
        <v>0</v>
      </c>
      <c r="Q190" s="176"/>
      <c r="R190" s="177">
        <f>SUM(R191:R230)</f>
        <v>1.8114768</v>
      </c>
      <c r="S190" s="176"/>
      <c r="T190" s="178">
        <f>SUM(T191:T230)</f>
        <v>0</v>
      </c>
      <c r="AR190" s="179" t="s">
        <v>87</v>
      </c>
      <c r="AT190" s="180" t="s">
        <v>78</v>
      </c>
      <c r="AU190" s="180" t="s">
        <v>83</v>
      </c>
      <c r="AY190" s="179" t="s">
        <v>145</v>
      </c>
      <c r="BK190" s="181">
        <f>SUM(BK191:BK230)</f>
        <v>0</v>
      </c>
    </row>
    <row r="191" spans="1:65" s="2" customFormat="1" ht="37.9" customHeight="1">
      <c r="A191" s="38"/>
      <c r="B191" s="39"/>
      <c r="C191" s="184" t="s">
        <v>330</v>
      </c>
      <c r="D191" s="184" t="s">
        <v>148</v>
      </c>
      <c r="E191" s="185" t="s">
        <v>331</v>
      </c>
      <c r="F191" s="186" t="s">
        <v>332</v>
      </c>
      <c r="G191" s="187" t="s">
        <v>151</v>
      </c>
      <c r="H191" s="188">
        <v>164.5</v>
      </c>
      <c r="I191" s="189"/>
      <c r="J191" s="190">
        <f>ROUND(I191*H191,2)</f>
        <v>0</v>
      </c>
      <c r="K191" s="186" t="s">
        <v>164</v>
      </c>
      <c r="L191" s="43"/>
      <c r="M191" s="191" t="s">
        <v>35</v>
      </c>
      <c r="N191" s="192" t="s">
        <v>50</v>
      </c>
      <c r="O191" s="68"/>
      <c r="P191" s="193">
        <f>O191*H191</f>
        <v>0</v>
      </c>
      <c r="Q191" s="193">
        <v>0</v>
      </c>
      <c r="R191" s="193">
        <f>Q191*H191</f>
        <v>0</v>
      </c>
      <c r="S191" s="193">
        <v>0</v>
      </c>
      <c r="T191" s="194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195" t="s">
        <v>209</v>
      </c>
      <c r="AT191" s="195" t="s">
        <v>148</v>
      </c>
      <c r="AU191" s="195" t="s">
        <v>87</v>
      </c>
      <c r="AY191" s="20" t="s">
        <v>145</v>
      </c>
      <c r="BE191" s="196">
        <f>IF(N191="základní",J191,0)</f>
        <v>0</v>
      </c>
      <c r="BF191" s="196">
        <f>IF(N191="snížená",J191,0)</f>
        <v>0</v>
      </c>
      <c r="BG191" s="196">
        <f>IF(N191="zákl. přenesená",J191,0)</f>
        <v>0</v>
      </c>
      <c r="BH191" s="196">
        <f>IF(N191="sníž. přenesená",J191,0)</f>
        <v>0</v>
      </c>
      <c r="BI191" s="196">
        <f>IF(N191="nulová",J191,0)</f>
        <v>0</v>
      </c>
      <c r="BJ191" s="20" t="s">
        <v>83</v>
      </c>
      <c r="BK191" s="196">
        <f>ROUND(I191*H191,2)</f>
        <v>0</v>
      </c>
      <c r="BL191" s="20" t="s">
        <v>209</v>
      </c>
      <c r="BM191" s="195" t="s">
        <v>333</v>
      </c>
    </row>
    <row r="192" spans="2:51" s="13" customFormat="1" ht="11.25">
      <c r="B192" s="202"/>
      <c r="C192" s="203"/>
      <c r="D192" s="204" t="s">
        <v>166</v>
      </c>
      <c r="E192" s="205" t="s">
        <v>35</v>
      </c>
      <c r="F192" s="206" t="s">
        <v>334</v>
      </c>
      <c r="G192" s="203"/>
      <c r="H192" s="205" t="s">
        <v>35</v>
      </c>
      <c r="I192" s="207"/>
      <c r="J192" s="203"/>
      <c r="K192" s="203"/>
      <c r="L192" s="208"/>
      <c r="M192" s="209"/>
      <c r="N192" s="210"/>
      <c r="O192" s="210"/>
      <c r="P192" s="210"/>
      <c r="Q192" s="210"/>
      <c r="R192" s="210"/>
      <c r="S192" s="210"/>
      <c r="T192" s="211"/>
      <c r="AT192" s="212" t="s">
        <v>166</v>
      </c>
      <c r="AU192" s="212" t="s">
        <v>87</v>
      </c>
      <c r="AV192" s="13" t="s">
        <v>83</v>
      </c>
      <c r="AW192" s="13" t="s">
        <v>40</v>
      </c>
      <c r="AX192" s="13" t="s">
        <v>79</v>
      </c>
      <c r="AY192" s="212" t="s">
        <v>145</v>
      </c>
    </row>
    <row r="193" spans="2:51" s="14" customFormat="1" ht="11.25">
      <c r="B193" s="213"/>
      <c r="C193" s="214"/>
      <c r="D193" s="204" t="s">
        <v>166</v>
      </c>
      <c r="E193" s="215" t="s">
        <v>35</v>
      </c>
      <c r="F193" s="216" t="s">
        <v>168</v>
      </c>
      <c r="G193" s="214"/>
      <c r="H193" s="217">
        <v>84</v>
      </c>
      <c r="I193" s="218"/>
      <c r="J193" s="214"/>
      <c r="K193" s="214"/>
      <c r="L193" s="219"/>
      <c r="M193" s="220"/>
      <c r="N193" s="221"/>
      <c r="O193" s="221"/>
      <c r="P193" s="221"/>
      <c r="Q193" s="221"/>
      <c r="R193" s="221"/>
      <c r="S193" s="221"/>
      <c r="T193" s="222"/>
      <c r="AT193" s="223" t="s">
        <v>166</v>
      </c>
      <c r="AU193" s="223" t="s">
        <v>87</v>
      </c>
      <c r="AV193" s="14" t="s">
        <v>87</v>
      </c>
      <c r="AW193" s="14" t="s">
        <v>40</v>
      </c>
      <c r="AX193" s="14" t="s">
        <v>79</v>
      </c>
      <c r="AY193" s="223" t="s">
        <v>145</v>
      </c>
    </row>
    <row r="194" spans="2:51" s="14" customFormat="1" ht="11.25">
      <c r="B194" s="213"/>
      <c r="C194" s="214"/>
      <c r="D194" s="204" t="s">
        <v>166</v>
      </c>
      <c r="E194" s="215" t="s">
        <v>35</v>
      </c>
      <c r="F194" s="216" t="s">
        <v>169</v>
      </c>
      <c r="G194" s="214"/>
      <c r="H194" s="217">
        <v>80.5</v>
      </c>
      <c r="I194" s="218"/>
      <c r="J194" s="214"/>
      <c r="K194" s="214"/>
      <c r="L194" s="219"/>
      <c r="M194" s="220"/>
      <c r="N194" s="221"/>
      <c r="O194" s="221"/>
      <c r="P194" s="221"/>
      <c r="Q194" s="221"/>
      <c r="R194" s="221"/>
      <c r="S194" s="221"/>
      <c r="T194" s="222"/>
      <c r="AT194" s="223" t="s">
        <v>166</v>
      </c>
      <c r="AU194" s="223" t="s">
        <v>87</v>
      </c>
      <c r="AV194" s="14" t="s">
        <v>87</v>
      </c>
      <c r="AW194" s="14" t="s">
        <v>40</v>
      </c>
      <c r="AX194" s="14" t="s">
        <v>79</v>
      </c>
      <c r="AY194" s="223" t="s">
        <v>145</v>
      </c>
    </row>
    <row r="195" spans="2:51" s="15" customFormat="1" ht="11.25">
      <c r="B195" s="224"/>
      <c r="C195" s="225"/>
      <c r="D195" s="204" t="s">
        <v>166</v>
      </c>
      <c r="E195" s="226" t="s">
        <v>35</v>
      </c>
      <c r="F195" s="227" t="s">
        <v>170</v>
      </c>
      <c r="G195" s="225"/>
      <c r="H195" s="228">
        <v>164.5</v>
      </c>
      <c r="I195" s="229"/>
      <c r="J195" s="225"/>
      <c r="K195" s="225"/>
      <c r="L195" s="230"/>
      <c r="M195" s="231"/>
      <c r="N195" s="232"/>
      <c r="O195" s="232"/>
      <c r="P195" s="232"/>
      <c r="Q195" s="232"/>
      <c r="R195" s="232"/>
      <c r="S195" s="232"/>
      <c r="T195" s="233"/>
      <c r="AT195" s="234" t="s">
        <v>166</v>
      </c>
      <c r="AU195" s="234" t="s">
        <v>87</v>
      </c>
      <c r="AV195" s="15" t="s">
        <v>153</v>
      </c>
      <c r="AW195" s="15" t="s">
        <v>40</v>
      </c>
      <c r="AX195" s="15" t="s">
        <v>83</v>
      </c>
      <c r="AY195" s="234" t="s">
        <v>145</v>
      </c>
    </row>
    <row r="196" spans="1:65" s="2" customFormat="1" ht="24.2" customHeight="1">
      <c r="A196" s="38"/>
      <c r="B196" s="39"/>
      <c r="C196" s="184" t="s">
        <v>335</v>
      </c>
      <c r="D196" s="184" t="s">
        <v>148</v>
      </c>
      <c r="E196" s="185" t="s">
        <v>336</v>
      </c>
      <c r="F196" s="186" t="s">
        <v>337</v>
      </c>
      <c r="G196" s="187" t="s">
        <v>219</v>
      </c>
      <c r="H196" s="188">
        <v>100.8</v>
      </c>
      <c r="I196" s="189"/>
      <c r="J196" s="190">
        <f>ROUND(I196*H196,2)</f>
        <v>0</v>
      </c>
      <c r="K196" s="186" t="s">
        <v>152</v>
      </c>
      <c r="L196" s="43"/>
      <c r="M196" s="191" t="s">
        <v>35</v>
      </c>
      <c r="N196" s="192" t="s">
        <v>50</v>
      </c>
      <c r="O196" s="68"/>
      <c r="P196" s="193">
        <f>O196*H196</f>
        <v>0</v>
      </c>
      <c r="Q196" s="193">
        <v>0</v>
      </c>
      <c r="R196" s="193">
        <f>Q196*H196</f>
        <v>0</v>
      </c>
      <c r="S196" s="193">
        <v>0</v>
      </c>
      <c r="T196" s="194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195" t="s">
        <v>209</v>
      </c>
      <c r="AT196" s="195" t="s">
        <v>148</v>
      </c>
      <c r="AU196" s="195" t="s">
        <v>87</v>
      </c>
      <c r="AY196" s="20" t="s">
        <v>145</v>
      </c>
      <c r="BE196" s="196">
        <f>IF(N196="základní",J196,0)</f>
        <v>0</v>
      </c>
      <c r="BF196" s="196">
        <f>IF(N196="snížená",J196,0)</f>
        <v>0</v>
      </c>
      <c r="BG196" s="196">
        <f>IF(N196="zákl. přenesená",J196,0)</f>
        <v>0</v>
      </c>
      <c r="BH196" s="196">
        <f>IF(N196="sníž. přenesená",J196,0)</f>
        <v>0</v>
      </c>
      <c r="BI196" s="196">
        <f>IF(N196="nulová",J196,0)</f>
        <v>0</v>
      </c>
      <c r="BJ196" s="20" t="s">
        <v>83</v>
      </c>
      <c r="BK196" s="196">
        <f>ROUND(I196*H196,2)</f>
        <v>0</v>
      </c>
      <c r="BL196" s="20" t="s">
        <v>209</v>
      </c>
      <c r="BM196" s="195" t="s">
        <v>338</v>
      </c>
    </row>
    <row r="197" spans="1:47" s="2" customFormat="1" ht="11.25">
      <c r="A197" s="38"/>
      <c r="B197" s="39"/>
      <c r="C197" s="40"/>
      <c r="D197" s="197" t="s">
        <v>155</v>
      </c>
      <c r="E197" s="40"/>
      <c r="F197" s="198" t="s">
        <v>339</v>
      </c>
      <c r="G197" s="40"/>
      <c r="H197" s="40"/>
      <c r="I197" s="199"/>
      <c r="J197" s="40"/>
      <c r="K197" s="40"/>
      <c r="L197" s="43"/>
      <c r="M197" s="200"/>
      <c r="N197" s="201"/>
      <c r="O197" s="68"/>
      <c r="P197" s="68"/>
      <c r="Q197" s="68"/>
      <c r="R197" s="68"/>
      <c r="S197" s="68"/>
      <c r="T197" s="69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T197" s="20" t="s">
        <v>155</v>
      </c>
      <c r="AU197" s="20" t="s">
        <v>87</v>
      </c>
    </row>
    <row r="198" spans="2:51" s="13" customFormat="1" ht="11.25">
      <c r="B198" s="202"/>
      <c r="C198" s="203"/>
      <c r="D198" s="204" t="s">
        <v>166</v>
      </c>
      <c r="E198" s="205" t="s">
        <v>35</v>
      </c>
      <c r="F198" s="206" t="s">
        <v>340</v>
      </c>
      <c r="G198" s="203"/>
      <c r="H198" s="205" t="s">
        <v>35</v>
      </c>
      <c r="I198" s="207"/>
      <c r="J198" s="203"/>
      <c r="K198" s="203"/>
      <c r="L198" s="208"/>
      <c r="M198" s="209"/>
      <c r="N198" s="210"/>
      <c r="O198" s="210"/>
      <c r="P198" s="210"/>
      <c r="Q198" s="210"/>
      <c r="R198" s="210"/>
      <c r="S198" s="210"/>
      <c r="T198" s="211"/>
      <c r="AT198" s="212" t="s">
        <v>166</v>
      </c>
      <c r="AU198" s="212" t="s">
        <v>87</v>
      </c>
      <c r="AV198" s="13" t="s">
        <v>83</v>
      </c>
      <c r="AW198" s="13" t="s">
        <v>40</v>
      </c>
      <c r="AX198" s="13" t="s">
        <v>79</v>
      </c>
      <c r="AY198" s="212" t="s">
        <v>145</v>
      </c>
    </row>
    <row r="199" spans="2:51" s="14" customFormat="1" ht="11.25">
      <c r="B199" s="213"/>
      <c r="C199" s="214"/>
      <c r="D199" s="204" t="s">
        <v>166</v>
      </c>
      <c r="E199" s="215" t="s">
        <v>35</v>
      </c>
      <c r="F199" s="216" t="s">
        <v>221</v>
      </c>
      <c r="G199" s="214"/>
      <c r="H199" s="217">
        <v>28.8</v>
      </c>
      <c r="I199" s="218"/>
      <c r="J199" s="214"/>
      <c r="K199" s="214"/>
      <c r="L199" s="219"/>
      <c r="M199" s="220"/>
      <c r="N199" s="221"/>
      <c r="O199" s="221"/>
      <c r="P199" s="221"/>
      <c r="Q199" s="221"/>
      <c r="R199" s="221"/>
      <c r="S199" s="221"/>
      <c r="T199" s="222"/>
      <c r="AT199" s="223" t="s">
        <v>166</v>
      </c>
      <c r="AU199" s="223" t="s">
        <v>87</v>
      </c>
      <c r="AV199" s="14" t="s">
        <v>87</v>
      </c>
      <c r="AW199" s="14" t="s">
        <v>40</v>
      </c>
      <c r="AX199" s="14" t="s">
        <v>79</v>
      </c>
      <c r="AY199" s="223" t="s">
        <v>145</v>
      </c>
    </row>
    <row r="200" spans="2:51" s="14" customFormat="1" ht="11.25">
      <c r="B200" s="213"/>
      <c r="C200" s="214"/>
      <c r="D200" s="204" t="s">
        <v>166</v>
      </c>
      <c r="E200" s="215" t="s">
        <v>35</v>
      </c>
      <c r="F200" s="216" t="s">
        <v>341</v>
      </c>
      <c r="G200" s="214"/>
      <c r="H200" s="217">
        <v>21.1</v>
      </c>
      <c r="I200" s="218"/>
      <c r="J200" s="214"/>
      <c r="K200" s="214"/>
      <c r="L200" s="219"/>
      <c r="M200" s="220"/>
      <c r="N200" s="221"/>
      <c r="O200" s="221"/>
      <c r="P200" s="221"/>
      <c r="Q200" s="221"/>
      <c r="R200" s="221"/>
      <c r="S200" s="221"/>
      <c r="T200" s="222"/>
      <c r="AT200" s="223" t="s">
        <v>166</v>
      </c>
      <c r="AU200" s="223" t="s">
        <v>87</v>
      </c>
      <c r="AV200" s="14" t="s">
        <v>87</v>
      </c>
      <c r="AW200" s="14" t="s">
        <v>40</v>
      </c>
      <c r="AX200" s="14" t="s">
        <v>79</v>
      </c>
      <c r="AY200" s="223" t="s">
        <v>145</v>
      </c>
    </row>
    <row r="201" spans="2:51" s="14" customFormat="1" ht="11.25">
      <c r="B201" s="213"/>
      <c r="C201" s="214"/>
      <c r="D201" s="204" t="s">
        <v>166</v>
      </c>
      <c r="E201" s="215" t="s">
        <v>35</v>
      </c>
      <c r="F201" s="216" t="s">
        <v>342</v>
      </c>
      <c r="G201" s="214"/>
      <c r="H201" s="217">
        <v>29.2</v>
      </c>
      <c r="I201" s="218"/>
      <c r="J201" s="214"/>
      <c r="K201" s="214"/>
      <c r="L201" s="219"/>
      <c r="M201" s="220"/>
      <c r="N201" s="221"/>
      <c r="O201" s="221"/>
      <c r="P201" s="221"/>
      <c r="Q201" s="221"/>
      <c r="R201" s="221"/>
      <c r="S201" s="221"/>
      <c r="T201" s="222"/>
      <c r="AT201" s="223" t="s">
        <v>166</v>
      </c>
      <c r="AU201" s="223" t="s">
        <v>87</v>
      </c>
      <c r="AV201" s="14" t="s">
        <v>87</v>
      </c>
      <c r="AW201" s="14" t="s">
        <v>40</v>
      </c>
      <c r="AX201" s="14" t="s">
        <v>79</v>
      </c>
      <c r="AY201" s="223" t="s">
        <v>145</v>
      </c>
    </row>
    <row r="202" spans="2:51" s="14" customFormat="1" ht="11.25">
      <c r="B202" s="213"/>
      <c r="C202" s="214"/>
      <c r="D202" s="204" t="s">
        <v>166</v>
      </c>
      <c r="E202" s="215" t="s">
        <v>35</v>
      </c>
      <c r="F202" s="216" t="s">
        <v>224</v>
      </c>
      <c r="G202" s="214"/>
      <c r="H202" s="217">
        <v>21.7</v>
      </c>
      <c r="I202" s="218"/>
      <c r="J202" s="214"/>
      <c r="K202" s="214"/>
      <c r="L202" s="219"/>
      <c r="M202" s="220"/>
      <c r="N202" s="221"/>
      <c r="O202" s="221"/>
      <c r="P202" s="221"/>
      <c r="Q202" s="221"/>
      <c r="R202" s="221"/>
      <c r="S202" s="221"/>
      <c r="T202" s="222"/>
      <c r="AT202" s="223" t="s">
        <v>166</v>
      </c>
      <c r="AU202" s="223" t="s">
        <v>87</v>
      </c>
      <c r="AV202" s="14" t="s">
        <v>87</v>
      </c>
      <c r="AW202" s="14" t="s">
        <v>40</v>
      </c>
      <c r="AX202" s="14" t="s">
        <v>79</v>
      </c>
      <c r="AY202" s="223" t="s">
        <v>145</v>
      </c>
    </row>
    <row r="203" spans="2:51" s="15" customFormat="1" ht="11.25">
      <c r="B203" s="224"/>
      <c r="C203" s="225"/>
      <c r="D203" s="204" t="s">
        <v>166</v>
      </c>
      <c r="E203" s="226" t="s">
        <v>35</v>
      </c>
      <c r="F203" s="227" t="s">
        <v>170</v>
      </c>
      <c r="G203" s="225"/>
      <c r="H203" s="228">
        <v>100.80000000000001</v>
      </c>
      <c r="I203" s="229"/>
      <c r="J203" s="225"/>
      <c r="K203" s="225"/>
      <c r="L203" s="230"/>
      <c r="M203" s="231"/>
      <c r="N203" s="232"/>
      <c r="O203" s="232"/>
      <c r="P203" s="232"/>
      <c r="Q203" s="232"/>
      <c r="R203" s="232"/>
      <c r="S203" s="232"/>
      <c r="T203" s="233"/>
      <c r="AT203" s="234" t="s">
        <v>166</v>
      </c>
      <c r="AU203" s="234" t="s">
        <v>87</v>
      </c>
      <c r="AV203" s="15" t="s">
        <v>153</v>
      </c>
      <c r="AW203" s="15" t="s">
        <v>40</v>
      </c>
      <c r="AX203" s="15" t="s">
        <v>83</v>
      </c>
      <c r="AY203" s="234" t="s">
        <v>145</v>
      </c>
    </row>
    <row r="204" spans="1:65" s="2" customFormat="1" ht="16.5" customHeight="1">
      <c r="A204" s="38"/>
      <c r="B204" s="39"/>
      <c r="C204" s="235" t="s">
        <v>343</v>
      </c>
      <c r="D204" s="235" t="s">
        <v>295</v>
      </c>
      <c r="E204" s="236" t="s">
        <v>344</v>
      </c>
      <c r="F204" s="237" t="s">
        <v>345</v>
      </c>
      <c r="G204" s="238" t="s">
        <v>219</v>
      </c>
      <c r="H204" s="239">
        <v>102.816</v>
      </c>
      <c r="I204" s="240"/>
      <c r="J204" s="241">
        <f>ROUND(I204*H204,2)</f>
        <v>0</v>
      </c>
      <c r="K204" s="237" t="s">
        <v>152</v>
      </c>
      <c r="L204" s="242"/>
      <c r="M204" s="243" t="s">
        <v>35</v>
      </c>
      <c r="N204" s="244" t="s">
        <v>50</v>
      </c>
      <c r="O204" s="68"/>
      <c r="P204" s="193">
        <f>O204*H204</f>
        <v>0</v>
      </c>
      <c r="Q204" s="193">
        <v>5E-05</v>
      </c>
      <c r="R204" s="193">
        <f>Q204*H204</f>
        <v>0.0051408</v>
      </c>
      <c r="S204" s="193">
        <v>0</v>
      </c>
      <c r="T204" s="194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195" t="s">
        <v>298</v>
      </c>
      <c r="AT204" s="195" t="s">
        <v>295</v>
      </c>
      <c r="AU204" s="195" t="s">
        <v>87</v>
      </c>
      <c r="AY204" s="20" t="s">
        <v>145</v>
      </c>
      <c r="BE204" s="196">
        <f>IF(N204="základní",J204,0)</f>
        <v>0</v>
      </c>
      <c r="BF204" s="196">
        <f>IF(N204="snížená",J204,0)</f>
        <v>0</v>
      </c>
      <c r="BG204" s="196">
        <f>IF(N204="zákl. přenesená",J204,0)</f>
        <v>0</v>
      </c>
      <c r="BH204" s="196">
        <f>IF(N204="sníž. přenesená",J204,0)</f>
        <v>0</v>
      </c>
      <c r="BI204" s="196">
        <f>IF(N204="nulová",J204,0)</f>
        <v>0</v>
      </c>
      <c r="BJ204" s="20" t="s">
        <v>83</v>
      </c>
      <c r="BK204" s="196">
        <f>ROUND(I204*H204,2)</f>
        <v>0</v>
      </c>
      <c r="BL204" s="20" t="s">
        <v>209</v>
      </c>
      <c r="BM204" s="195" t="s">
        <v>346</v>
      </c>
    </row>
    <row r="205" spans="2:51" s="14" customFormat="1" ht="11.25">
      <c r="B205" s="213"/>
      <c r="C205" s="214"/>
      <c r="D205" s="204" t="s">
        <v>166</v>
      </c>
      <c r="E205" s="215" t="s">
        <v>35</v>
      </c>
      <c r="F205" s="216" t="s">
        <v>347</v>
      </c>
      <c r="G205" s="214"/>
      <c r="H205" s="217">
        <v>102.816</v>
      </c>
      <c r="I205" s="218"/>
      <c r="J205" s="214"/>
      <c r="K205" s="214"/>
      <c r="L205" s="219"/>
      <c r="M205" s="220"/>
      <c r="N205" s="221"/>
      <c r="O205" s="221"/>
      <c r="P205" s="221"/>
      <c r="Q205" s="221"/>
      <c r="R205" s="221"/>
      <c r="S205" s="221"/>
      <c r="T205" s="222"/>
      <c r="AT205" s="223" t="s">
        <v>166</v>
      </c>
      <c r="AU205" s="223" t="s">
        <v>87</v>
      </c>
      <c r="AV205" s="14" t="s">
        <v>87</v>
      </c>
      <c r="AW205" s="14" t="s">
        <v>40</v>
      </c>
      <c r="AX205" s="14" t="s">
        <v>83</v>
      </c>
      <c r="AY205" s="223" t="s">
        <v>145</v>
      </c>
    </row>
    <row r="206" spans="1:65" s="2" customFormat="1" ht="16.5" customHeight="1">
      <c r="A206" s="38"/>
      <c r="B206" s="39"/>
      <c r="C206" s="184" t="s">
        <v>348</v>
      </c>
      <c r="D206" s="184" t="s">
        <v>148</v>
      </c>
      <c r="E206" s="185" t="s">
        <v>349</v>
      </c>
      <c r="F206" s="186" t="s">
        <v>350</v>
      </c>
      <c r="G206" s="187" t="s">
        <v>219</v>
      </c>
      <c r="H206" s="188">
        <v>100.8</v>
      </c>
      <c r="I206" s="189"/>
      <c r="J206" s="190">
        <f>ROUND(I206*H206,2)</f>
        <v>0</v>
      </c>
      <c r="K206" s="186" t="s">
        <v>152</v>
      </c>
      <c r="L206" s="43"/>
      <c r="M206" s="191" t="s">
        <v>35</v>
      </c>
      <c r="N206" s="192" t="s">
        <v>50</v>
      </c>
      <c r="O206" s="68"/>
      <c r="P206" s="193">
        <f>O206*H206</f>
        <v>0</v>
      </c>
      <c r="Q206" s="193">
        <v>1E-05</v>
      </c>
      <c r="R206" s="193">
        <f>Q206*H206</f>
        <v>0.001008</v>
      </c>
      <c r="S206" s="193">
        <v>0</v>
      </c>
      <c r="T206" s="194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195" t="s">
        <v>209</v>
      </c>
      <c r="AT206" s="195" t="s">
        <v>148</v>
      </c>
      <c r="AU206" s="195" t="s">
        <v>87</v>
      </c>
      <c r="AY206" s="20" t="s">
        <v>145</v>
      </c>
      <c r="BE206" s="196">
        <f>IF(N206="základní",J206,0)</f>
        <v>0</v>
      </c>
      <c r="BF206" s="196">
        <f>IF(N206="snížená",J206,0)</f>
        <v>0</v>
      </c>
      <c r="BG206" s="196">
        <f>IF(N206="zákl. přenesená",J206,0)</f>
        <v>0</v>
      </c>
      <c r="BH206" s="196">
        <f>IF(N206="sníž. přenesená",J206,0)</f>
        <v>0</v>
      </c>
      <c r="BI206" s="196">
        <f>IF(N206="nulová",J206,0)</f>
        <v>0</v>
      </c>
      <c r="BJ206" s="20" t="s">
        <v>83</v>
      </c>
      <c r="BK206" s="196">
        <f>ROUND(I206*H206,2)</f>
        <v>0</v>
      </c>
      <c r="BL206" s="20" t="s">
        <v>209</v>
      </c>
      <c r="BM206" s="195" t="s">
        <v>351</v>
      </c>
    </row>
    <row r="207" spans="1:47" s="2" customFormat="1" ht="11.25">
      <c r="A207" s="38"/>
      <c r="B207" s="39"/>
      <c r="C207" s="40"/>
      <c r="D207" s="197" t="s">
        <v>155</v>
      </c>
      <c r="E207" s="40"/>
      <c r="F207" s="198" t="s">
        <v>352</v>
      </c>
      <c r="G207" s="40"/>
      <c r="H207" s="40"/>
      <c r="I207" s="199"/>
      <c r="J207" s="40"/>
      <c r="K207" s="40"/>
      <c r="L207" s="43"/>
      <c r="M207" s="200"/>
      <c r="N207" s="201"/>
      <c r="O207" s="68"/>
      <c r="P207" s="68"/>
      <c r="Q207" s="68"/>
      <c r="R207" s="68"/>
      <c r="S207" s="68"/>
      <c r="T207" s="69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T207" s="20" t="s">
        <v>155</v>
      </c>
      <c r="AU207" s="20" t="s">
        <v>87</v>
      </c>
    </row>
    <row r="208" spans="2:51" s="14" customFormat="1" ht="11.25">
      <c r="B208" s="213"/>
      <c r="C208" s="214"/>
      <c r="D208" s="204" t="s">
        <v>166</v>
      </c>
      <c r="E208" s="215" t="s">
        <v>35</v>
      </c>
      <c r="F208" s="216" t="s">
        <v>221</v>
      </c>
      <c r="G208" s="214"/>
      <c r="H208" s="217">
        <v>28.8</v>
      </c>
      <c r="I208" s="218"/>
      <c r="J208" s="214"/>
      <c r="K208" s="214"/>
      <c r="L208" s="219"/>
      <c r="M208" s="220"/>
      <c r="N208" s="221"/>
      <c r="O208" s="221"/>
      <c r="P208" s="221"/>
      <c r="Q208" s="221"/>
      <c r="R208" s="221"/>
      <c r="S208" s="221"/>
      <c r="T208" s="222"/>
      <c r="AT208" s="223" t="s">
        <v>166</v>
      </c>
      <c r="AU208" s="223" t="s">
        <v>87</v>
      </c>
      <c r="AV208" s="14" t="s">
        <v>87</v>
      </c>
      <c r="AW208" s="14" t="s">
        <v>40</v>
      </c>
      <c r="AX208" s="14" t="s">
        <v>79</v>
      </c>
      <c r="AY208" s="223" t="s">
        <v>145</v>
      </c>
    </row>
    <row r="209" spans="2:51" s="14" customFormat="1" ht="11.25">
      <c r="B209" s="213"/>
      <c r="C209" s="214"/>
      <c r="D209" s="204" t="s">
        <v>166</v>
      </c>
      <c r="E209" s="215" t="s">
        <v>35</v>
      </c>
      <c r="F209" s="216" t="s">
        <v>341</v>
      </c>
      <c r="G209" s="214"/>
      <c r="H209" s="217">
        <v>21.1</v>
      </c>
      <c r="I209" s="218"/>
      <c r="J209" s="214"/>
      <c r="K209" s="214"/>
      <c r="L209" s="219"/>
      <c r="M209" s="220"/>
      <c r="N209" s="221"/>
      <c r="O209" s="221"/>
      <c r="P209" s="221"/>
      <c r="Q209" s="221"/>
      <c r="R209" s="221"/>
      <c r="S209" s="221"/>
      <c r="T209" s="222"/>
      <c r="AT209" s="223" t="s">
        <v>166</v>
      </c>
      <c r="AU209" s="223" t="s">
        <v>87</v>
      </c>
      <c r="AV209" s="14" t="s">
        <v>87</v>
      </c>
      <c r="AW209" s="14" t="s">
        <v>40</v>
      </c>
      <c r="AX209" s="14" t="s">
        <v>79</v>
      </c>
      <c r="AY209" s="223" t="s">
        <v>145</v>
      </c>
    </row>
    <row r="210" spans="2:51" s="14" customFormat="1" ht="11.25">
      <c r="B210" s="213"/>
      <c r="C210" s="214"/>
      <c r="D210" s="204" t="s">
        <v>166</v>
      </c>
      <c r="E210" s="215" t="s">
        <v>35</v>
      </c>
      <c r="F210" s="216" t="s">
        <v>223</v>
      </c>
      <c r="G210" s="214"/>
      <c r="H210" s="217">
        <v>29.2</v>
      </c>
      <c r="I210" s="218"/>
      <c r="J210" s="214"/>
      <c r="K210" s="214"/>
      <c r="L210" s="219"/>
      <c r="M210" s="220"/>
      <c r="N210" s="221"/>
      <c r="O210" s="221"/>
      <c r="P210" s="221"/>
      <c r="Q210" s="221"/>
      <c r="R210" s="221"/>
      <c r="S210" s="221"/>
      <c r="T210" s="222"/>
      <c r="AT210" s="223" t="s">
        <v>166</v>
      </c>
      <c r="AU210" s="223" t="s">
        <v>87</v>
      </c>
      <c r="AV210" s="14" t="s">
        <v>87</v>
      </c>
      <c r="AW210" s="14" t="s">
        <v>40</v>
      </c>
      <c r="AX210" s="14" t="s">
        <v>79</v>
      </c>
      <c r="AY210" s="223" t="s">
        <v>145</v>
      </c>
    </row>
    <row r="211" spans="2:51" s="14" customFormat="1" ht="11.25">
      <c r="B211" s="213"/>
      <c r="C211" s="214"/>
      <c r="D211" s="204" t="s">
        <v>166</v>
      </c>
      <c r="E211" s="215" t="s">
        <v>35</v>
      </c>
      <c r="F211" s="216" t="s">
        <v>224</v>
      </c>
      <c r="G211" s="214"/>
      <c r="H211" s="217">
        <v>21.7</v>
      </c>
      <c r="I211" s="218"/>
      <c r="J211" s="214"/>
      <c r="K211" s="214"/>
      <c r="L211" s="219"/>
      <c r="M211" s="220"/>
      <c r="N211" s="221"/>
      <c r="O211" s="221"/>
      <c r="P211" s="221"/>
      <c r="Q211" s="221"/>
      <c r="R211" s="221"/>
      <c r="S211" s="221"/>
      <c r="T211" s="222"/>
      <c r="AT211" s="223" t="s">
        <v>166</v>
      </c>
      <c r="AU211" s="223" t="s">
        <v>87</v>
      </c>
      <c r="AV211" s="14" t="s">
        <v>87</v>
      </c>
      <c r="AW211" s="14" t="s">
        <v>40</v>
      </c>
      <c r="AX211" s="14" t="s">
        <v>79</v>
      </c>
      <c r="AY211" s="223" t="s">
        <v>145</v>
      </c>
    </row>
    <row r="212" spans="2:51" s="15" customFormat="1" ht="11.25">
      <c r="B212" s="224"/>
      <c r="C212" s="225"/>
      <c r="D212" s="204" t="s">
        <v>166</v>
      </c>
      <c r="E212" s="226" t="s">
        <v>35</v>
      </c>
      <c r="F212" s="227" t="s">
        <v>170</v>
      </c>
      <c r="G212" s="225"/>
      <c r="H212" s="228">
        <v>100.80000000000001</v>
      </c>
      <c r="I212" s="229"/>
      <c r="J212" s="225"/>
      <c r="K212" s="225"/>
      <c r="L212" s="230"/>
      <c r="M212" s="231"/>
      <c r="N212" s="232"/>
      <c r="O212" s="232"/>
      <c r="P212" s="232"/>
      <c r="Q212" s="232"/>
      <c r="R212" s="232"/>
      <c r="S212" s="232"/>
      <c r="T212" s="233"/>
      <c r="AT212" s="234" t="s">
        <v>166</v>
      </c>
      <c r="AU212" s="234" t="s">
        <v>87</v>
      </c>
      <c r="AV212" s="15" t="s">
        <v>153</v>
      </c>
      <c r="AW212" s="15" t="s">
        <v>40</v>
      </c>
      <c r="AX212" s="15" t="s">
        <v>83</v>
      </c>
      <c r="AY212" s="234" t="s">
        <v>145</v>
      </c>
    </row>
    <row r="213" spans="1:65" s="2" customFormat="1" ht="16.5" customHeight="1">
      <c r="A213" s="38"/>
      <c r="B213" s="39"/>
      <c r="C213" s="235" t="s">
        <v>353</v>
      </c>
      <c r="D213" s="235" t="s">
        <v>295</v>
      </c>
      <c r="E213" s="236" t="s">
        <v>354</v>
      </c>
      <c r="F213" s="237" t="s">
        <v>355</v>
      </c>
      <c r="G213" s="238" t="s">
        <v>219</v>
      </c>
      <c r="H213" s="239">
        <v>110.88</v>
      </c>
      <c r="I213" s="240"/>
      <c r="J213" s="241">
        <f>ROUND(I213*H213,2)</f>
        <v>0</v>
      </c>
      <c r="K213" s="237" t="s">
        <v>248</v>
      </c>
      <c r="L213" s="242"/>
      <c r="M213" s="243" t="s">
        <v>35</v>
      </c>
      <c r="N213" s="244" t="s">
        <v>50</v>
      </c>
      <c r="O213" s="68"/>
      <c r="P213" s="193">
        <f>O213*H213</f>
        <v>0</v>
      </c>
      <c r="Q213" s="193">
        <v>0</v>
      </c>
      <c r="R213" s="193">
        <f>Q213*H213</f>
        <v>0</v>
      </c>
      <c r="S213" s="193">
        <v>0</v>
      </c>
      <c r="T213" s="194">
        <f>S213*H213</f>
        <v>0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195" t="s">
        <v>298</v>
      </c>
      <c r="AT213" s="195" t="s">
        <v>295</v>
      </c>
      <c r="AU213" s="195" t="s">
        <v>87</v>
      </c>
      <c r="AY213" s="20" t="s">
        <v>145</v>
      </c>
      <c r="BE213" s="196">
        <f>IF(N213="základní",J213,0)</f>
        <v>0</v>
      </c>
      <c r="BF213" s="196">
        <f>IF(N213="snížená",J213,0)</f>
        <v>0</v>
      </c>
      <c r="BG213" s="196">
        <f>IF(N213="zákl. přenesená",J213,0)</f>
        <v>0</v>
      </c>
      <c r="BH213" s="196">
        <f>IF(N213="sníž. přenesená",J213,0)</f>
        <v>0</v>
      </c>
      <c r="BI213" s="196">
        <f>IF(N213="nulová",J213,0)</f>
        <v>0</v>
      </c>
      <c r="BJ213" s="20" t="s">
        <v>83</v>
      </c>
      <c r="BK213" s="196">
        <f>ROUND(I213*H213,2)</f>
        <v>0</v>
      </c>
      <c r="BL213" s="20" t="s">
        <v>209</v>
      </c>
      <c r="BM213" s="195" t="s">
        <v>356</v>
      </c>
    </row>
    <row r="214" spans="2:51" s="13" customFormat="1" ht="11.25">
      <c r="B214" s="202"/>
      <c r="C214" s="203"/>
      <c r="D214" s="204" t="s">
        <v>166</v>
      </c>
      <c r="E214" s="205" t="s">
        <v>35</v>
      </c>
      <c r="F214" s="206" t="s">
        <v>357</v>
      </c>
      <c r="G214" s="203"/>
      <c r="H214" s="205" t="s">
        <v>35</v>
      </c>
      <c r="I214" s="207"/>
      <c r="J214" s="203"/>
      <c r="K214" s="203"/>
      <c r="L214" s="208"/>
      <c r="M214" s="209"/>
      <c r="N214" s="210"/>
      <c r="O214" s="210"/>
      <c r="P214" s="210"/>
      <c r="Q214" s="210"/>
      <c r="R214" s="210"/>
      <c r="S214" s="210"/>
      <c r="T214" s="211"/>
      <c r="AT214" s="212" t="s">
        <v>166</v>
      </c>
      <c r="AU214" s="212" t="s">
        <v>87</v>
      </c>
      <c r="AV214" s="13" t="s">
        <v>83</v>
      </c>
      <c r="AW214" s="13" t="s">
        <v>40</v>
      </c>
      <c r="AX214" s="13" t="s">
        <v>79</v>
      </c>
      <c r="AY214" s="212" t="s">
        <v>145</v>
      </c>
    </row>
    <row r="215" spans="2:51" s="14" customFormat="1" ht="11.25">
      <c r="B215" s="213"/>
      <c r="C215" s="214"/>
      <c r="D215" s="204" t="s">
        <v>166</v>
      </c>
      <c r="E215" s="215" t="s">
        <v>35</v>
      </c>
      <c r="F215" s="216" t="s">
        <v>358</v>
      </c>
      <c r="G215" s="214"/>
      <c r="H215" s="217">
        <v>110.88</v>
      </c>
      <c r="I215" s="218"/>
      <c r="J215" s="214"/>
      <c r="K215" s="214"/>
      <c r="L215" s="219"/>
      <c r="M215" s="220"/>
      <c r="N215" s="221"/>
      <c r="O215" s="221"/>
      <c r="P215" s="221"/>
      <c r="Q215" s="221"/>
      <c r="R215" s="221"/>
      <c r="S215" s="221"/>
      <c r="T215" s="222"/>
      <c r="AT215" s="223" t="s">
        <v>166</v>
      </c>
      <c r="AU215" s="223" t="s">
        <v>87</v>
      </c>
      <c r="AV215" s="14" t="s">
        <v>87</v>
      </c>
      <c r="AW215" s="14" t="s">
        <v>40</v>
      </c>
      <c r="AX215" s="14" t="s">
        <v>79</v>
      </c>
      <c r="AY215" s="223" t="s">
        <v>145</v>
      </c>
    </row>
    <row r="216" spans="2:51" s="15" customFormat="1" ht="11.25">
      <c r="B216" s="224"/>
      <c r="C216" s="225"/>
      <c r="D216" s="204" t="s">
        <v>166</v>
      </c>
      <c r="E216" s="226" t="s">
        <v>35</v>
      </c>
      <c r="F216" s="227" t="s">
        <v>170</v>
      </c>
      <c r="G216" s="225"/>
      <c r="H216" s="228">
        <v>110.88</v>
      </c>
      <c r="I216" s="229"/>
      <c r="J216" s="225"/>
      <c r="K216" s="225"/>
      <c r="L216" s="230"/>
      <c r="M216" s="231"/>
      <c r="N216" s="232"/>
      <c r="O216" s="232"/>
      <c r="P216" s="232"/>
      <c r="Q216" s="232"/>
      <c r="R216" s="232"/>
      <c r="S216" s="232"/>
      <c r="T216" s="233"/>
      <c r="AT216" s="234" t="s">
        <v>166</v>
      </c>
      <c r="AU216" s="234" t="s">
        <v>87</v>
      </c>
      <c r="AV216" s="15" t="s">
        <v>153</v>
      </c>
      <c r="AW216" s="15" t="s">
        <v>40</v>
      </c>
      <c r="AX216" s="15" t="s">
        <v>83</v>
      </c>
      <c r="AY216" s="234" t="s">
        <v>145</v>
      </c>
    </row>
    <row r="217" spans="1:65" s="2" customFormat="1" ht="66.75" customHeight="1">
      <c r="A217" s="38"/>
      <c r="B217" s="39"/>
      <c r="C217" s="184" t="s">
        <v>359</v>
      </c>
      <c r="D217" s="184" t="s">
        <v>148</v>
      </c>
      <c r="E217" s="185" t="s">
        <v>360</v>
      </c>
      <c r="F217" s="186" t="s">
        <v>361</v>
      </c>
      <c r="G217" s="187" t="s">
        <v>151</v>
      </c>
      <c r="H217" s="188">
        <v>100.8</v>
      </c>
      <c r="I217" s="189"/>
      <c r="J217" s="190">
        <f>ROUND(I217*H217,2)</f>
        <v>0</v>
      </c>
      <c r="K217" s="186" t="s">
        <v>152</v>
      </c>
      <c r="L217" s="43"/>
      <c r="M217" s="191" t="s">
        <v>35</v>
      </c>
      <c r="N217" s="192" t="s">
        <v>50</v>
      </c>
      <c r="O217" s="68"/>
      <c r="P217" s="193">
        <f>O217*H217</f>
        <v>0</v>
      </c>
      <c r="Q217" s="193">
        <v>0.01098</v>
      </c>
      <c r="R217" s="193">
        <f>Q217*H217</f>
        <v>1.106784</v>
      </c>
      <c r="S217" s="193">
        <v>0</v>
      </c>
      <c r="T217" s="194">
        <f>S217*H217</f>
        <v>0</v>
      </c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R217" s="195" t="s">
        <v>209</v>
      </c>
      <c r="AT217" s="195" t="s">
        <v>148</v>
      </c>
      <c r="AU217" s="195" t="s">
        <v>87</v>
      </c>
      <c r="AY217" s="20" t="s">
        <v>145</v>
      </c>
      <c r="BE217" s="196">
        <f>IF(N217="základní",J217,0)</f>
        <v>0</v>
      </c>
      <c r="BF217" s="196">
        <f>IF(N217="snížená",J217,0)</f>
        <v>0</v>
      </c>
      <c r="BG217" s="196">
        <f>IF(N217="zákl. přenesená",J217,0)</f>
        <v>0</v>
      </c>
      <c r="BH217" s="196">
        <f>IF(N217="sníž. přenesená",J217,0)</f>
        <v>0</v>
      </c>
      <c r="BI217" s="196">
        <f>IF(N217="nulová",J217,0)</f>
        <v>0</v>
      </c>
      <c r="BJ217" s="20" t="s">
        <v>83</v>
      </c>
      <c r="BK217" s="196">
        <f>ROUND(I217*H217,2)</f>
        <v>0</v>
      </c>
      <c r="BL217" s="20" t="s">
        <v>209</v>
      </c>
      <c r="BM217" s="195" t="s">
        <v>362</v>
      </c>
    </row>
    <row r="218" spans="1:47" s="2" customFormat="1" ht="11.25">
      <c r="A218" s="38"/>
      <c r="B218" s="39"/>
      <c r="C218" s="40"/>
      <c r="D218" s="197" t="s">
        <v>155</v>
      </c>
      <c r="E218" s="40"/>
      <c r="F218" s="198" t="s">
        <v>363</v>
      </c>
      <c r="G218" s="40"/>
      <c r="H218" s="40"/>
      <c r="I218" s="199"/>
      <c r="J218" s="40"/>
      <c r="K218" s="40"/>
      <c r="L218" s="43"/>
      <c r="M218" s="200"/>
      <c r="N218" s="201"/>
      <c r="O218" s="68"/>
      <c r="P218" s="68"/>
      <c r="Q218" s="68"/>
      <c r="R218" s="68"/>
      <c r="S218" s="68"/>
      <c r="T218" s="69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T218" s="20" t="s">
        <v>155</v>
      </c>
      <c r="AU218" s="20" t="s">
        <v>87</v>
      </c>
    </row>
    <row r="219" spans="1:65" s="2" customFormat="1" ht="16.5" customHeight="1">
      <c r="A219" s="38"/>
      <c r="B219" s="39"/>
      <c r="C219" s="235" t="s">
        <v>364</v>
      </c>
      <c r="D219" s="235" t="s">
        <v>295</v>
      </c>
      <c r="E219" s="236" t="s">
        <v>365</v>
      </c>
      <c r="F219" s="237" t="s">
        <v>366</v>
      </c>
      <c r="G219" s="238" t="s">
        <v>151</v>
      </c>
      <c r="H219" s="239">
        <v>108.864</v>
      </c>
      <c r="I219" s="240"/>
      <c r="J219" s="241">
        <f>ROUND(I219*H219,2)</f>
        <v>0</v>
      </c>
      <c r="K219" s="237" t="s">
        <v>152</v>
      </c>
      <c r="L219" s="242"/>
      <c r="M219" s="243" t="s">
        <v>35</v>
      </c>
      <c r="N219" s="244" t="s">
        <v>50</v>
      </c>
      <c r="O219" s="68"/>
      <c r="P219" s="193">
        <f>O219*H219</f>
        <v>0</v>
      </c>
      <c r="Q219" s="193">
        <v>0.006</v>
      </c>
      <c r="R219" s="193">
        <f>Q219*H219</f>
        <v>0.653184</v>
      </c>
      <c r="S219" s="193">
        <v>0</v>
      </c>
      <c r="T219" s="194">
        <f>S219*H219</f>
        <v>0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195" t="s">
        <v>298</v>
      </c>
      <c r="AT219" s="195" t="s">
        <v>295</v>
      </c>
      <c r="AU219" s="195" t="s">
        <v>87</v>
      </c>
      <c r="AY219" s="20" t="s">
        <v>145</v>
      </c>
      <c r="BE219" s="196">
        <f>IF(N219="základní",J219,0)</f>
        <v>0</v>
      </c>
      <c r="BF219" s="196">
        <f>IF(N219="snížená",J219,0)</f>
        <v>0</v>
      </c>
      <c r="BG219" s="196">
        <f>IF(N219="zákl. přenesená",J219,0)</f>
        <v>0</v>
      </c>
      <c r="BH219" s="196">
        <f>IF(N219="sníž. přenesená",J219,0)</f>
        <v>0</v>
      </c>
      <c r="BI219" s="196">
        <f>IF(N219="nulová",J219,0)</f>
        <v>0</v>
      </c>
      <c r="BJ219" s="20" t="s">
        <v>83</v>
      </c>
      <c r="BK219" s="196">
        <f>ROUND(I219*H219,2)</f>
        <v>0</v>
      </c>
      <c r="BL219" s="20" t="s">
        <v>209</v>
      </c>
      <c r="BM219" s="195" t="s">
        <v>367</v>
      </c>
    </row>
    <row r="220" spans="2:51" s="14" customFormat="1" ht="11.25">
      <c r="B220" s="213"/>
      <c r="C220" s="214"/>
      <c r="D220" s="204" t="s">
        <v>166</v>
      </c>
      <c r="E220" s="215" t="s">
        <v>35</v>
      </c>
      <c r="F220" s="216" t="s">
        <v>368</v>
      </c>
      <c r="G220" s="214"/>
      <c r="H220" s="217">
        <v>108.864</v>
      </c>
      <c r="I220" s="218"/>
      <c r="J220" s="214"/>
      <c r="K220" s="214"/>
      <c r="L220" s="219"/>
      <c r="M220" s="220"/>
      <c r="N220" s="221"/>
      <c r="O220" s="221"/>
      <c r="P220" s="221"/>
      <c r="Q220" s="221"/>
      <c r="R220" s="221"/>
      <c r="S220" s="221"/>
      <c r="T220" s="222"/>
      <c r="AT220" s="223" t="s">
        <v>166</v>
      </c>
      <c r="AU220" s="223" t="s">
        <v>87</v>
      </c>
      <c r="AV220" s="14" t="s">
        <v>87</v>
      </c>
      <c r="AW220" s="14" t="s">
        <v>40</v>
      </c>
      <c r="AX220" s="14" t="s">
        <v>83</v>
      </c>
      <c r="AY220" s="223" t="s">
        <v>145</v>
      </c>
    </row>
    <row r="221" spans="1:65" s="2" customFormat="1" ht="24.2" customHeight="1">
      <c r="A221" s="38"/>
      <c r="B221" s="39"/>
      <c r="C221" s="184" t="s">
        <v>29</v>
      </c>
      <c r="D221" s="184" t="s">
        <v>148</v>
      </c>
      <c r="E221" s="185" t="s">
        <v>369</v>
      </c>
      <c r="F221" s="186" t="s">
        <v>370</v>
      </c>
      <c r="G221" s="187" t="s">
        <v>151</v>
      </c>
      <c r="H221" s="188">
        <v>100.8</v>
      </c>
      <c r="I221" s="189"/>
      <c r="J221" s="190">
        <f>ROUND(I221*H221,2)</f>
        <v>0</v>
      </c>
      <c r="K221" s="186" t="s">
        <v>152</v>
      </c>
      <c r="L221" s="43"/>
      <c r="M221" s="191" t="s">
        <v>35</v>
      </c>
      <c r="N221" s="192" t="s">
        <v>50</v>
      </c>
      <c r="O221" s="68"/>
      <c r="P221" s="193">
        <f>O221*H221</f>
        <v>0</v>
      </c>
      <c r="Q221" s="193">
        <v>0.00016</v>
      </c>
      <c r="R221" s="193">
        <f>Q221*H221</f>
        <v>0.016128</v>
      </c>
      <c r="S221" s="193">
        <v>0</v>
      </c>
      <c r="T221" s="194">
        <f>S221*H221</f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195" t="s">
        <v>209</v>
      </c>
      <c r="AT221" s="195" t="s">
        <v>148</v>
      </c>
      <c r="AU221" s="195" t="s">
        <v>87</v>
      </c>
      <c r="AY221" s="20" t="s">
        <v>145</v>
      </c>
      <c r="BE221" s="196">
        <f>IF(N221="základní",J221,0)</f>
        <v>0</v>
      </c>
      <c r="BF221" s="196">
        <f>IF(N221="snížená",J221,0)</f>
        <v>0</v>
      </c>
      <c r="BG221" s="196">
        <f>IF(N221="zákl. přenesená",J221,0)</f>
        <v>0</v>
      </c>
      <c r="BH221" s="196">
        <f>IF(N221="sníž. přenesená",J221,0)</f>
        <v>0</v>
      </c>
      <c r="BI221" s="196">
        <f>IF(N221="nulová",J221,0)</f>
        <v>0</v>
      </c>
      <c r="BJ221" s="20" t="s">
        <v>83</v>
      </c>
      <c r="BK221" s="196">
        <f>ROUND(I221*H221,2)</f>
        <v>0</v>
      </c>
      <c r="BL221" s="20" t="s">
        <v>209</v>
      </c>
      <c r="BM221" s="195" t="s">
        <v>371</v>
      </c>
    </row>
    <row r="222" spans="1:47" s="2" customFormat="1" ht="11.25">
      <c r="A222" s="38"/>
      <c r="B222" s="39"/>
      <c r="C222" s="40"/>
      <c r="D222" s="197" t="s">
        <v>155</v>
      </c>
      <c r="E222" s="40"/>
      <c r="F222" s="198" t="s">
        <v>372</v>
      </c>
      <c r="G222" s="40"/>
      <c r="H222" s="40"/>
      <c r="I222" s="199"/>
      <c r="J222" s="40"/>
      <c r="K222" s="40"/>
      <c r="L222" s="43"/>
      <c r="M222" s="200"/>
      <c r="N222" s="201"/>
      <c r="O222" s="68"/>
      <c r="P222" s="68"/>
      <c r="Q222" s="68"/>
      <c r="R222" s="68"/>
      <c r="S222" s="68"/>
      <c r="T222" s="69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T222" s="20" t="s">
        <v>155</v>
      </c>
      <c r="AU222" s="20" t="s">
        <v>87</v>
      </c>
    </row>
    <row r="223" spans="1:65" s="2" customFormat="1" ht="37.9" customHeight="1">
      <c r="A223" s="38"/>
      <c r="B223" s="39"/>
      <c r="C223" s="184" t="s">
        <v>373</v>
      </c>
      <c r="D223" s="184" t="s">
        <v>148</v>
      </c>
      <c r="E223" s="185" t="s">
        <v>374</v>
      </c>
      <c r="F223" s="186" t="s">
        <v>375</v>
      </c>
      <c r="G223" s="187" t="s">
        <v>151</v>
      </c>
      <c r="H223" s="188">
        <v>100.8</v>
      </c>
      <c r="I223" s="189"/>
      <c r="J223" s="190">
        <f>ROUND(I223*H223,2)</f>
        <v>0</v>
      </c>
      <c r="K223" s="186" t="s">
        <v>152</v>
      </c>
      <c r="L223" s="43"/>
      <c r="M223" s="191" t="s">
        <v>35</v>
      </c>
      <c r="N223" s="192" t="s">
        <v>50</v>
      </c>
      <c r="O223" s="68"/>
      <c r="P223" s="193">
        <f>O223*H223</f>
        <v>0</v>
      </c>
      <c r="Q223" s="193">
        <v>0.00015</v>
      </c>
      <c r="R223" s="193">
        <f>Q223*H223</f>
        <v>0.015119999999999998</v>
      </c>
      <c r="S223" s="193">
        <v>0</v>
      </c>
      <c r="T223" s="194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195" t="s">
        <v>209</v>
      </c>
      <c r="AT223" s="195" t="s">
        <v>148</v>
      </c>
      <c r="AU223" s="195" t="s">
        <v>87</v>
      </c>
      <c r="AY223" s="20" t="s">
        <v>145</v>
      </c>
      <c r="BE223" s="196">
        <f>IF(N223="základní",J223,0)</f>
        <v>0</v>
      </c>
      <c r="BF223" s="196">
        <f>IF(N223="snížená",J223,0)</f>
        <v>0</v>
      </c>
      <c r="BG223" s="196">
        <f>IF(N223="zákl. přenesená",J223,0)</f>
        <v>0</v>
      </c>
      <c r="BH223" s="196">
        <f>IF(N223="sníž. přenesená",J223,0)</f>
        <v>0</v>
      </c>
      <c r="BI223" s="196">
        <f>IF(N223="nulová",J223,0)</f>
        <v>0</v>
      </c>
      <c r="BJ223" s="20" t="s">
        <v>83</v>
      </c>
      <c r="BK223" s="196">
        <f>ROUND(I223*H223,2)</f>
        <v>0</v>
      </c>
      <c r="BL223" s="20" t="s">
        <v>209</v>
      </c>
      <c r="BM223" s="195" t="s">
        <v>376</v>
      </c>
    </row>
    <row r="224" spans="1:47" s="2" customFormat="1" ht="11.25">
      <c r="A224" s="38"/>
      <c r="B224" s="39"/>
      <c r="C224" s="40"/>
      <c r="D224" s="197" t="s">
        <v>155</v>
      </c>
      <c r="E224" s="40"/>
      <c r="F224" s="198" t="s">
        <v>377</v>
      </c>
      <c r="G224" s="40"/>
      <c r="H224" s="40"/>
      <c r="I224" s="199"/>
      <c r="J224" s="40"/>
      <c r="K224" s="40"/>
      <c r="L224" s="43"/>
      <c r="M224" s="200"/>
      <c r="N224" s="201"/>
      <c r="O224" s="68"/>
      <c r="P224" s="68"/>
      <c r="Q224" s="68"/>
      <c r="R224" s="68"/>
      <c r="S224" s="68"/>
      <c r="T224" s="69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T224" s="20" t="s">
        <v>155</v>
      </c>
      <c r="AU224" s="20" t="s">
        <v>87</v>
      </c>
    </row>
    <row r="225" spans="1:65" s="2" customFormat="1" ht="24.2" customHeight="1">
      <c r="A225" s="38"/>
      <c r="B225" s="39"/>
      <c r="C225" s="184" t="s">
        <v>378</v>
      </c>
      <c r="D225" s="184" t="s">
        <v>148</v>
      </c>
      <c r="E225" s="185" t="s">
        <v>379</v>
      </c>
      <c r="F225" s="186" t="s">
        <v>380</v>
      </c>
      <c r="G225" s="187" t="s">
        <v>151</v>
      </c>
      <c r="H225" s="188">
        <v>100.8</v>
      </c>
      <c r="I225" s="189"/>
      <c r="J225" s="190">
        <f>ROUND(I225*H225,2)</f>
        <v>0</v>
      </c>
      <c r="K225" s="186" t="s">
        <v>152</v>
      </c>
      <c r="L225" s="43"/>
      <c r="M225" s="191" t="s">
        <v>35</v>
      </c>
      <c r="N225" s="192" t="s">
        <v>50</v>
      </c>
      <c r="O225" s="68"/>
      <c r="P225" s="193">
        <f>O225*H225</f>
        <v>0</v>
      </c>
      <c r="Q225" s="193">
        <v>0.0001</v>
      </c>
      <c r="R225" s="193">
        <f>Q225*H225</f>
        <v>0.01008</v>
      </c>
      <c r="S225" s="193">
        <v>0</v>
      </c>
      <c r="T225" s="194">
        <f>S225*H225</f>
        <v>0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195" t="s">
        <v>209</v>
      </c>
      <c r="AT225" s="195" t="s">
        <v>148</v>
      </c>
      <c r="AU225" s="195" t="s">
        <v>87</v>
      </c>
      <c r="AY225" s="20" t="s">
        <v>145</v>
      </c>
      <c r="BE225" s="196">
        <f>IF(N225="základní",J225,0)</f>
        <v>0</v>
      </c>
      <c r="BF225" s="196">
        <f>IF(N225="snížená",J225,0)</f>
        <v>0</v>
      </c>
      <c r="BG225" s="196">
        <f>IF(N225="zákl. přenesená",J225,0)</f>
        <v>0</v>
      </c>
      <c r="BH225" s="196">
        <f>IF(N225="sníž. přenesená",J225,0)</f>
        <v>0</v>
      </c>
      <c r="BI225" s="196">
        <f>IF(N225="nulová",J225,0)</f>
        <v>0</v>
      </c>
      <c r="BJ225" s="20" t="s">
        <v>83</v>
      </c>
      <c r="BK225" s="196">
        <f>ROUND(I225*H225,2)</f>
        <v>0</v>
      </c>
      <c r="BL225" s="20" t="s">
        <v>209</v>
      </c>
      <c r="BM225" s="195" t="s">
        <v>381</v>
      </c>
    </row>
    <row r="226" spans="1:47" s="2" customFormat="1" ht="11.25">
      <c r="A226" s="38"/>
      <c r="B226" s="39"/>
      <c r="C226" s="40"/>
      <c r="D226" s="197" t="s">
        <v>155</v>
      </c>
      <c r="E226" s="40"/>
      <c r="F226" s="198" t="s">
        <v>382</v>
      </c>
      <c r="G226" s="40"/>
      <c r="H226" s="40"/>
      <c r="I226" s="199"/>
      <c r="J226" s="40"/>
      <c r="K226" s="40"/>
      <c r="L226" s="43"/>
      <c r="M226" s="200"/>
      <c r="N226" s="201"/>
      <c r="O226" s="68"/>
      <c r="P226" s="68"/>
      <c r="Q226" s="68"/>
      <c r="R226" s="68"/>
      <c r="S226" s="68"/>
      <c r="T226" s="69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T226" s="20" t="s">
        <v>155</v>
      </c>
      <c r="AU226" s="20" t="s">
        <v>87</v>
      </c>
    </row>
    <row r="227" spans="1:65" s="2" customFormat="1" ht="24.2" customHeight="1">
      <c r="A227" s="38"/>
      <c r="B227" s="39"/>
      <c r="C227" s="184" t="s">
        <v>383</v>
      </c>
      <c r="D227" s="184" t="s">
        <v>148</v>
      </c>
      <c r="E227" s="185" t="s">
        <v>384</v>
      </c>
      <c r="F227" s="186" t="s">
        <v>385</v>
      </c>
      <c r="G227" s="187" t="s">
        <v>151</v>
      </c>
      <c r="H227" s="188">
        <v>100.8</v>
      </c>
      <c r="I227" s="189"/>
      <c r="J227" s="190">
        <f>ROUND(I227*H227,2)</f>
        <v>0</v>
      </c>
      <c r="K227" s="186" t="s">
        <v>152</v>
      </c>
      <c r="L227" s="43"/>
      <c r="M227" s="191" t="s">
        <v>35</v>
      </c>
      <c r="N227" s="192" t="s">
        <v>50</v>
      </c>
      <c r="O227" s="68"/>
      <c r="P227" s="193">
        <f>O227*H227</f>
        <v>0</v>
      </c>
      <c r="Q227" s="193">
        <v>4E-05</v>
      </c>
      <c r="R227" s="193">
        <f>Q227*H227</f>
        <v>0.004032</v>
      </c>
      <c r="S227" s="193">
        <v>0</v>
      </c>
      <c r="T227" s="194">
        <f>S227*H227</f>
        <v>0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195" t="s">
        <v>209</v>
      </c>
      <c r="AT227" s="195" t="s">
        <v>148</v>
      </c>
      <c r="AU227" s="195" t="s">
        <v>87</v>
      </c>
      <c r="AY227" s="20" t="s">
        <v>145</v>
      </c>
      <c r="BE227" s="196">
        <f>IF(N227="základní",J227,0)</f>
        <v>0</v>
      </c>
      <c r="BF227" s="196">
        <f>IF(N227="snížená",J227,0)</f>
        <v>0</v>
      </c>
      <c r="BG227" s="196">
        <f>IF(N227="zákl. přenesená",J227,0)</f>
        <v>0</v>
      </c>
      <c r="BH227" s="196">
        <f>IF(N227="sníž. přenesená",J227,0)</f>
        <v>0</v>
      </c>
      <c r="BI227" s="196">
        <f>IF(N227="nulová",J227,0)</f>
        <v>0</v>
      </c>
      <c r="BJ227" s="20" t="s">
        <v>83</v>
      </c>
      <c r="BK227" s="196">
        <f>ROUND(I227*H227,2)</f>
        <v>0</v>
      </c>
      <c r="BL227" s="20" t="s">
        <v>209</v>
      </c>
      <c r="BM227" s="195" t="s">
        <v>386</v>
      </c>
    </row>
    <row r="228" spans="1:47" s="2" customFormat="1" ht="11.25">
      <c r="A228" s="38"/>
      <c r="B228" s="39"/>
      <c r="C228" s="40"/>
      <c r="D228" s="197" t="s">
        <v>155</v>
      </c>
      <c r="E228" s="40"/>
      <c r="F228" s="198" t="s">
        <v>387</v>
      </c>
      <c r="G228" s="40"/>
      <c r="H228" s="40"/>
      <c r="I228" s="199"/>
      <c r="J228" s="40"/>
      <c r="K228" s="40"/>
      <c r="L228" s="43"/>
      <c r="M228" s="200"/>
      <c r="N228" s="201"/>
      <c r="O228" s="68"/>
      <c r="P228" s="68"/>
      <c r="Q228" s="68"/>
      <c r="R228" s="68"/>
      <c r="S228" s="68"/>
      <c r="T228" s="69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T228" s="20" t="s">
        <v>155</v>
      </c>
      <c r="AU228" s="20" t="s">
        <v>87</v>
      </c>
    </row>
    <row r="229" spans="1:65" s="2" customFormat="1" ht="49.15" customHeight="1">
      <c r="A229" s="38"/>
      <c r="B229" s="39"/>
      <c r="C229" s="184" t="s">
        <v>388</v>
      </c>
      <c r="D229" s="184" t="s">
        <v>148</v>
      </c>
      <c r="E229" s="185" t="s">
        <v>389</v>
      </c>
      <c r="F229" s="186" t="s">
        <v>390</v>
      </c>
      <c r="G229" s="187" t="s">
        <v>259</v>
      </c>
      <c r="H229" s="188">
        <v>1.811</v>
      </c>
      <c r="I229" s="189"/>
      <c r="J229" s="190">
        <f>ROUND(I229*H229,2)</f>
        <v>0</v>
      </c>
      <c r="K229" s="186" t="s">
        <v>152</v>
      </c>
      <c r="L229" s="43"/>
      <c r="M229" s="191" t="s">
        <v>35</v>
      </c>
      <c r="N229" s="192" t="s">
        <v>50</v>
      </c>
      <c r="O229" s="68"/>
      <c r="P229" s="193">
        <f>O229*H229</f>
        <v>0</v>
      </c>
      <c r="Q229" s="193">
        <v>0</v>
      </c>
      <c r="R229" s="193">
        <f>Q229*H229</f>
        <v>0</v>
      </c>
      <c r="S229" s="193">
        <v>0</v>
      </c>
      <c r="T229" s="194">
        <f>S229*H229</f>
        <v>0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195" t="s">
        <v>209</v>
      </c>
      <c r="AT229" s="195" t="s">
        <v>148</v>
      </c>
      <c r="AU229" s="195" t="s">
        <v>87</v>
      </c>
      <c r="AY229" s="20" t="s">
        <v>145</v>
      </c>
      <c r="BE229" s="196">
        <f>IF(N229="základní",J229,0)</f>
        <v>0</v>
      </c>
      <c r="BF229" s="196">
        <f>IF(N229="snížená",J229,0)</f>
        <v>0</v>
      </c>
      <c r="BG229" s="196">
        <f>IF(N229="zákl. přenesená",J229,0)</f>
        <v>0</v>
      </c>
      <c r="BH229" s="196">
        <f>IF(N229="sníž. přenesená",J229,0)</f>
        <v>0</v>
      </c>
      <c r="BI229" s="196">
        <f>IF(N229="nulová",J229,0)</f>
        <v>0</v>
      </c>
      <c r="BJ229" s="20" t="s">
        <v>83</v>
      </c>
      <c r="BK229" s="196">
        <f>ROUND(I229*H229,2)</f>
        <v>0</v>
      </c>
      <c r="BL229" s="20" t="s">
        <v>209</v>
      </c>
      <c r="BM229" s="195" t="s">
        <v>391</v>
      </c>
    </row>
    <row r="230" spans="1:47" s="2" customFormat="1" ht="11.25">
      <c r="A230" s="38"/>
      <c r="B230" s="39"/>
      <c r="C230" s="40"/>
      <c r="D230" s="197" t="s">
        <v>155</v>
      </c>
      <c r="E230" s="40"/>
      <c r="F230" s="198" t="s">
        <v>392</v>
      </c>
      <c r="G230" s="40"/>
      <c r="H230" s="40"/>
      <c r="I230" s="199"/>
      <c r="J230" s="40"/>
      <c r="K230" s="40"/>
      <c r="L230" s="43"/>
      <c r="M230" s="200"/>
      <c r="N230" s="201"/>
      <c r="O230" s="68"/>
      <c r="P230" s="68"/>
      <c r="Q230" s="68"/>
      <c r="R230" s="68"/>
      <c r="S230" s="68"/>
      <c r="T230" s="69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T230" s="20" t="s">
        <v>155</v>
      </c>
      <c r="AU230" s="20" t="s">
        <v>87</v>
      </c>
    </row>
    <row r="231" spans="2:63" s="12" customFormat="1" ht="22.9" customHeight="1">
      <c r="B231" s="168"/>
      <c r="C231" s="169"/>
      <c r="D231" s="170" t="s">
        <v>78</v>
      </c>
      <c r="E231" s="182" t="s">
        <v>393</v>
      </c>
      <c r="F231" s="182" t="s">
        <v>394</v>
      </c>
      <c r="G231" s="169"/>
      <c r="H231" s="169"/>
      <c r="I231" s="172"/>
      <c r="J231" s="183">
        <f>BK231</f>
        <v>0</v>
      </c>
      <c r="K231" s="169"/>
      <c r="L231" s="174"/>
      <c r="M231" s="175"/>
      <c r="N231" s="176"/>
      <c r="O231" s="176"/>
      <c r="P231" s="177">
        <f>SUM(P232:P258)</f>
        <v>0</v>
      </c>
      <c r="Q231" s="176"/>
      <c r="R231" s="177">
        <f>SUM(R232:R258)</f>
        <v>0.736507</v>
      </c>
      <c r="S231" s="176"/>
      <c r="T231" s="178">
        <f>SUM(T232:T258)</f>
        <v>0.153233</v>
      </c>
      <c r="AR231" s="179" t="s">
        <v>87</v>
      </c>
      <c r="AT231" s="180" t="s">
        <v>78</v>
      </c>
      <c r="AU231" s="180" t="s">
        <v>83</v>
      </c>
      <c r="AY231" s="179" t="s">
        <v>145</v>
      </c>
      <c r="BK231" s="181">
        <f>SUM(BK232:BK258)</f>
        <v>0</v>
      </c>
    </row>
    <row r="232" spans="1:65" s="2" customFormat="1" ht="24.2" customHeight="1">
      <c r="A232" s="38"/>
      <c r="B232" s="39"/>
      <c r="C232" s="184" t="s">
        <v>395</v>
      </c>
      <c r="D232" s="184" t="s">
        <v>148</v>
      </c>
      <c r="E232" s="185" t="s">
        <v>396</v>
      </c>
      <c r="F232" s="186" t="s">
        <v>397</v>
      </c>
      <c r="G232" s="187" t="s">
        <v>151</v>
      </c>
      <c r="H232" s="188">
        <v>329.8</v>
      </c>
      <c r="I232" s="189"/>
      <c r="J232" s="190">
        <f>ROUND(I232*H232,2)</f>
        <v>0</v>
      </c>
      <c r="K232" s="186" t="s">
        <v>152</v>
      </c>
      <c r="L232" s="43"/>
      <c r="M232" s="191" t="s">
        <v>35</v>
      </c>
      <c r="N232" s="192" t="s">
        <v>50</v>
      </c>
      <c r="O232" s="68"/>
      <c r="P232" s="193">
        <f>O232*H232</f>
        <v>0</v>
      </c>
      <c r="Q232" s="193">
        <v>0</v>
      </c>
      <c r="R232" s="193">
        <f>Q232*H232</f>
        <v>0</v>
      </c>
      <c r="S232" s="193">
        <v>0</v>
      </c>
      <c r="T232" s="194">
        <f>S232*H232</f>
        <v>0</v>
      </c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R232" s="195" t="s">
        <v>209</v>
      </c>
      <c r="AT232" s="195" t="s">
        <v>148</v>
      </c>
      <c r="AU232" s="195" t="s">
        <v>87</v>
      </c>
      <c r="AY232" s="20" t="s">
        <v>145</v>
      </c>
      <c r="BE232" s="196">
        <f>IF(N232="základní",J232,0)</f>
        <v>0</v>
      </c>
      <c r="BF232" s="196">
        <f>IF(N232="snížená",J232,0)</f>
        <v>0</v>
      </c>
      <c r="BG232" s="196">
        <f>IF(N232="zákl. přenesená",J232,0)</f>
        <v>0</v>
      </c>
      <c r="BH232" s="196">
        <f>IF(N232="sníž. přenesená",J232,0)</f>
        <v>0</v>
      </c>
      <c r="BI232" s="196">
        <f>IF(N232="nulová",J232,0)</f>
        <v>0</v>
      </c>
      <c r="BJ232" s="20" t="s">
        <v>83</v>
      </c>
      <c r="BK232" s="196">
        <f>ROUND(I232*H232,2)</f>
        <v>0</v>
      </c>
      <c r="BL232" s="20" t="s">
        <v>209</v>
      </c>
      <c r="BM232" s="195" t="s">
        <v>398</v>
      </c>
    </row>
    <row r="233" spans="1:47" s="2" customFormat="1" ht="11.25">
      <c r="A233" s="38"/>
      <c r="B233" s="39"/>
      <c r="C233" s="40"/>
      <c r="D233" s="197" t="s">
        <v>155</v>
      </c>
      <c r="E233" s="40"/>
      <c r="F233" s="198" t="s">
        <v>399</v>
      </c>
      <c r="G233" s="40"/>
      <c r="H233" s="40"/>
      <c r="I233" s="199"/>
      <c r="J233" s="40"/>
      <c r="K233" s="40"/>
      <c r="L233" s="43"/>
      <c r="M233" s="200"/>
      <c r="N233" s="201"/>
      <c r="O233" s="68"/>
      <c r="P233" s="68"/>
      <c r="Q233" s="68"/>
      <c r="R233" s="68"/>
      <c r="S233" s="68"/>
      <c r="T233" s="69"/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T233" s="20" t="s">
        <v>155</v>
      </c>
      <c r="AU233" s="20" t="s">
        <v>87</v>
      </c>
    </row>
    <row r="234" spans="1:47" s="2" customFormat="1" ht="19.5">
      <c r="A234" s="38"/>
      <c r="B234" s="39"/>
      <c r="C234" s="40"/>
      <c r="D234" s="204" t="s">
        <v>400</v>
      </c>
      <c r="E234" s="40"/>
      <c r="F234" s="245" t="s">
        <v>401</v>
      </c>
      <c r="G234" s="40"/>
      <c r="H234" s="40"/>
      <c r="I234" s="199"/>
      <c r="J234" s="40"/>
      <c r="K234" s="40"/>
      <c r="L234" s="43"/>
      <c r="M234" s="200"/>
      <c r="N234" s="201"/>
      <c r="O234" s="68"/>
      <c r="P234" s="68"/>
      <c r="Q234" s="68"/>
      <c r="R234" s="68"/>
      <c r="S234" s="68"/>
      <c r="T234" s="69"/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T234" s="20" t="s">
        <v>400</v>
      </c>
      <c r="AU234" s="20" t="s">
        <v>87</v>
      </c>
    </row>
    <row r="235" spans="2:51" s="13" customFormat="1" ht="11.25">
      <c r="B235" s="202"/>
      <c r="C235" s="203"/>
      <c r="D235" s="204" t="s">
        <v>166</v>
      </c>
      <c r="E235" s="205" t="s">
        <v>35</v>
      </c>
      <c r="F235" s="206" t="s">
        <v>402</v>
      </c>
      <c r="G235" s="203"/>
      <c r="H235" s="205" t="s">
        <v>35</v>
      </c>
      <c r="I235" s="207"/>
      <c r="J235" s="203"/>
      <c r="K235" s="203"/>
      <c r="L235" s="208"/>
      <c r="M235" s="209"/>
      <c r="N235" s="210"/>
      <c r="O235" s="210"/>
      <c r="P235" s="210"/>
      <c r="Q235" s="210"/>
      <c r="R235" s="210"/>
      <c r="S235" s="210"/>
      <c r="T235" s="211"/>
      <c r="AT235" s="212" t="s">
        <v>166</v>
      </c>
      <c r="AU235" s="212" t="s">
        <v>87</v>
      </c>
      <c r="AV235" s="13" t="s">
        <v>83</v>
      </c>
      <c r="AW235" s="13" t="s">
        <v>40</v>
      </c>
      <c r="AX235" s="13" t="s">
        <v>79</v>
      </c>
      <c r="AY235" s="212" t="s">
        <v>145</v>
      </c>
    </row>
    <row r="236" spans="2:51" s="14" customFormat="1" ht="11.25">
      <c r="B236" s="213"/>
      <c r="C236" s="214"/>
      <c r="D236" s="204" t="s">
        <v>166</v>
      </c>
      <c r="E236" s="215" t="s">
        <v>35</v>
      </c>
      <c r="F236" s="216" t="s">
        <v>403</v>
      </c>
      <c r="G236" s="214"/>
      <c r="H236" s="217">
        <v>140.5</v>
      </c>
      <c r="I236" s="218"/>
      <c r="J236" s="214"/>
      <c r="K236" s="214"/>
      <c r="L236" s="219"/>
      <c r="M236" s="220"/>
      <c r="N236" s="221"/>
      <c r="O236" s="221"/>
      <c r="P236" s="221"/>
      <c r="Q236" s="221"/>
      <c r="R236" s="221"/>
      <c r="S236" s="221"/>
      <c r="T236" s="222"/>
      <c r="AT236" s="223" t="s">
        <v>166</v>
      </c>
      <c r="AU236" s="223" t="s">
        <v>87</v>
      </c>
      <c r="AV236" s="14" t="s">
        <v>87</v>
      </c>
      <c r="AW236" s="14" t="s">
        <v>40</v>
      </c>
      <c r="AX236" s="14" t="s">
        <v>79</v>
      </c>
      <c r="AY236" s="223" t="s">
        <v>145</v>
      </c>
    </row>
    <row r="237" spans="2:51" s="14" customFormat="1" ht="11.25">
      <c r="B237" s="213"/>
      <c r="C237" s="214"/>
      <c r="D237" s="204" t="s">
        <v>166</v>
      </c>
      <c r="E237" s="215" t="s">
        <v>35</v>
      </c>
      <c r="F237" s="216" t="s">
        <v>404</v>
      </c>
      <c r="G237" s="214"/>
      <c r="H237" s="217">
        <v>189.3</v>
      </c>
      <c r="I237" s="218"/>
      <c r="J237" s="214"/>
      <c r="K237" s="214"/>
      <c r="L237" s="219"/>
      <c r="M237" s="220"/>
      <c r="N237" s="221"/>
      <c r="O237" s="221"/>
      <c r="P237" s="221"/>
      <c r="Q237" s="221"/>
      <c r="R237" s="221"/>
      <c r="S237" s="221"/>
      <c r="T237" s="222"/>
      <c r="AT237" s="223" t="s">
        <v>166</v>
      </c>
      <c r="AU237" s="223" t="s">
        <v>87</v>
      </c>
      <c r="AV237" s="14" t="s">
        <v>87</v>
      </c>
      <c r="AW237" s="14" t="s">
        <v>40</v>
      </c>
      <c r="AX237" s="14" t="s">
        <v>79</v>
      </c>
      <c r="AY237" s="223" t="s">
        <v>145</v>
      </c>
    </row>
    <row r="238" spans="2:51" s="15" customFormat="1" ht="11.25">
      <c r="B238" s="224"/>
      <c r="C238" s="225"/>
      <c r="D238" s="204" t="s">
        <v>166</v>
      </c>
      <c r="E238" s="226" t="s">
        <v>35</v>
      </c>
      <c r="F238" s="227" t="s">
        <v>170</v>
      </c>
      <c r="G238" s="225"/>
      <c r="H238" s="228">
        <v>329.8</v>
      </c>
      <c r="I238" s="229"/>
      <c r="J238" s="225"/>
      <c r="K238" s="225"/>
      <c r="L238" s="230"/>
      <c r="M238" s="231"/>
      <c r="N238" s="232"/>
      <c r="O238" s="232"/>
      <c r="P238" s="232"/>
      <c r="Q238" s="232"/>
      <c r="R238" s="232"/>
      <c r="S238" s="232"/>
      <c r="T238" s="233"/>
      <c r="AT238" s="234" t="s">
        <v>166</v>
      </c>
      <c r="AU238" s="234" t="s">
        <v>87</v>
      </c>
      <c r="AV238" s="15" t="s">
        <v>153</v>
      </c>
      <c r="AW238" s="15" t="s">
        <v>40</v>
      </c>
      <c r="AX238" s="15" t="s">
        <v>83</v>
      </c>
      <c r="AY238" s="234" t="s">
        <v>145</v>
      </c>
    </row>
    <row r="239" spans="1:65" s="2" customFormat="1" ht="16.5" customHeight="1">
      <c r="A239" s="38"/>
      <c r="B239" s="39"/>
      <c r="C239" s="184" t="s">
        <v>405</v>
      </c>
      <c r="D239" s="184" t="s">
        <v>148</v>
      </c>
      <c r="E239" s="185" t="s">
        <v>406</v>
      </c>
      <c r="F239" s="186" t="s">
        <v>407</v>
      </c>
      <c r="G239" s="187" t="s">
        <v>151</v>
      </c>
      <c r="H239" s="188">
        <v>494.3</v>
      </c>
      <c r="I239" s="189"/>
      <c r="J239" s="190">
        <f>ROUND(I239*H239,2)</f>
        <v>0</v>
      </c>
      <c r="K239" s="186" t="s">
        <v>152</v>
      </c>
      <c r="L239" s="43"/>
      <c r="M239" s="191" t="s">
        <v>35</v>
      </c>
      <c r="N239" s="192" t="s">
        <v>50</v>
      </c>
      <c r="O239" s="68"/>
      <c r="P239" s="193">
        <f>O239*H239</f>
        <v>0</v>
      </c>
      <c r="Q239" s="193">
        <v>0.001</v>
      </c>
      <c r="R239" s="193">
        <f>Q239*H239</f>
        <v>0.4943</v>
      </c>
      <c r="S239" s="193">
        <v>0.00031</v>
      </c>
      <c r="T239" s="194">
        <f>S239*H239</f>
        <v>0.153233</v>
      </c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R239" s="195" t="s">
        <v>209</v>
      </c>
      <c r="AT239" s="195" t="s">
        <v>148</v>
      </c>
      <c r="AU239" s="195" t="s">
        <v>87</v>
      </c>
      <c r="AY239" s="20" t="s">
        <v>145</v>
      </c>
      <c r="BE239" s="196">
        <f>IF(N239="základní",J239,0)</f>
        <v>0</v>
      </c>
      <c r="BF239" s="196">
        <f>IF(N239="snížená",J239,0)</f>
        <v>0</v>
      </c>
      <c r="BG239" s="196">
        <f>IF(N239="zákl. přenesená",J239,0)</f>
        <v>0</v>
      </c>
      <c r="BH239" s="196">
        <f>IF(N239="sníž. přenesená",J239,0)</f>
        <v>0</v>
      </c>
      <c r="BI239" s="196">
        <f>IF(N239="nulová",J239,0)</f>
        <v>0</v>
      </c>
      <c r="BJ239" s="20" t="s">
        <v>83</v>
      </c>
      <c r="BK239" s="196">
        <f>ROUND(I239*H239,2)</f>
        <v>0</v>
      </c>
      <c r="BL239" s="20" t="s">
        <v>209</v>
      </c>
      <c r="BM239" s="195" t="s">
        <v>408</v>
      </c>
    </row>
    <row r="240" spans="1:47" s="2" customFormat="1" ht="11.25">
      <c r="A240" s="38"/>
      <c r="B240" s="39"/>
      <c r="C240" s="40"/>
      <c r="D240" s="197" t="s">
        <v>155</v>
      </c>
      <c r="E240" s="40"/>
      <c r="F240" s="198" t="s">
        <v>409</v>
      </c>
      <c r="G240" s="40"/>
      <c r="H240" s="40"/>
      <c r="I240" s="199"/>
      <c r="J240" s="40"/>
      <c r="K240" s="40"/>
      <c r="L240" s="43"/>
      <c r="M240" s="200"/>
      <c r="N240" s="201"/>
      <c r="O240" s="68"/>
      <c r="P240" s="68"/>
      <c r="Q240" s="68"/>
      <c r="R240" s="68"/>
      <c r="S240" s="68"/>
      <c r="T240" s="69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T240" s="20" t="s">
        <v>155</v>
      </c>
      <c r="AU240" s="20" t="s">
        <v>87</v>
      </c>
    </row>
    <row r="241" spans="2:51" s="14" customFormat="1" ht="11.25">
      <c r="B241" s="213"/>
      <c r="C241" s="214"/>
      <c r="D241" s="204" t="s">
        <v>166</v>
      </c>
      <c r="E241" s="215" t="s">
        <v>35</v>
      </c>
      <c r="F241" s="216" t="s">
        <v>410</v>
      </c>
      <c r="G241" s="214"/>
      <c r="H241" s="217">
        <v>79</v>
      </c>
      <c r="I241" s="218"/>
      <c r="J241" s="214"/>
      <c r="K241" s="214"/>
      <c r="L241" s="219"/>
      <c r="M241" s="220"/>
      <c r="N241" s="221"/>
      <c r="O241" s="221"/>
      <c r="P241" s="221"/>
      <c r="Q241" s="221"/>
      <c r="R241" s="221"/>
      <c r="S241" s="221"/>
      <c r="T241" s="222"/>
      <c r="AT241" s="223" t="s">
        <v>166</v>
      </c>
      <c r="AU241" s="223" t="s">
        <v>87</v>
      </c>
      <c r="AV241" s="14" t="s">
        <v>87</v>
      </c>
      <c r="AW241" s="14" t="s">
        <v>40</v>
      </c>
      <c r="AX241" s="14" t="s">
        <v>79</v>
      </c>
      <c r="AY241" s="223" t="s">
        <v>145</v>
      </c>
    </row>
    <row r="242" spans="2:51" s="14" customFormat="1" ht="11.25">
      <c r="B242" s="213"/>
      <c r="C242" s="214"/>
      <c r="D242" s="204" t="s">
        <v>166</v>
      </c>
      <c r="E242" s="215" t="s">
        <v>35</v>
      </c>
      <c r="F242" s="216" t="s">
        <v>411</v>
      </c>
      <c r="G242" s="214"/>
      <c r="H242" s="217">
        <v>61.5</v>
      </c>
      <c r="I242" s="218"/>
      <c r="J242" s="214"/>
      <c r="K242" s="214"/>
      <c r="L242" s="219"/>
      <c r="M242" s="220"/>
      <c r="N242" s="221"/>
      <c r="O242" s="221"/>
      <c r="P242" s="221"/>
      <c r="Q242" s="221"/>
      <c r="R242" s="221"/>
      <c r="S242" s="221"/>
      <c r="T242" s="222"/>
      <c r="AT242" s="223" t="s">
        <v>166</v>
      </c>
      <c r="AU242" s="223" t="s">
        <v>87</v>
      </c>
      <c r="AV242" s="14" t="s">
        <v>87</v>
      </c>
      <c r="AW242" s="14" t="s">
        <v>40</v>
      </c>
      <c r="AX242" s="14" t="s">
        <v>79</v>
      </c>
      <c r="AY242" s="223" t="s">
        <v>145</v>
      </c>
    </row>
    <row r="243" spans="2:51" s="14" customFormat="1" ht="11.25">
      <c r="B243" s="213"/>
      <c r="C243" s="214"/>
      <c r="D243" s="204" t="s">
        <v>166</v>
      </c>
      <c r="E243" s="215" t="s">
        <v>35</v>
      </c>
      <c r="F243" s="216" t="s">
        <v>412</v>
      </c>
      <c r="G243" s="214"/>
      <c r="H243" s="217">
        <v>107</v>
      </c>
      <c r="I243" s="218"/>
      <c r="J243" s="214"/>
      <c r="K243" s="214"/>
      <c r="L243" s="219"/>
      <c r="M243" s="220"/>
      <c r="N243" s="221"/>
      <c r="O243" s="221"/>
      <c r="P243" s="221"/>
      <c r="Q243" s="221"/>
      <c r="R243" s="221"/>
      <c r="S243" s="221"/>
      <c r="T243" s="222"/>
      <c r="AT243" s="223" t="s">
        <v>166</v>
      </c>
      <c r="AU243" s="223" t="s">
        <v>87</v>
      </c>
      <c r="AV243" s="14" t="s">
        <v>87</v>
      </c>
      <c r="AW243" s="14" t="s">
        <v>40</v>
      </c>
      <c r="AX243" s="14" t="s">
        <v>79</v>
      </c>
      <c r="AY243" s="223" t="s">
        <v>145</v>
      </c>
    </row>
    <row r="244" spans="2:51" s="14" customFormat="1" ht="11.25">
      <c r="B244" s="213"/>
      <c r="C244" s="214"/>
      <c r="D244" s="204" t="s">
        <v>166</v>
      </c>
      <c r="E244" s="215" t="s">
        <v>35</v>
      </c>
      <c r="F244" s="216" t="s">
        <v>413</v>
      </c>
      <c r="G244" s="214"/>
      <c r="H244" s="217">
        <v>82.3</v>
      </c>
      <c r="I244" s="218"/>
      <c r="J244" s="214"/>
      <c r="K244" s="214"/>
      <c r="L244" s="219"/>
      <c r="M244" s="220"/>
      <c r="N244" s="221"/>
      <c r="O244" s="221"/>
      <c r="P244" s="221"/>
      <c r="Q244" s="221"/>
      <c r="R244" s="221"/>
      <c r="S244" s="221"/>
      <c r="T244" s="222"/>
      <c r="AT244" s="223" t="s">
        <v>166</v>
      </c>
      <c r="AU244" s="223" t="s">
        <v>87</v>
      </c>
      <c r="AV244" s="14" t="s">
        <v>87</v>
      </c>
      <c r="AW244" s="14" t="s">
        <v>40</v>
      </c>
      <c r="AX244" s="14" t="s">
        <v>79</v>
      </c>
      <c r="AY244" s="223" t="s">
        <v>145</v>
      </c>
    </row>
    <row r="245" spans="2:51" s="16" customFormat="1" ht="11.25">
      <c r="B245" s="246"/>
      <c r="C245" s="247"/>
      <c r="D245" s="204" t="s">
        <v>166</v>
      </c>
      <c r="E245" s="248" t="s">
        <v>35</v>
      </c>
      <c r="F245" s="249" t="s">
        <v>414</v>
      </c>
      <c r="G245" s="247"/>
      <c r="H245" s="250">
        <v>329.8</v>
      </c>
      <c r="I245" s="251"/>
      <c r="J245" s="247"/>
      <c r="K245" s="247"/>
      <c r="L245" s="252"/>
      <c r="M245" s="253"/>
      <c r="N245" s="254"/>
      <c r="O245" s="254"/>
      <c r="P245" s="254"/>
      <c r="Q245" s="254"/>
      <c r="R245" s="254"/>
      <c r="S245" s="254"/>
      <c r="T245" s="255"/>
      <c r="AT245" s="256" t="s">
        <v>166</v>
      </c>
      <c r="AU245" s="256" t="s">
        <v>87</v>
      </c>
      <c r="AV245" s="16" t="s">
        <v>161</v>
      </c>
      <c r="AW245" s="16" t="s">
        <v>40</v>
      </c>
      <c r="AX245" s="16" t="s">
        <v>79</v>
      </c>
      <c r="AY245" s="256" t="s">
        <v>145</v>
      </c>
    </row>
    <row r="246" spans="2:51" s="14" customFormat="1" ht="11.25">
      <c r="B246" s="213"/>
      <c r="C246" s="214"/>
      <c r="D246" s="204" t="s">
        <v>166</v>
      </c>
      <c r="E246" s="215" t="s">
        <v>35</v>
      </c>
      <c r="F246" s="216" t="s">
        <v>415</v>
      </c>
      <c r="G246" s="214"/>
      <c r="H246" s="217">
        <v>164.5</v>
      </c>
      <c r="I246" s="218"/>
      <c r="J246" s="214"/>
      <c r="K246" s="214"/>
      <c r="L246" s="219"/>
      <c r="M246" s="220"/>
      <c r="N246" s="221"/>
      <c r="O246" s="221"/>
      <c r="P246" s="221"/>
      <c r="Q246" s="221"/>
      <c r="R246" s="221"/>
      <c r="S246" s="221"/>
      <c r="T246" s="222"/>
      <c r="AT246" s="223" t="s">
        <v>166</v>
      </c>
      <c r="AU246" s="223" t="s">
        <v>87</v>
      </c>
      <c r="AV246" s="14" t="s">
        <v>87</v>
      </c>
      <c r="AW246" s="14" t="s">
        <v>40</v>
      </c>
      <c r="AX246" s="14" t="s">
        <v>79</v>
      </c>
      <c r="AY246" s="223" t="s">
        <v>145</v>
      </c>
    </row>
    <row r="247" spans="2:51" s="15" customFormat="1" ht="11.25">
      <c r="B247" s="224"/>
      <c r="C247" s="225"/>
      <c r="D247" s="204" t="s">
        <v>166</v>
      </c>
      <c r="E247" s="226" t="s">
        <v>35</v>
      </c>
      <c r="F247" s="227" t="s">
        <v>170</v>
      </c>
      <c r="G247" s="225"/>
      <c r="H247" s="228">
        <v>494.3</v>
      </c>
      <c r="I247" s="229"/>
      <c r="J247" s="225"/>
      <c r="K247" s="225"/>
      <c r="L247" s="230"/>
      <c r="M247" s="231"/>
      <c r="N247" s="232"/>
      <c r="O247" s="232"/>
      <c r="P247" s="232"/>
      <c r="Q247" s="232"/>
      <c r="R247" s="232"/>
      <c r="S247" s="232"/>
      <c r="T247" s="233"/>
      <c r="AT247" s="234" t="s">
        <v>166</v>
      </c>
      <c r="AU247" s="234" t="s">
        <v>87</v>
      </c>
      <c r="AV247" s="15" t="s">
        <v>153</v>
      </c>
      <c r="AW247" s="15" t="s">
        <v>40</v>
      </c>
      <c r="AX247" s="15" t="s">
        <v>83</v>
      </c>
      <c r="AY247" s="234" t="s">
        <v>145</v>
      </c>
    </row>
    <row r="248" spans="1:65" s="2" customFormat="1" ht="24.2" customHeight="1">
      <c r="A248" s="38"/>
      <c r="B248" s="39"/>
      <c r="C248" s="184" t="s">
        <v>416</v>
      </c>
      <c r="D248" s="184" t="s">
        <v>148</v>
      </c>
      <c r="E248" s="185" t="s">
        <v>417</v>
      </c>
      <c r="F248" s="186" t="s">
        <v>418</v>
      </c>
      <c r="G248" s="187" t="s">
        <v>151</v>
      </c>
      <c r="H248" s="188">
        <v>329.8</v>
      </c>
      <c r="I248" s="189"/>
      <c r="J248" s="190">
        <f>ROUND(I248*H248,2)</f>
        <v>0</v>
      </c>
      <c r="K248" s="186" t="s">
        <v>152</v>
      </c>
      <c r="L248" s="43"/>
      <c r="M248" s="191" t="s">
        <v>35</v>
      </c>
      <c r="N248" s="192" t="s">
        <v>50</v>
      </c>
      <c r="O248" s="68"/>
      <c r="P248" s="193">
        <f>O248*H248</f>
        <v>0</v>
      </c>
      <c r="Q248" s="193">
        <v>0</v>
      </c>
      <c r="R248" s="193">
        <f>Q248*H248</f>
        <v>0</v>
      </c>
      <c r="S248" s="193">
        <v>0</v>
      </c>
      <c r="T248" s="194">
        <f>S248*H248</f>
        <v>0</v>
      </c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R248" s="195" t="s">
        <v>209</v>
      </c>
      <c r="AT248" s="195" t="s">
        <v>148</v>
      </c>
      <c r="AU248" s="195" t="s">
        <v>87</v>
      </c>
      <c r="AY248" s="20" t="s">
        <v>145</v>
      </c>
      <c r="BE248" s="196">
        <f>IF(N248="základní",J248,0)</f>
        <v>0</v>
      </c>
      <c r="BF248" s="196">
        <f>IF(N248="snížená",J248,0)</f>
        <v>0</v>
      </c>
      <c r="BG248" s="196">
        <f>IF(N248="zákl. přenesená",J248,0)</f>
        <v>0</v>
      </c>
      <c r="BH248" s="196">
        <f>IF(N248="sníž. přenesená",J248,0)</f>
        <v>0</v>
      </c>
      <c r="BI248" s="196">
        <f>IF(N248="nulová",J248,0)</f>
        <v>0</v>
      </c>
      <c r="BJ248" s="20" t="s">
        <v>83</v>
      </c>
      <c r="BK248" s="196">
        <f>ROUND(I248*H248,2)</f>
        <v>0</v>
      </c>
      <c r="BL248" s="20" t="s">
        <v>209</v>
      </c>
      <c r="BM248" s="195" t="s">
        <v>419</v>
      </c>
    </row>
    <row r="249" spans="1:47" s="2" customFormat="1" ht="11.25">
      <c r="A249" s="38"/>
      <c r="B249" s="39"/>
      <c r="C249" s="40"/>
      <c r="D249" s="197" t="s">
        <v>155</v>
      </c>
      <c r="E249" s="40"/>
      <c r="F249" s="198" t="s">
        <v>420</v>
      </c>
      <c r="G249" s="40"/>
      <c r="H249" s="40"/>
      <c r="I249" s="199"/>
      <c r="J249" s="40"/>
      <c r="K249" s="40"/>
      <c r="L249" s="43"/>
      <c r="M249" s="200"/>
      <c r="N249" s="201"/>
      <c r="O249" s="68"/>
      <c r="P249" s="68"/>
      <c r="Q249" s="68"/>
      <c r="R249" s="68"/>
      <c r="S249" s="68"/>
      <c r="T249" s="69"/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T249" s="20" t="s">
        <v>155</v>
      </c>
      <c r="AU249" s="20" t="s">
        <v>87</v>
      </c>
    </row>
    <row r="250" spans="1:47" s="2" customFormat="1" ht="19.5">
      <c r="A250" s="38"/>
      <c r="B250" s="39"/>
      <c r="C250" s="40"/>
      <c r="D250" s="204" t="s">
        <v>400</v>
      </c>
      <c r="E250" s="40"/>
      <c r="F250" s="245" t="s">
        <v>421</v>
      </c>
      <c r="G250" s="40"/>
      <c r="H250" s="40"/>
      <c r="I250" s="199"/>
      <c r="J250" s="40"/>
      <c r="K250" s="40"/>
      <c r="L250" s="43"/>
      <c r="M250" s="200"/>
      <c r="N250" s="201"/>
      <c r="O250" s="68"/>
      <c r="P250" s="68"/>
      <c r="Q250" s="68"/>
      <c r="R250" s="68"/>
      <c r="S250" s="68"/>
      <c r="T250" s="69"/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T250" s="20" t="s">
        <v>400</v>
      </c>
      <c r="AU250" s="20" t="s">
        <v>87</v>
      </c>
    </row>
    <row r="251" spans="1:65" s="2" customFormat="1" ht="33" customHeight="1">
      <c r="A251" s="38"/>
      <c r="B251" s="39"/>
      <c r="C251" s="184" t="s">
        <v>422</v>
      </c>
      <c r="D251" s="184" t="s">
        <v>148</v>
      </c>
      <c r="E251" s="185" t="s">
        <v>423</v>
      </c>
      <c r="F251" s="186" t="s">
        <v>424</v>
      </c>
      <c r="G251" s="187" t="s">
        <v>151</v>
      </c>
      <c r="H251" s="188">
        <v>494.3</v>
      </c>
      <c r="I251" s="189"/>
      <c r="J251" s="190">
        <f>ROUND(I251*H251,2)</f>
        <v>0</v>
      </c>
      <c r="K251" s="186" t="s">
        <v>152</v>
      </c>
      <c r="L251" s="43"/>
      <c r="M251" s="191" t="s">
        <v>35</v>
      </c>
      <c r="N251" s="192" t="s">
        <v>50</v>
      </c>
      <c r="O251" s="68"/>
      <c r="P251" s="193">
        <f>O251*H251</f>
        <v>0</v>
      </c>
      <c r="Q251" s="193">
        <v>0.00021</v>
      </c>
      <c r="R251" s="193">
        <f>Q251*H251</f>
        <v>0.103803</v>
      </c>
      <c r="S251" s="193">
        <v>0</v>
      </c>
      <c r="T251" s="194">
        <f>S251*H251</f>
        <v>0</v>
      </c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R251" s="195" t="s">
        <v>209</v>
      </c>
      <c r="AT251" s="195" t="s">
        <v>148</v>
      </c>
      <c r="AU251" s="195" t="s">
        <v>87</v>
      </c>
      <c r="AY251" s="20" t="s">
        <v>145</v>
      </c>
      <c r="BE251" s="196">
        <f>IF(N251="základní",J251,0)</f>
        <v>0</v>
      </c>
      <c r="BF251" s="196">
        <f>IF(N251="snížená",J251,0)</f>
        <v>0</v>
      </c>
      <c r="BG251" s="196">
        <f>IF(N251="zákl. přenesená",J251,0)</f>
        <v>0</v>
      </c>
      <c r="BH251" s="196">
        <f>IF(N251="sníž. přenesená",J251,0)</f>
        <v>0</v>
      </c>
      <c r="BI251" s="196">
        <f>IF(N251="nulová",J251,0)</f>
        <v>0</v>
      </c>
      <c r="BJ251" s="20" t="s">
        <v>83</v>
      </c>
      <c r="BK251" s="196">
        <f>ROUND(I251*H251,2)</f>
        <v>0</v>
      </c>
      <c r="BL251" s="20" t="s">
        <v>209</v>
      </c>
      <c r="BM251" s="195" t="s">
        <v>425</v>
      </c>
    </row>
    <row r="252" spans="1:47" s="2" customFormat="1" ht="11.25">
      <c r="A252" s="38"/>
      <c r="B252" s="39"/>
      <c r="C252" s="40"/>
      <c r="D252" s="197" t="s">
        <v>155</v>
      </c>
      <c r="E252" s="40"/>
      <c r="F252" s="198" t="s">
        <v>426</v>
      </c>
      <c r="G252" s="40"/>
      <c r="H252" s="40"/>
      <c r="I252" s="199"/>
      <c r="J252" s="40"/>
      <c r="K252" s="40"/>
      <c r="L252" s="43"/>
      <c r="M252" s="200"/>
      <c r="N252" s="201"/>
      <c r="O252" s="68"/>
      <c r="P252" s="68"/>
      <c r="Q252" s="68"/>
      <c r="R252" s="68"/>
      <c r="S252" s="68"/>
      <c r="T252" s="69"/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T252" s="20" t="s">
        <v>155</v>
      </c>
      <c r="AU252" s="20" t="s">
        <v>87</v>
      </c>
    </row>
    <row r="253" spans="1:47" s="2" customFormat="1" ht="19.5">
      <c r="A253" s="38"/>
      <c r="B253" s="39"/>
      <c r="C253" s="40"/>
      <c r="D253" s="204" t="s">
        <v>400</v>
      </c>
      <c r="E253" s="40"/>
      <c r="F253" s="245" t="s">
        <v>401</v>
      </c>
      <c r="G253" s="40"/>
      <c r="H253" s="40"/>
      <c r="I253" s="199"/>
      <c r="J253" s="40"/>
      <c r="K253" s="40"/>
      <c r="L253" s="43"/>
      <c r="M253" s="200"/>
      <c r="N253" s="201"/>
      <c r="O253" s="68"/>
      <c r="P253" s="68"/>
      <c r="Q253" s="68"/>
      <c r="R253" s="68"/>
      <c r="S253" s="68"/>
      <c r="T253" s="69"/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T253" s="20" t="s">
        <v>400</v>
      </c>
      <c r="AU253" s="20" t="s">
        <v>87</v>
      </c>
    </row>
    <row r="254" spans="2:51" s="14" customFormat="1" ht="11.25">
      <c r="B254" s="213"/>
      <c r="C254" s="214"/>
      <c r="D254" s="204" t="s">
        <v>166</v>
      </c>
      <c r="E254" s="215" t="s">
        <v>35</v>
      </c>
      <c r="F254" s="216" t="s">
        <v>427</v>
      </c>
      <c r="G254" s="214"/>
      <c r="H254" s="217">
        <v>329.8</v>
      </c>
      <c r="I254" s="218"/>
      <c r="J254" s="214"/>
      <c r="K254" s="214"/>
      <c r="L254" s="219"/>
      <c r="M254" s="220"/>
      <c r="N254" s="221"/>
      <c r="O254" s="221"/>
      <c r="P254" s="221"/>
      <c r="Q254" s="221"/>
      <c r="R254" s="221"/>
      <c r="S254" s="221"/>
      <c r="T254" s="222"/>
      <c r="AT254" s="223" t="s">
        <v>166</v>
      </c>
      <c r="AU254" s="223" t="s">
        <v>87</v>
      </c>
      <c r="AV254" s="14" t="s">
        <v>87</v>
      </c>
      <c r="AW254" s="14" t="s">
        <v>40</v>
      </c>
      <c r="AX254" s="14" t="s">
        <v>79</v>
      </c>
      <c r="AY254" s="223" t="s">
        <v>145</v>
      </c>
    </row>
    <row r="255" spans="2:51" s="14" customFormat="1" ht="11.25">
      <c r="B255" s="213"/>
      <c r="C255" s="214"/>
      <c r="D255" s="204" t="s">
        <v>166</v>
      </c>
      <c r="E255" s="215" t="s">
        <v>35</v>
      </c>
      <c r="F255" s="216" t="s">
        <v>428</v>
      </c>
      <c r="G255" s="214"/>
      <c r="H255" s="217">
        <v>164.5</v>
      </c>
      <c r="I255" s="218"/>
      <c r="J255" s="214"/>
      <c r="K255" s="214"/>
      <c r="L255" s="219"/>
      <c r="M255" s="220"/>
      <c r="N255" s="221"/>
      <c r="O255" s="221"/>
      <c r="P255" s="221"/>
      <c r="Q255" s="221"/>
      <c r="R255" s="221"/>
      <c r="S255" s="221"/>
      <c r="T255" s="222"/>
      <c r="AT255" s="223" t="s">
        <v>166</v>
      </c>
      <c r="AU255" s="223" t="s">
        <v>87</v>
      </c>
      <c r="AV255" s="14" t="s">
        <v>87</v>
      </c>
      <c r="AW255" s="14" t="s">
        <v>40</v>
      </c>
      <c r="AX255" s="14" t="s">
        <v>79</v>
      </c>
      <c r="AY255" s="223" t="s">
        <v>145</v>
      </c>
    </row>
    <row r="256" spans="2:51" s="15" customFormat="1" ht="11.25">
      <c r="B256" s="224"/>
      <c r="C256" s="225"/>
      <c r="D256" s="204" t="s">
        <v>166</v>
      </c>
      <c r="E256" s="226" t="s">
        <v>35</v>
      </c>
      <c r="F256" s="227" t="s">
        <v>170</v>
      </c>
      <c r="G256" s="225"/>
      <c r="H256" s="228">
        <v>494.3</v>
      </c>
      <c r="I256" s="229"/>
      <c r="J256" s="225"/>
      <c r="K256" s="225"/>
      <c r="L256" s="230"/>
      <c r="M256" s="231"/>
      <c r="N256" s="232"/>
      <c r="O256" s="232"/>
      <c r="P256" s="232"/>
      <c r="Q256" s="232"/>
      <c r="R256" s="232"/>
      <c r="S256" s="232"/>
      <c r="T256" s="233"/>
      <c r="AT256" s="234" t="s">
        <v>166</v>
      </c>
      <c r="AU256" s="234" t="s">
        <v>87</v>
      </c>
      <c r="AV256" s="15" t="s">
        <v>153</v>
      </c>
      <c r="AW256" s="15" t="s">
        <v>40</v>
      </c>
      <c r="AX256" s="15" t="s">
        <v>83</v>
      </c>
      <c r="AY256" s="234" t="s">
        <v>145</v>
      </c>
    </row>
    <row r="257" spans="1:65" s="2" customFormat="1" ht="37.9" customHeight="1">
      <c r="A257" s="38"/>
      <c r="B257" s="39"/>
      <c r="C257" s="184" t="s">
        <v>429</v>
      </c>
      <c r="D257" s="184" t="s">
        <v>148</v>
      </c>
      <c r="E257" s="185" t="s">
        <v>430</v>
      </c>
      <c r="F257" s="186" t="s">
        <v>431</v>
      </c>
      <c r="G257" s="187" t="s">
        <v>151</v>
      </c>
      <c r="H257" s="188">
        <v>494.3</v>
      </c>
      <c r="I257" s="189"/>
      <c r="J257" s="190">
        <f>ROUND(I257*H257,2)</f>
        <v>0</v>
      </c>
      <c r="K257" s="186" t="s">
        <v>152</v>
      </c>
      <c r="L257" s="43"/>
      <c r="M257" s="191" t="s">
        <v>35</v>
      </c>
      <c r="N257" s="192" t="s">
        <v>50</v>
      </c>
      <c r="O257" s="68"/>
      <c r="P257" s="193">
        <f>O257*H257</f>
        <v>0</v>
      </c>
      <c r="Q257" s="193">
        <v>0.00028</v>
      </c>
      <c r="R257" s="193">
        <f>Q257*H257</f>
        <v>0.138404</v>
      </c>
      <c r="S257" s="193">
        <v>0</v>
      </c>
      <c r="T257" s="194">
        <f>S257*H257</f>
        <v>0</v>
      </c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R257" s="195" t="s">
        <v>209</v>
      </c>
      <c r="AT257" s="195" t="s">
        <v>148</v>
      </c>
      <c r="AU257" s="195" t="s">
        <v>87</v>
      </c>
      <c r="AY257" s="20" t="s">
        <v>145</v>
      </c>
      <c r="BE257" s="196">
        <f>IF(N257="základní",J257,0)</f>
        <v>0</v>
      </c>
      <c r="BF257" s="196">
        <f>IF(N257="snížená",J257,0)</f>
        <v>0</v>
      </c>
      <c r="BG257" s="196">
        <f>IF(N257="zákl. přenesená",J257,0)</f>
        <v>0</v>
      </c>
      <c r="BH257" s="196">
        <f>IF(N257="sníž. přenesená",J257,0)</f>
        <v>0</v>
      </c>
      <c r="BI257" s="196">
        <f>IF(N257="nulová",J257,0)</f>
        <v>0</v>
      </c>
      <c r="BJ257" s="20" t="s">
        <v>83</v>
      </c>
      <c r="BK257" s="196">
        <f>ROUND(I257*H257,2)</f>
        <v>0</v>
      </c>
      <c r="BL257" s="20" t="s">
        <v>209</v>
      </c>
      <c r="BM257" s="195" t="s">
        <v>432</v>
      </c>
    </row>
    <row r="258" spans="1:47" s="2" customFormat="1" ht="11.25">
      <c r="A258" s="38"/>
      <c r="B258" s="39"/>
      <c r="C258" s="40"/>
      <c r="D258" s="197" t="s">
        <v>155</v>
      </c>
      <c r="E258" s="40"/>
      <c r="F258" s="198" t="s">
        <v>433</v>
      </c>
      <c r="G258" s="40"/>
      <c r="H258" s="40"/>
      <c r="I258" s="199"/>
      <c r="J258" s="40"/>
      <c r="K258" s="40"/>
      <c r="L258" s="43"/>
      <c r="M258" s="257"/>
      <c r="N258" s="258"/>
      <c r="O258" s="259"/>
      <c r="P258" s="259"/>
      <c r="Q258" s="259"/>
      <c r="R258" s="259"/>
      <c r="S258" s="259"/>
      <c r="T258" s="260"/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T258" s="20" t="s">
        <v>155</v>
      </c>
      <c r="AU258" s="20" t="s">
        <v>87</v>
      </c>
    </row>
    <row r="259" spans="1:31" s="2" customFormat="1" ht="6.95" customHeight="1">
      <c r="A259" s="38"/>
      <c r="B259" s="51"/>
      <c r="C259" s="52"/>
      <c r="D259" s="52"/>
      <c r="E259" s="52"/>
      <c r="F259" s="52"/>
      <c r="G259" s="52"/>
      <c r="H259" s="52"/>
      <c r="I259" s="52"/>
      <c r="J259" s="52"/>
      <c r="K259" s="52"/>
      <c r="L259" s="43"/>
      <c r="M259" s="38"/>
      <c r="O259" s="38"/>
      <c r="P259" s="38"/>
      <c r="Q259" s="38"/>
      <c r="R259" s="38"/>
      <c r="S259" s="38"/>
      <c r="T259" s="38"/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</row>
  </sheetData>
  <sheetProtection algorithmName="SHA-512" hashValue="Aoi6X6mTRjb4kujRwiH2hX1KmsJz327YGTJjD2btY5DJ3n3qPX8wC83N/qOdturZlqrcLcUPldj2VbXtgNROlg==" saltValue="yAJItM4LK41EDdw2xa3I3dXsVYMXH0DNkusPA68nofA1wbGIS+XbpCBo4pCWi7mI4bT1WnDhDr8X/giqgLdWrQ==" spinCount="100000" sheet="1" objects="1" scenarios="1" formatColumns="0" formatRows="0" autoFilter="0"/>
  <autoFilter ref="C94:K258"/>
  <mergeCells count="12">
    <mergeCell ref="E87:H87"/>
    <mergeCell ref="L2:V2"/>
    <mergeCell ref="E50:H50"/>
    <mergeCell ref="E52:H52"/>
    <mergeCell ref="E54:H54"/>
    <mergeCell ref="E83:H83"/>
    <mergeCell ref="E85:H85"/>
    <mergeCell ref="E7:H7"/>
    <mergeCell ref="E9:H9"/>
    <mergeCell ref="E11:H11"/>
    <mergeCell ref="E20:H20"/>
    <mergeCell ref="E29:H29"/>
  </mergeCells>
  <hyperlinks>
    <hyperlink ref="F99" r:id="rId1" display="https://podminky.urs.cz/item/CS_URS_2023_02/611131121"/>
    <hyperlink ref="F101" r:id="rId2" display="https://podminky.urs.cz/item/CS_URS_2023_02/612131121"/>
    <hyperlink ref="F108" r:id="rId3" display="https://podminky.urs.cz/item/CS_URS_2023_02/611142001"/>
    <hyperlink ref="F113" r:id="rId4" display="https://podminky.urs.cz/item/CS_URS_2023_02/611311141"/>
    <hyperlink ref="F115" r:id="rId5" display="https://podminky.urs.cz/item/CS_URS_2023_02/611311191"/>
    <hyperlink ref="F117" r:id="rId6" display="https://podminky.urs.cz/item/CS_URS_2023_02/612315402"/>
    <hyperlink ref="F122" r:id="rId7" display="https://podminky.urs.cz/item/CS_URS_2023_02/619991001"/>
    <hyperlink ref="F197" r:id="rId8" display="https://podminky.urs.cz/item/CS_URS_2023_02/775111411"/>
    <hyperlink ref="F207" r:id="rId9" display="https://podminky.urs.cz/item/CS_URS_2023_02/775449121"/>
    <hyperlink ref="F218" r:id="rId10" display="https://podminky.urs.cz/item/CS_URS_2023_02/775526240"/>
    <hyperlink ref="F222" r:id="rId11" display="https://podminky.urs.cz/item/CS_URS_2023_02/775591311"/>
    <hyperlink ref="F224" r:id="rId12" display="https://podminky.urs.cz/item/CS_URS_2023_02/775591312"/>
    <hyperlink ref="F226" r:id="rId13" display="https://podminky.urs.cz/item/CS_URS_2023_02/775591411"/>
    <hyperlink ref="F228" r:id="rId14" display="https://podminky.urs.cz/item/CS_URS_2023_02/775599110"/>
    <hyperlink ref="F230" r:id="rId15" display="https://podminky.urs.cz/item/CS_URS_2023_02/998775102"/>
    <hyperlink ref="F233" r:id="rId16" display="https://podminky.urs.cz/item/CS_URS_2023_02/784111001"/>
    <hyperlink ref="F240" r:id="rId17" display="https://podminky.urs.cz/item/CS_URS_2023_02/784121001"/>
    <hyperlink ref="F249" r:id="rId18" display="https://podminky.urs.cz/item/CS_URS_2023_02/784121011"/>
    <hyperlink ref="F252" r:id="rId19" display="https://podminky.urs.cz/item/CS_URS_2023_02/784181111"/>
    <hyperlink ref="F258" r:id="rId20" display="https://podminky.urs.cz/item/CS_URS_2023_02/78421112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2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8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96"/>
      <c r="M2" s="396"/>
      <c r="N2" s="396"/>
      <c r="O2" s="396"/>
      <c r="P2" s="396"/>
      <c r="Q2" s="396"/>
      <c r="R2" s="396"/>
      <c r="S2" s="396"/>
      <c r="T2" s="396"/>
      <c r="U2" s="396"/>
      <c r="V2" s="396"/>
      <c r="AT2" s="20" t="s">
        <v>95</v>
      </c>
    </row>
    <row r="3" spans="2:46" s="1" customFormat="1" ht="6.95" customHeight="1">
      <c r="B3" s="112"/>
      <c r="C3" s="113"/>
      <c r="D3" s="113"/>
      <c r="E3" s="113"/>
      <c r="F3" s="113"/>
      <c r="G3" s="113"/>
      <c r="H3" s="113"/>
      <c r="I3" s="113"/>
      <c r="J3" s="113"/>
      <c r="K3" s="113"/>
      <c r="L3" s="23"/>
      <c r="AT3" s="20" t="s">
        <v>87</v>
      </c>
    </row>
    <row r="4" spans="2:46" s="1" customFormat="1" ht="24.95" customHeight="1">
      <c r="B4" s="23"/>
      <c r="D4" s="114" t="s">
        <v>111</v>
      </c>
      <c r="L4" s="23"/>
      <c r="M4" s="115" t="s">
        <v>10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116" t="s">
        <v>16</v>
      </c>
      <c r="L6" s="23"/>
    </row>
    <row r="7" spans="2:12" s="1" customFormat="1" ht="26.25" customHeight="1">
      <c r="B7" s="23"/>
      <c r="E7" s="397" t="str">
        <f>'Rekapitulace stavby'!K6</f>
        <v>CMTF -Univerzitní 22-Vrátnice a vstupní prostory a oprava podlah a rekonstrukce omítek stropů v kancelářích 36.07 ,3.08,</v>
      </c>
      <c r="F7" s="398"/>
      <c r="G7" s="398"/>
      <c r="H7" s="398"/>
      <c r="L7" s="23"/>
    </row>
    <row r="8" spans="2:12" s="1" customFormat="1" ht="12" customHeight="1">
      <c r="B8" s="23"/>
      <c r="D8" s="116" t="s">
        <v>112</v>
      </c>
      <c r="L8" s="23"/>
    </row>
    <row r="9" spans="1:31" s="2" customFormat="1" ht="16.5" customHeight="1">
      <c r="A9" s="38"/>
      <c r="B9" s="43"/>
      <c r="C9" s="38"/>
      <c r="D9" s="38"/>
      <c r="E9" s="397" t="s">
        <v>113</v>
      </c>
      <c r="F9" s="399"/>
      <c r="G9" s="399"/>
      <c r="H9" s="399"/>
      <c r="I9" s="38"/>
      <c r="J9" s="38"/>
      <c r="K9" s="38"/>
      <c r="L9" s="117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3"/>
      <c r="C10" s="38"/>
      <c r="D10" s="116" t="s">
        <v>114</v>
      </c>
      <c r="E10" s="38"/>
      <c r="F10" s="38"/>
      <c r="G10" s="38"/>
      <c r="H10" s="38"/>
      <c r="I10" s="38"/>
      <c r="J10" s="38"/>
      <c r="K10" s="38"/>
      <c r="L10" s="117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30" customHeight="1">
      <c r="A11" s="38"/>
      <c r="B11" s="43"/>
      <c r="C11" s="38"/>
      <c r="D11" s="38"/>
      <c r="E11" s="400" t="s">
        <v>434</v>
      </c>
      <c r="F11" s="399"/>
      <c r="G11" s="399"/>
      <c r="H11" s="399"/>
      <c r="I11" s="38"/>
      <c r="J11" s="38"/>
      <c r="K11" s="38"/>
      <c r="L11" s="117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1.25">
      <c r="A12" s="38"/>
      <c r="B12" s="43"/>
      <c r="C12" s="38"/>
      <c r="D12" s="38"/>
      <c r="E12" s="38"/>
      <c r="F12" s="38"/>
      <c r="G12" s="38"/>
      <c r="H12" s="38"/>
      <c r="I12" s="38"/>
      <c r="J12" s="38"/>
      <c r="K12" s="38"/>
      <c r="L12" s="117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3"/>
      <c r="C13" s="38"/>
      <c r="D13" s="116" t="s">
        <v>18</v>
      </c>
      <c r="E13" s="38"/>
      <c r="F13" s="107" t="s">
        <v>19</v>
      </c>
      <c r="G13" s="38"/>
      <c r="H13" s="38"/>
      <c r="I13" s="116" t="s">
        <v>20</v>
      </c>
      <c r="J13" s="107" t="s">
        <v>35</v>
      </c>
      <c r="K13" s="38"/>
      <c r="L13" s="117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3"/>
      <c r="C14" s="38"/>
      <c r="D14" s="116" t="s">
        <v>22</v>
      </c>
      <c r="E14" s="38"/>
      <c r="F14" s="107" t="s">
        <v>23</v>
      </c>
      <c r="G14" s="38"/>
      <c r="H14" s="38"/>
      <c r="I14" s="116" t="s">
        <v>24</v>
      </c>
      <c r="J14" s="118" t="str">
        <f>'Rekapitulace stavby'!AN8</f>
        <v>24. 4. 2024</v>
      </c>
      <c r="K14" s="38"/>
      <c r="L14" s="117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9" customHeight="1">
      <c r="A15" s="38"/>
      <c r="B15" s="43"/>
      <c r="C15" s="38"/>
      <c r="D15" s="38"/>
      <c r="E15" s="38"/>
      <c r="F15" s="38"/>
      <c r="G15" s="38"/>
      <c r="H15" s="38"/>
      <c r="I15" s="38"/>
      <c r="J15" s="38"/>
      <c r="K15" s="38"/>
      <c r="L15" s="117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3"/>
      <c r="C16" s="38"/>
      <c r="D16" s="116" t="s">
        <v>30</v>
      </c>
      <c r="E16" s="38"/>
      <c r="F16" s="38"/>
      <c r="G16" s="38"/>
      <c r="H16" s="38"/>
      <c r="I16" s="116" t="s">
        <v>31</v>
      </c>
      <c r="J16" s="107" t="s">
        <v>32</v>
      </c>
      <c r="K16" s="38"/>
      <c r="L16" s="117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3"/>
      <c r="C17" s="38"/>
      <c r="D17" s="38"/>
      <c r="E17" s="107" t="s">
        <v>33</v>
      </c>
      <c r="F17" s="38"/>
      <c r="G17" s="38"/>
      <c r="H17" s="38"/>
      <c r="I17" s="116" t="s">
        <v>34</v>
      </c>
      <c r="J17" s="107" t="s">
        <v>35</v>
      </c>
      <c r="K17" s="38"/>
      <c r="L17" s="117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3"/>
      <c r="C18" s="38"/>
      <c r="D18" s="38"/>
      <c r="E18" s="38"/>
      <c r="F18" s="38"/>
      <c r="G18" s="38"/>
      <c r="H18" s="38"/>
      <c r="I18" s="38"/>
      <c r="J18" s="38"/>
      <c r="K18" s="38"/>
      <c r="L18" s="117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3"/>
      <c r="C19" s="38"/>
      <c r="D19" s="116" t="s">
        <v>36</v>
      </c>
      <c r="E19" s="38"/>
      <c r="F19" s="38"/>
      <c r="G19" s="38"/>
      <c r="H19" s="38"/>
      <c r="I19" s="116" t="s">
        <v>31</v>
      </c>
      <c r="J19" s="33" t="str">
        <f>'Rekapitulace stavby'!AN13</f>
        <v>Vyplň údaj</v>
      </c>
      <c r="K19" s="38"/>
      <c r="L19" s="117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3"/>
      <c r="C20" s="38"/>
      <c r="D20" s="38"/>
      <c r="E20" s="401" t="str">
        <f>'Rekapitulace stavby'!E14</f>
        <v>Vyplň údaj</v>
      </c>
      <c r="F20" s="402"/>
      <c r="G20" s="402"/>
      <c r="H20" s="402"/>
      <c r="I20" s="116" t="s">
        <v>34</v>
      </c>
      <c r="J20" s="33" t="str">
        <f>'Rekapitulace stavby'!AN14</f>
        <v>Vyplň údaj</v>
      </c>
      <c r="K20" s="38"/>
      <c r="L20" s="117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3"/>
      <c r="C21" s="38"/>
      <c r="D21" s="38"/>
      <c r="E21" s="38"/>
      <c r="F21" s="38"/>
      <c r="G21" s="38"/>
      <c r="H21" s="38"/>
      <c r="I21" s="38"/>
      <c r="J21" s="38"/>
      <c r="K21" s="38"/>
      <c r="L21" s="117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3"/>
      <c r="C22" s="38"/>
      <c r="D22" s="116" t="s">
        <v>38</v>
      </c>
      <c r="E22" s="38"/>
      <c r="F22" s="38"/>
      <c r="G22" s="38"/>
      <c r="H22" s="38"/>
      <c r="I22" s="116" t="s">
        <v>31</v>
      </c>
      <c r="J22" s="107" t="s">
        <v>35</v>
      </c>
      <c r="K22" s="38"/>
      <c r="L22" s="117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3"/>
      <c r="C23" s="38"/>
      <c r="D23" s="38"/>
      <c r="E23" s="107" t="s">
        <v>39</v>
      </c>
      <c r="F23" s="38"/>
      <c r="G23" s="38"/>
      <c r="H23" s="38"/>
      <c r="I23" s="116" t="s">
        <v>34</v>
      </c>
      <c r="J23" s="107" t="s">
        <v>35</v>
      </c>
      <c r="K23" s="38"/>
      <c r="L23" s="117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3"/>
      <c r="C24" s="38"/>
      <c r="D24" s="38"/>
      <c r="E24" s="38"/>
      <c r="F24" s="38"/>
      <c r="G24" s="38"/>
      <c r="H24" s="38"/>
      <c r="I24" s="38"/>
      <c r="J24" s="38"/>
      <c r="K24" s="38"/>
      <c r="L24" s="117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3"/>
      <c r="C25" s="38"/>
      <c r="D25" s="116" t="s">
        <v>41</v>
      </c>
      <c r="E25" s="38"/>
      <c r="F25" s="38"/>
      <c r="G25" s="38"/>
      <c r="H25" s="38"/>
      <c r="I25" s="116" t="s">
        <v>31</v>
      </c>
      <c r="J25" s="107" t="s">
        <v>35</v>
      </c>
      <c r="K25" s="38"/>
      <c r="L25" s="117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3"/>
      <c r="C26" s="38"/>
      <c r="D26" s="38"/>
      <c r="E26" s="107" t="s">
        <v>42</v>
      </c>
      <c r="F26" s="38"/>
      <c r="G26" s="38"/>
      <c r="H26" s="38"/>
      <c r="I26" s="116" t="s">
        <v>34</v>
      </c>
      <c r="J26" s="107" t="s">
        <v>35</v>
      </c>
      <c r="K26" s="38"/>
      <c r="L26" s="117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3"/>
      <c r="C27" s="38"/>
      <c r="D27" s="38"/>
      <c r="E27" s="38"/>
      <c r="F27" s="38"/>
      <c r="G27" s="38"/>
      <c r="H27" s="38"/>
      <c r="I27" s="38"/>
      <c r="J27" s="38"/>
      <c r="K27" s="38"/>
      <c r="L27" s="117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3"/>
      <c r="C28" s="38"/>
      <c r="D28" s="116" t="s">
        <v>43</v>
      </c>
      <c r="E28" s="38"/>
      <c r="F28" s="38"/>
      <c r="G28" s="38"/>
      <c r="H28" s="38"/>
      <c r="I28" s="38"/>
      <c r="J28" s="38"/>
      <c r="K28" s="38"/>
      <c r="L28" s="117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21"/>
      <c r="B29" s="122"/>
      <c r="C29" s="121"/>
      <c r="D29" s="121"/>
      <c r="E29" s="403" t="s">
        <v>35</v>
      </c>
      <c r="F29" s="403"/>
      <c r="G29" s="403"/>
      <c r="H29" s="403"/>
      <c r="I29" s="121"/>
      <c r="J29" s="121"/>
      <c r="K29" s="121"/>
      <c r="L29" s="123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</row>
    <row r="30" spans="1:31" s="2" customFormat="1" ht="6.95" customHeight="1">
      <c r="A30" s="38"/>
      <c r="B30" s="43"/>
      <c r="C30" s="38"/>
      <c r="D30" s="38"/>
      <c r="E30" s="38"/>
      <c r="F30" s="38"/>
      <c r="G30" s="38"/>
      <c r="H30" s="38"/>
      <c r="I30" s="38"/>
      <c r="J30" s="38"/>
      <c r="K30" s="38"/>
      <c r="L30" s="117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3"/>
      <c r="C31" s="38"/>
      <c r="D31" s="124"/>
      <c r="E31" s="124"/>
      <c r="F31" s="124"/>
      <c r="G31" s="124"/>
      <c r="H31" s="124"/>
      <c r="I31" s="124"/>
      <c r="J31" s="124"/>
      <c r="K31" s="124"/>
      <c r="L31" s="117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35" customHeight="1">
      <c r="A32" s="38"/>
      <c r="B32" s="43"/>
      <c r="C32" s="38"/>
      <c r="D32" s="125" t="s">
        <v>45</v>
      </c>
      <c r="E32" s="38"/>
      <c r="F32" s="38"/>
      <c r="G32" s="38"/>
      <c r="H32" s="38"/>
      <c r="I32" s="38"/>
      <c r="J32" s="126">
        <f>ROUND(J101,2)</f>
        <v>0</v>
      </c>
      <c r="K32" s="38"/>
      <c r="L32" s="117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3"/>
      <c r="C33" s="38"/>
      <c r="D33" s="124"/>
      <c r="E33" s="124"/>
      <c r="F33" s="124"/>
      <c r="G33" s="124"/>
      <c r="H33" s="124"/>
      <c r="I33" s="124"/>
      <c r="J33" s="124"/>
      <c r="K33" s="124"/>
      <c r="L33" s="117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5" customHeight="1">
      <c r="A34" s="38"/>
      <c r="B34" s="43"/>
      <c r="C34" s="38"/>
      <c r="D34" s="38"/>
      <c r="E34" s="38"/>
      <c r="F34" s="127" t="s">
        <v>47</v>
      </c>
      <c r="G34" s="38"/>
      <c r="H34" s="38"/>
      <c r="I34" s="127" t="s">
        <v>46</v>
      </c>
      <c r="J34" s="127" t="s">
        <v>48</v>
      </c>
      <c r="K34" s="38"/>
      <c r="L34" s="117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5" customHeight="1">
      <c r="A35" s="38"/>
      <c r="B35" s="43"/>
      <c r="C35" s="38"/>
      <c r="D35" s="128" t="s">
        <v>49</v>
      </c>
      <c r="E35" s="116" t="s">
        <v>50</v>
      </c>
      <c r="F35" s="129">
        <f>ROUND((SUM(BE101:BE279)),2)</f>
        <v>0</v>
      </c>
      <c r="G35" s="38"/>
      <c r="H35" s="38"/>
      <c r="I35" s="130">
        <v>0.21</v>
      </c>
      <c r="J35" s="129">
        <f>ROUND(((SUM(BE101:BE279))*I35),2)</f>
        <v>0</v>
      </c>
      <c r="K35" s="38"/>
      <c r="L35" s="117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5" customHeight="1">
      <c r="A36" s="38"/>
      <c r="B36" s="43"/>
      <c r="C36" s="38"/>
      <c r="D36" s="38"/>
      <c r="E36" s="116" t="s">
        <v>51</v>
      </c>
      <c r="F36" s="129">
        <f>ROUND((SUM(BF101:BF279)),2)</f>
        <v>0</v>
      </c>
      <c r="G36" s="38"/>
      <c r="H36" s="38"/>
      <c r="I36" s="130">
        <v>0.15</v>
      </c>
      <c r="J36" s="129">
        <f>ROUND(((SUM(BF101:BF279))*I36),2)</f>
        <v>0</v>
      </c>
      <c r="K36" s="38"/>
      <c r="L36" s="117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5" customHeight="1" hidden="1">
      <c r="A37" s="38"/>
      <c r="B37" s="43"/>
      <c r="C37" s="38"/>
      <c r="D37" s="38"/>
      <c r="E37" s="116" t="s">
        <v>52</v>
      </c>
      <c r="F37" s="129">
        <f>ROUND((SUM(BG101:BG279)),2)</f>
        <v>0</v>
      </c>
      <c r="G37" s="38"/>
      <c r="H37" s="38"/>
      <c r="I37" s="130">
        <v>0.21</v>
      </c>
      <c r="J37" s="129">
        <f>0</f>
        <v>0</v>
      </c>
      <c r="K37" s="38"/>
      <c r="L37" s="117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5" customHeight="1" hidden="1">
      <c r="A38" s="38"/>
      <c r="B38" s="43"/>
      <c r="C38" s="38"/>
      <c r="D38" s="38"/>
      <c r="E38" s="116" t="s">
        <v>53</v>
      </c>
      <c r="F38" s="129">
        <f>ROUND((SUM(BH101:BH279)),2)</f>
        <v>0</v>
      </c>
      <c r="G38" s="38"/>
      <c r="H38" s="38"/>
      <c r="I38" s="130">
        <v>0.15</v>
      </c>
      <c r="J38" s="129">
        <f>0</f>
        <v>0</v>
      </c>
      <c r="K38" s="38"/>
      <c r="L38" s="117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5" customHeight="1" hidden="1">
      <c r="A39" s="38"/>
      <c r="B39" s="43"/>
      <c r="C39" s="38"/>
      <c r="D39" s="38"/>
      <c r="E39" s="116" t="s">
        <v>54</v>
      </c>
      <c r="F39" s="129">
        <f>ROUND((SUM(BI101:BI279)),2)</f>
        <v>0</v>
      </c>
      <c r="G39" s="38"/>
      <c r="H39" s="38"/>
      <c r="I39" s="130">
        <v>0</v>
      </c>
      <c r="J39" s="129">
        <f>0</f>
        <v>0</v>
      </c>
      <c r="K39" s="38"/>
      <c r="L39" s="117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3"/>
      <c r="C40" s="38"/>
      <c r="D40" s="38"/>
      <c r="E40" s="38"/>
      <c r="F40" s="38"/>
      <c r="G40" s="38"/>
      <c r="H40" s="38"/>
      <c r="I40" s="38"/>
      <c r="J40" s="38"/>
      <c r="K40" s="38"/>
      <c r="L40" s="117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35" customHeight="1">
      <c r="A41" s="38"/>
      <c r="B41" s="43"/>
      <c r="C41" s="131"/>
      <c r="D41" s="132" t="s">
        <v>55</v>
      </c>
      <c r="E41" s="133"/>
      <c r="F41" s="133"/>
      <c r="G41" s="134" t="s">
        <v>56</v>
      </c>
      <c r="H41" s="135" t="s">
        <v>57</v>
      </c>
      <c r="I41" s="133"/>
      <c r="J41" s="136">
        <f>SUM(J32:J39)</f>
        <v>0</v>
      </c>
      <c r="K41" s="137"/>
      <c r="L41" s="117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5" customHeight="1">
      <c r="A42" s="38"/>
      <c r="B42" s="138"/>
      <c r="C42" s="139"/>
      <c r="D42" s="139"/>
      <c r="E42" s="139"/>
      <c r="F42" s="139"/>
      <c r="G42" s="139"/>
      <c r="H42" s="139"/>
      <c r="I42" s="139"/>
      <c r="J42" s="139"/>
      <c r="K42" s="139"/>
      <c r="L42" s="117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6" spans="1:31" s="2" customFormat="1" ht="6.95" customHeight="1">
      <c r="A46" s="38"/>
      <c r="B46" s="140"/>
      <c r="C46" s="141"/>
      <c r="D46" s="141"/>
      <c r="E46" s="141"/>
      <c r="F46" s="141"/>
      <c r="G46" s="141"/>
      <c r="H46" s="141"/>
      <c r="I46" s="141"/>
      <c r="J46" s="141"/>
      <c r="K46" s="141"/>
      <c r="L46" s="117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24.95" customHeight="1">
      <c r="A47" s="38"/>
      <c r="B47" s="39"/>
      <c r="C47" s="26" t="s">
        <v>116</v>
      </c>
      <c r="D47" s="40"/>
      <c r="E47" s="40"/>
      <c r="F47" s="40"/>
      <c r="G47" s="40"/>
      <c r="H47" s="40"/>
      <c r="I47" s="40"/>
      <c r="J47" s="40"/>
      <c r="K47" s="40"/>
      <c r="L47" s="117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117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16</v>
      </c>
      <c r="D49" s="40"/>
      <c r="E49" s="40"/>
      <c r="F49" s="40"/>
      <c r="G49" s="40"/>
      <c r="H49" s="40"/>
      <c r="I49" s="40"/>
      <c r="J49" s="40"/>
      <c r="K49" s="40"/>
      <c r="L49" s="117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26.25" customHeight="1">
      <c r="A50" s="38"/>
      <c r="B50" s="39"/>
      <c r="C50" s="40"/>
      <c r="D50" s="40"/>
      <c r="E50" s="404" t="str">
        <f>E7</f>
        <v>CMTF -Univerzitní 22-Vrátnice a vstupní prostory a oprava podlah a rekonstrukce omítek stropů v kancelářích 36.07 ,3.08,</v>
      </c>
      <c r="F50" s="405"/>
      <c r="G50" s="405"/>
      <c r="H50" s="405"/>
      <c r="I50" s="40"/>
      <c r="J50" s="40"/>
      <c r="K50" s="40"/>
      <c r="L50" s="117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2:12" s="1" customFormat="1" ht="12" customHeight="1">
      <c r="B51" s="24"/>
      <c r="C51" s="32" t="s">
        <v>112</v>
      </c>
      <c r="D51" s="25"/>
      <c r="E51" s="25"/>
      <c r="F51" s="25"/>
      <c r="G51" s="25"/>
      <c r="H51" s="25"/>
      <c r="I51" s="25"/>
      <c r="J51" s="25"/>
      <c r="K51" s="25"/>
      <c r="L51" s="23"/>
    </row>
    <row r="52" spans="1:31" s="2" customFormat="1" ht="16.5" customHeight="1">
      <c r="A52" s="38"/>
      <c r="B52" s="39"/>
      <c r="C52" s="40"/>
      <c r="D52" s="40"/>
      <c r="E52" s="404" t="s">
        <v>113</v>
      </c>
      <c r="F52" s="406"/>
      <c r="G52" s="406"/>
      <c r="H52" s="406"/>
      <c r="I52" s="40"/>
      <c r="J52" s="40"/>
      <c r="K52" s="40"/>
      <c r="L52" s="117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12" customHeight="1">
      <c r="A53" s="38"/>
      <c r="B53" s="39"/>
      <c r="C53" s="32" t="s">
        <v>114</v>
      </c>
      <c r="D53" s="40"/>
      <c r="E53" s="40"/>
      <c r="F53" s="40"/>
      <c r="G53" s="40"/>
      <c r="H53" s="40"/>
      <c r="I53" s="40"/>
      <c r="J53" s="40"/>
      <c r="K53" s="40"/>
      <c r="L53" s="117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30" customHeight="1">
      <c r="A54" s="38"/>
      <c r="B54" s="39"/>
      <c r="C54" s="40"/>
      <c r="D54" s="40"/>
      <c r="E54" s="353" t="str">
        <f>E11</f>
        <v>MR 2023-123-11 B -  D1.1 - architektonicko  stavební řešení vrátnice</v>
      </c>
      <c r="F54" s="406"/>
      <c r="G54" s="406"/>
      <c r="H54" s="406"/>
      <c r="I54" s="40"/>
      <c r="J54" s="40"/>
      <c r="K54" s="40"/>
      <c r="L54" s="117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6.95" customHeight="1">
      <c r="A55" s="38"/>
      <c r="B55" s="39"/>
      <c r="C55" s="40"/>
      <c r="D55" s="40"/>
      <c r="E55" s="40"/>
      <c r="F55" s="40"/>
      <c r="G55" s="40"/>
      <c r="H55" s="40"/>
      <c r="I55" s="40"/>
      <c r="J55" s="40"/>
      <c r="K55" s="40"/>
      <c r="L55" s="117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2" customHeight="1">
      <c r="A56" s="38"/>
      <c r="B56" s="39"/>
      <c r="C56" s="32" t="s">
        <v>22</v>
      </c>
      <c r="D56" s="40"/>
      <c r="E56" s="40"/>
      <c r="F56" s="30" t="str">
        <f>F14</f>
        <v>Olomouc</v>
      </c>
      <c r="G56" s="40"/>
      <c r="H56" s="40"/>
      <c r="I56" s="32" t="s">
        <v>24</v>
      </c>
      <c r="J56" s="63" t="str">
        <f>IF(J14="","",J14)</f>
        <v>24. 4. 2024</v>
      </c>
      <c r="K56" s="40"/>
      <c r="L56" s="117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6.95" customHeight="1">
      <c r="A57" s="38"/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117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5.2" customHeight="1">
      <c r="A58" s="38"/>
      <c r="B58" s="39"/>
      <c r="C58" s="32" t="s">
        <v>30</v>
      </c>
      <c r="D58" s="40"/>
      <c r="E58" s="40"/>
      <c r="F58" s="30" t="str">
        <f>E17</f>
        <v>UPOL V Olomouci</v>
      </c>
      <c r="G58" s="40"/>
      <c r="H58" s="40"/>
      <c r="I58" s="32" t="s">
        <v>38</v>
      </c>
      <c r="J58" s="36" t="str">
        <f>E23</f>
        <v>Ing Eva Blažková</v>
      </c>
      <c r="K58" s="40"/>
      <c r="L58" s="117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31" s="2" customFormat="1" ht="15.2" customHeight="1">
      <c r="A59" s="38"/>
      <c r="B59" s="39"/>
      <c r="C59" s="32" t="s">
        <v>36</v>
      </c>
      <c r="D59" s="40"/>
      <c r="E59" s="40"/>
      <c r="F59" s="30" t="str">
        <f>IF(E20="","",E20)</f>
        <v>Vyplň údaj</v>
      </c>
      <c r="G59" s="40"/>
      <c r="H59" s="40"/>
      <c r="I59" s="32" t="s">
        <v>41</v>
      </c>
      <c r="J59" s="36" t="str">
        <f>E26</f>
        <v>M. Radova</v>
      </c>
      <c r="K59" s="40"/>
      <c r="L59" s="117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</row>
    <row r="60" spans="1:31" s="2" customFormat="1" ht="10.35" customHeight="1">
      <c r="A60" s="38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117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1:31" s="2" customFormat="1" ht="29.25" customHeight="1">
      <c r="A61" s="38"/>
      <c r="B61" s="39"/>
      <c r="C61" s="142" t="s">
        <v>117</v>
      </c>
      <c r="D61" s="143"/>
      <c r="E61" s="143"/>
      <c r="F61" s="143"/>
      <c r="G61" s="143"/>
      <c r="H61" s="143"/>
      <c r="I61" s="143"/>
      <c r="J61" s="144" t="s">
        <v>118</v>
      </c>
      <c r="K61" s="143"/>
      <c r="L61" s="117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1:31" s="2" customFormat="1" ht="10.35" customHeight="1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117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pans="1:47" s="2" customFormat="1" ht="22.9" customHeight="1">
      <c r="A63" s="38"/>
      <c r="B63" s="39"/>
      <c r="C63" s="145" t="s">
        <v>77</v>
      </c>
      <c r="D63" s="40"/>
      <c r="E63" s="40"/>
      <c r="F63" s="40"/>
      <c r="G63" s="40"/>
      <c r="H63" s="40"/>
      <c r="I63" s="40"/>
      <c r="J63" s="81">
        <f>J101</f>
        <v>0</v>
      </c>
      <c r="K63" s="40"/>
      <c r="L63" s="117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U63" s="20" t="s">
        <v>119</v>
      </c>
    </row>
    <row r="64" spans="2:12" s="9" customFormat="1" ht="24.95" customHeight="1">
      <c r="B64" s="146"/>
      <c r="C64" s="147"/>
      <c r="D64" s="148" t="s">
        <v>120</v>
      </c>
      <c r="E64" s="149"/>
      <c r="F64" s="149"/>
      <c r="G64" s="149"/>
      <c r="H64" s="149"/>
      <c r="I64" s="149"/>
      <c r="J64" s="150">
        <f>J102</f>
        <v>0</v>
      </c>
      <c r="K64" s="147"/>
      <c r="L64" s="151"/>
    </row>
    <row r="65" spans="2:12" s="10" customFormat="1" ht="19.9" customHeight="1">
      <c r="B65" s="152"/>
      <c r="C65" s="101"/>
      <c r="D65" s="153" t="s">
        <v>435</v>
      </c>
      <c r="E65" s="154"/>
      <c r="F65" s="154"/>
      <c r="G65" s="154"/>
      <c r="H65" s="154"/>
      <c r="I65" s="154"/>
      <c r="J65" s="155">
        <f>J103</f>
        <v>0</v>
      </c>
      <c r="K65" s="101"/>
      <c r="L65" s="156"/>
    </row>
    <row r="66" spans="2:12" s="10" customFormat="1" ht="19.9" customHeight="1">
      <c r="B66" s="152"/>
      <c r="C66" s="101"/>
      <c r="D66" s="153" t="s">
        <v>436</v>
      </c>
      <c r="E66" s="154"/>
      <c r="F66" s="154"/>
      <c r="G66" s="154"/>
      <c r="H66" s="154"/>
      <c r="I66" s="154"/>
      <c r="J66" s="155">
        <f>J115</f>
        <v>0</v>
      </c>
      <c r="K66" s="101"/>
      <c r="L66" s="156"/>
    </row>
    <row r="67" spans="2:12" s="10" customFormat="1" ht="19.9" customHeight="1">
      <c r="B67" s="152"/>
      <c r="C67" s="101"/>
      <c r="D67" s="153" t="s">
        <v>437</v>
      </c>
      <c r="E67" s="154"/>
      <c r="F67" s="154"/>
      <c r="G67" s="154"/>
      <c r="H67" s="154"/>
      <c r="I67" s="154"/>
      <c r="J67" s="155">
        <f>J140</f>
        <v>0</v>
      </c>
      <c r="K67" s="101"/>
      <c r="L67" s="156"/>
    </row>
    <row r="68" spans="2:12" s="10" customFormat="1" ht="19.9" customHeight="1">
      <c r="B68" s="152"/>
      <c r="C68" s="101"/>
      <c r="D68" s="153" t="s">
        <v>124</v>
      </c>
      <c r="E68" s="154"/>
      <c r="F68" s="154"/>
      <c r="G68" s="154"/>
      <c r="H68" s="154"/>
      <c r="I68" s="154"/>
      <c r="J68" s="155">
        <f>J156</f>
        <v>0</v>
      </c>
      <c r="K68" s="101"/>
      <c r="L68" s="156"/>
    </row>
    <row r="69" spans="2:12" s="10" customFormat="1" ht="19.9" customHeight="1">
      <c r="B69" s="152"/>
      <c r="C69" s="101"/>
      <c r="D69" s="153" t="s">
        <v>125</v>
      </c>
      <c r="E69" s="154"/>
      <c r="F69" s="154"/>
      <c r="G69" s="154"/>
      <c r="H69" s="154"/>
      <c r="I69" s="154"/>
      <c r="J69" s="155">
        <f>J163</f>
        <v>0</v>
      </c>
      <c r="K69" s="101"/>
      <c r="L69" s="156"/>
    </row>
    <row r="70" spans="2:12" s="9" customFormat="1" ht="24.95" customHeight="1">
      <c r="B70" s="146"/>
      <c r="C70" s="147"/>
      <c r="D70" s="148" t="s">
        <v>126</v>
      </c>
      <c r="E70" s="149"/>
      <c r="F70" s="149"/>
      <c r="G70" s="149"/>
      <c r="H70" s="149"/>
      <c r="I70" s="149"/>
      <c r="J70" s="150">
        <f>J165</f>
        <v>0</v>
      </c>
      <c r="K70" s="147"/>
      <c r="L70" s="151"/>
    </row>
    <row r="71" spans="2:12" s="10" customFormat="1" ht="19.9" customHeight="1">
      <c r="B71" s="152"/>
      <c r="C71" s="101"/>
      <c r="D71" s="153" t="s">
        <v>438</v>
      </c>
      <c r="E71" s="154"/>
      <c r="F71" s="154"/>
      <c r="G71" s="154"/>
      <c r="H71" s="154"/>
      <c r="I71" s="154"/>
      <c r="J71" s="155">
        <f>J166</f>
        <v>0</v>
      </c>
      <c r="K71" s="101"/>
      <c r="L71" s="156"/>
    </row>
    <row r="72" spans="2:12" s="10" customFormat="1" ht="19.9" customHeight="1">
      <c r="B72" s="152"/>
      <c r="C72" s="101"/>
      <c r="D72" s="153" t="s">
        <v>439</v>
      </c>
      <c r="E72" s="154"/>
      <c r="F72" s="154"/>
      <c r="G72" s="154"/>
      <c r="H72" s="154"/>
      <c r="I72" s="154"/>
      <c r="J72" s="155">
        <f>J177</f>
        <v>0</v>
      </c>
      <c r="K72" s="101"/>
      <c r="L72" s="156"/>
    </row>
    <row r="73" spans="2:12" s="10" customFormat="1" ht="19.9" customHeight="1">
      <c r="B73" s="152"/>
      <c r="C73" s="101"/>
      <c r="D73" s="153" t="s">
        <v>440</v>
      </c>
      <c r="E73" s="154"/>
      <c r="F73" s="154"/>
      <c r="G73" s="154"/>
      <c r="H73" s="154"/>
      <c r="I73" s="154"/>
      <c r="J73" s="155">
        <f>J193</f>
        <v>0</v>
      </c>
      <c r="K73" s="101"/>
      <c r="L73" s="156"/>
    </row>
    <row r="74" spans="2:12" s="10" customFormat="1" ht="19.9" customHeight="1">
      <c r="B74" s="152"/>
      <c r="C74" s="101"/>
      <c r="D74" s="153" t="s">
        <v>127</v>
      </c>
      <c r="E74" s="154"/>
      <c r="F74" s="154"/>
      <c r="G74" s="154"/>
      <c r="H74" s="154"/>
      <c r="I74" s="154"/>
      <c r="J74" s="155">
        <f>J203</f>
        <v>0</v>
      </c>
      <c r="K74" s="101"/>
      <c r="L74" s="156"/>
    </row>
    <row r="75" spans="2:12" s="10" customFormat="1" ht="19.9" customHeight="1">
      <c r="B75" s="152"/>
      <c r="C75" s="101"/>
      <c r="D75" s="153" t="s">
        <v>441</v>
      </c>
      <c r="E75" s="154"/>
      <c r="F75" s="154"/>
      <c r="G75" s="154"/>
      <c r="H75" s="154"/>
      <c r="I75" s="154"/>
      <c r="J75" s="155">
        <f>J210</f>
        <v>0</v>
      </c>
      <c r="K75" s="101"/>
      <c r="L75" s="156"/>
    </row>
    <row r="76" spans="2:12" s="10" customFormat="1" ht="19.9" customHeight="1">
      <c r="B76" s="152"/>
      <c r="C76" s="101"/>
      <c r="D76" s="153" t="s">
        <v>442</v>
      </c>
      <c r="E76" s="154"/>
      <c r="F76" s="154"/>
      <c r="G76" s="154"/>
      <c r="H76" s="154"/>
      <c r="I76" s="154"/>
      <c r="J76" s="155">
        <f>J223</f>
        <v>0</v>
      </c>
      <c r="K76" s="101"/>
      <c r="L76" s="156"/>
    </row>
    <row r="77" spans="2:12" s="10" customFormat="1" ht="19.9" customHeight="1">
      <c r="B77" s="152"/>
      <c r="C77" s="101"/>
      <c r="D77" s="153" t="s">
        <v>443</v>
      </c>
      <c r="E77" s="154"/>
      <c r="F77" s="154"/>
      <c r="G77" s="154"/>
      <c r="H77" s="154"/>
      <c r="I77" s="154"/>
      <c r="J77" s="155">
        <f>J229</f>
        <v>0</v>
      </c>
      <c r="K77" s="101"/>
      <c r="L77" s="156"/>
    </row>
    <row r="78" spans="2:12" s="10" customFormat="1" ht="19.9" customHeight="1">
      <c r="B78" s="152"/>
      <c r="C78" s="101"/>
      <c r="D78" s="153" t="s">
        <v>444</v>
      </c>
      <c r="E78" s="154"/>
      <c r="F78" s="154"/>
      <c r="G78" s="154"/>
      <c r="H78" s="154"/>
      <c r="I78" s="154"/>
      <c r="J78" s="155">
        <f>J246</f>
        <v>0</v>
      </c>
      <c r="K78" s="101"/>
      <c r="L78" s="156"/>
    </row>
    <row r="79" spans="2:12" s="10" customFormat="1" ht="14.85" customHeight="1">
      <c r="B79" s="152"/>
      <c r="C79" s="101"/>
      <c r="D79" s="153" t="s">
        <v>445</v>
      </c>
      <c r="E79" s="154"/>
      <c r="F79" s="154"/>
      <c r="G79" s="154"/>
      <c r="H79" s="154"/>
      <c r="I79" s="154"/>
      <c r="J79" s="155">
        <f>J265</f>
        <v>0</v>
      </c>
      <c r="K79" s="101"/>
      <c r="L79" s="156"/>
    </row>
    <row r="80" spans="1:31" s="2" customFormat="1" ht="21.75" customHeight="1">
      <c r="A80" s="38"/>
      <c r="B80" s="39"/>
      <c r="C80" s="40"/>
      <c r="D80" s="40"/>
      <c r="E80" s="40"/>
      <c r="F80" s="40"/>
      <c r="G80" s="40"/>
      <c r="H80" s="40"/>
      <c r="I80" s="40"/>
      <c r="J80" s="40"/>
      <c r="K80" s="40"/>
      <c r="L80" s="117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6.95" customHeight="1">
      <c r="A81" s="38"/>
      <c r="B81" s="51"/>
      <c r="C81" s="52"/>
      <c r="D81" s="52"/>
      <c r="E81" s="52"/>
      <c r="F81" s="52"/>
      <c r="G81" s="52"/>
      <c r="H81" s="52"/>
      <c r="I81" s="52"/>
      <c r="J81" s="52"/>
      <c r="K81" s="52"/>
      <c r="L81" s="117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5" spans="1:31" s="2" customFormat="1" ht="6.95" customHeight="1">
      <c r="A85" s="38"/>
      <c r="B85" s="53"/>
      <c r="C85" s="54"/>
      <c r="D85" s="54"/>
      <c r="E85" s="54"/>
      <c r="F85" s="54"/>
      <c r="G85" s="54"/>
      <c r="H85" s="54"/>
      <c r="I85" s="54"/>
      <c r="J85" s="54"/>
      <c r="K85" s="54"/>
      <c r="L85" s="117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24.95" customHeight="1">
      <c r="A86" s="38"/>
      <c r="B86" s="39"/>
      <c r="C86" s="26" t="s">
        <v>130</v>
      </c>
      <c r="D86" s="40"/>
      <c r="E86" s="40"/>
      <c r="F86" s="40"/>
      <c r="G86" s="40"/>
      <c r="H86" s="40"/>
      <c r="I86" s="40"/>
      <c r="J86" s="40"/>
      <c r="K86" s="40"/>
      <c r="L86" s="117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6.95" customHeight="1">
      <c r="A87" s="38"/>
      <c r="B87" s="39"/>
      <c r="C87" s="40"/>
      <c r="D87" s="40"/>
      <c r="E87" s="40"/>
      <c r="F87" s="40"/>
      <c r="G87" s="40"/>
      <c r="H87" s="40"/>
      <c r="I87" s="40"/>
      <c r="J87" s="40"/>
      <c r="K87" s="40"/>
      <c r="L87" s="117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16</v>
      </c>
      <c r="D88" s="40"/>
      <c r="E88" s="40"/>
      <c r="F88" s="40"/>
      <c r="G88" s="40"/>
      <c r="H88" s="40"/>
      <c r="I88" s="40"/>
      <c r="J88" s="40"/>
      <c r="K88" s="40"/>
      <c r="L88" s="117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26.25" customHeight="1">
      <c r="A89" s="38"/>
      <c r="B89" s="39"/>
      <c r="C89" s="40"/>
      <c r="D89" s="40"/>
      <c r="E89" s="404" t="str">
        <f>E7</f>
        <v>CMTF -Univerzitní 22-Vrátnice a vstupní prostory a oprava podlah a rekonstrukce omítek stropů v kancelářích 36.07 ,3.08,</v>
      </c>
      <c r="F89" s="405"/>
      <c r="G89" s="405"/>
      <c r="H89" s="405"/>
      <c r="I89" s="40"/>
      <c r="J89" s="40"/>
      <c r="K89" s="40"/>
      <c r="L89" s="117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2:12" s="1" customFormat="1" ht="12" customHeight="1">
      <c r="B90" s="24"/>
      <c r="C90" s="32" t="s">
        <v>112</v>
      </c>
      <c r="D90" s="25"/>
      <c r="E90" s="25"/>
      <c r="F90" s="25"/>
      <c r="G90" s="25"/>
      <c r="H90" s="25"/>
      <c r="I90" s="25"/>
      <c r="J90" s="25"/>
      <c r="K90" s="25"/>
      <c r="L90" s="23"/>
    </row>
    <row r="91" spans="1:31" s="2" customFormat="1" ht="16.5" customHeight="1">
      <c r="A91" s="38"/>
      <c r="B91" s="39"/>
      <c r="C91" s="40"/>
      <c r="D91" s="40"/>
      <c r="E91" s="404" t="s">
        <v>113</v>
      </c>
      <c r="F91" s="406"/>
      <c r="G91" s="406"/>
      <c r="H91" s="406"/>
      <c r="I91" s="40"/>
      <c r="J91" s="40"/>
      <c r="K91" s="40"/>
      <c r="L91" s="117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2" customHeight="1">
      <c r="A92" s="38"/>
      <c r="B92" s="39"/>
      <c r="C92" s="32" t="s">
        <v>114</v>
      </c>
      <c r="D92" s="40"/>
      <c r="E92" s="40"/>
      <c r="F92" s="40"/>
      <c r="G92" s="40"/>
      <c r="H92" s="40"/>
      <c r="I92" s="40"/>
      <c r="J92" s="40"/>
      <c r="K92" s="40"/>
      <c r="L92" s="117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30" customHeight="1">
      <c r="A93" s="38"/>
      <c r="B93" s="39"/>
      <c r="C93" s="40"/>
      <c r="D93" s="40"/>
      <c r="E93" s="353" t="str">
        <f>E11</f>
        <v>MR 2023-123-11 B -  D1.1 - architektonicko  stavební řešení vrátnice</v>
      </c>
      <c r="F93" s="406"/>
      <c r="G93" s="406"/>
      <c r="H93" s="406"/>
      <c r="I93" s="40"/>
      <c r="J93" s="40"/>
      <c r="K93" s="40"/>
      <c r="L93" s="117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6.95" customHeight="1">
      <c r="A94" s="38"/>
      <c r="B94" s="39"/>
      <c r="C94" s="40"/>
      <c r="D94" s="40"/>
      <c r="E94" s="40"/>
      <c r="F94" s="40"/>
      <c r="G94" s="40"/>
      <c r="H94" s="40"/>
      <c r="I94" s="40"/>
      <c r="J94" s="40"/>
      <c r="K94" s="40"/>
      <c r="L94" s="117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2" customHeight="1">
      <c r="A95" s="38"/>
      <c r="B95" s="39"/>
      <c r="C95" s="32" t="s">
        <v>22</v>
      </c>
      <c r="D95" s="40"/>
      <c r="E95" s="40"/>
      <c r="F95" s="30" t="str">
        <f>F14</f>
        <v>Olomouc</v>
      </c>
      <c r="G95" s="40"/>
      <c r="H95" s="40"/>
      <c r="I95" s="32" t="s">
        <v>24</v>
      </c>
      <c r="J95" s="63" t="str">
        <f>IF(J14="","",J14)</f>
        <v>24. 4. 2024</v>
      </c>
      <c r="K95" s="40"/>
      <c r="L95" s="117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6.95" customHeight="1">
      <c r="A96" s="38"/>
      <c r="B96" s="39"/>
      <c r="C96" s="40"/>
      <c r="D96" s="40"/>
      <c r="E96" s="40"/>
      <c r="F96" s="40"/>
      <c r="G96" s="40"/>
      <c r="H96" s="40"/>
      <c r="I96" s="40"/>
      <c r="J96" s="40"/>
      <c r="K96" s="40"/>
      <c r="L96" s="117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5.2" customHeight="1">
      <c r="A97" s="38"/>
      <c r="B97" s="39"/>
      <c r="C97" s="32" t="s">
        <v>30</v>
      </c>
      <c r="D97" s="40"/>
      <c r="E97" s="40"/>
      <c r="F97" s="30" t="str">
        <f>E17</f>
        <v>UPOL V Olomouci</v>
      </c>
      <c r="G97" s="40"/>
      <c r="H97" s="40"/>
      <c r="I97" s="32" t="s">
        <v>38</v>
      </c>
      <c r="J97" s="36" t="str">
        <f>E23</f>
        <v>Ing Eva Blažková</v>
      </c>
      <c r="K97" s="40"/>
      <c r="L97" s="117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31" s="2" customFormat="1" ht="15.2" customHeight="1">
      <c r="A98" s="38"/>
      <c r="B98" s="39"/>
      <c r="C98" s="32" t="s">
        <v>36</v>
      </c>
      <c r="D98" s="40"/>
      <c r="E98" s="40"/>
      <c r="F98" s="30" t="str">
        <f>IF(E20="","",E20)</f>
        <v>Vyplň údaj</v>
      </c>
      <c r="G98" s="40"/>
      <c r="H98" s="40"/>
      <c r="I98" s="32" t="s">
        <v>41</v>
      </c>
      <c r="J98" s="36" t="str">
        <f>E26</f>
        <v>M. Radova</v>
      </c>
      <c r="K98" s="40"/>
      <c r="L98" s="117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</row>
    <row r="99" spans="1:31" s="2" customFormat="1" ht="10.35" customHeight="1">
      <c r="A99" s="38"/>
      <c r="B99" s="39"/>
      <c r="C99" s="40"/>
      <c r="D99" s="40"/>
      <c r="E99" s="40"/>
      <c r="F99" s="40"/>
      <c r="G99" s="40"/>
      <c r="H99" s="40"/>
      <c r="I99" s="40"/>
      <c r="J99" s="40"/>
      <c r="K99" s="40"/>
      <c r="L99" s="117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</row>
    <row r="100" spans="1:31" s="11" customFormat="1" ht="29.25" customHeight="1">
      <c r="A100" s="157"/>
      <c r="B100" s="158"/>
      <c r="C100" s="159" t="s">
        <v>131</v>
      </c>
      <c r="D100" s="160" t="s">
        <v>64</v>
      </c>
      <c r="E100" s="160" t="s">
        <v>60</v>
      </c>
      <c r="F100" s="160" t="s">
        <v>61</v>
      </c>
      <c r="G100" s="160" t="s">
        <v>132</v>
      </c>
      <c r="H100" s="160" t="s">
        <v>133</v>
      </c>
      <c r="I100" s="160" t="s">
        <v>134</v>
      </c>
      <c r="J100" s="160" t="s">
        <v>118</v>
      </c>
      <c r="K100" s="161" t="s">
        <v>135</v>
      </c>
      <c r="L100" s="162"/>
      <c r="M100" s="72" t="s">
        <v>35</v>
      </c>
      <c r="N100" s="73" t="s">
        <v>49</v>
      </c>
      <c r="O100" s="73" t="s">
        <v>136</v>
      </c>
      <c r="P100" s="73" t="s">
        <v>137</v>
      </c>
      <c r="Q100" s="73" t="s">
        <v>138</v>
      </c>
      <c r="R100" s="73" t="s">
        <v>139</v>
      </c>
      <c r="S100" s="73" t="s">
        <v>140</v>
      </c>
      <c r="T100" s="74" t="s">
        <v>141</v>
      </c>
      <c r="U100" s="157"/>
      <c r="V100" s="157"/>
      <c r="W100" s="157"/>
      <c r="X100" s="157"/>
      <c r="Y100" s="157"/>
      <c r="Z100" s="157"/>
      <c r="AA100" s="157"/>
      <c r="AB100" s="157"/>
      <c r="AC100" s="157"/>
      <c r="AD100" s="157"/>
      <c r="AE100" s="157"/>
    </row>
    <row r="101" spans="1:63" s="2" customFormat="1" ht="22.9" customHeight="1">
      <c r="A101" s="38"/>
      <c r="B101" s="39"/>
      <c r="C101" s="79" t="s">
        <v>142</v>
      </c>
      <c r="D101" s="40"/>
      <c r="E101" s="40"/>
      <c r="F101" s="40"/>
      <c r="G101" s="40"/>
      <c r="H101" s="40"/>
      <c r="I101" s="40"/>
      <c r="J101" s="163">
        <f>BK101</f>
        <v>0</v>
      </c>
      <c r="K101" s="40"/>
      <c r="L101" s="43"/>
      <c r="M101" s="75"/>
      <c r="N101" s="164"/>
      <c r="O101" s="76"/>
      <c r="P101" s="165">
        <f>P102+P165</f>
        <v>0</v>
      </c>
      <c r="Q101" s="76"/>
      <c r="R101" s="165">
        <f>R102+R165</f>
        <v>21.645416379999997</v>
      </c>
      <c r="S101" s="76"/>
      <c r="T101" s="166">
        <f>T102+T165</f>
        <v>16.52536846</v>
      </c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T101" s="20" t="s">
        <v>78</v>
      </c>
      <c r="AU101" s="20" t="s">
        <v>119</v>
      </c>
      <c r="BK101" s="167">
        <f>BK102+BK165</f>
        <v>0</v>
      </c>
    </row>
    <row r="102" spans="2:63" s="12" customFormat="1" ht="25.9" customHeight="1">
      <c r="B102" s="168"/>
      <c r="C102" s="169"/>
      <c r="D102" s="170" t="s">
        <v>78</v>
      </c>
      <c r="E102" s="171" t="s">
        <v>143</v>
      </c>
      <c r="F102" s="171" t="s">
        <v>144</v>
      </c>
      <c r="G102" s="169"/>
      <c r="H102" s="169"/>
      <c r="I102" s="172"/>
      <c r="J102" s="173">
        <f>BK102</f>
        <v>0</v>
      </c>
      <c r="K102" s="169"/>
      <c r="L102" s="174"/>
      <c r="M102" s="175"/>
      <c r="N102" s="176"/>
      <c r="O102" s="176"/>
      <c r="P102" s="177">
        <f>P103+P115+P140+P156+P163</f>
        <v>0</v>
      </c>
      <c r="Q102" s="176"/>
      <c r="R102" s="177">
        <f>R103+R115+R140+R156+R163</f>
        <v>18.489844079999997</v>
      </c>
      <c r="S102" s="176"/>
      <c r="T102" s="178">
        <f>T103+T115+T140+T156+T163</f>
        <v>16.299794</v>
      </c>
      <c r="AR102" s="179" t="s">
        <v>83</v>
      </c>
      <c r="AT102" s="180" t="s">
        <v>78</v>
      </c>
      <c r="AU102" s="180" t="s">
        <v>79</v>
      </c>
      <c r="AY102" s="179" t="s">
        <v>145</v>
      </c>
      <c r="BK102" s="181">
        <f>BK103+BK115+BK140+BK156+BK163</f>
        <v>0</v>
      </c>
    </row>
    <row r="103" spans="2:63" s="12" customFormat="1" ht="22.9" customHeight="1">
      <c r="B103" s="168"/>
      <c r="C103" s="169"/>
      <c r="D103" s="170" t="s">
        <v>78</v>
      </c>
      <c r="E103" s="182" t="s">
        <v>153</v>
      </c>
      <c r="F103" s="182" t="s">
        <v>446</v>
      </c>
      <c r="G103" s="169"/>
      <c r="H103" s="169"/>
      <c r="I103" s="172"/>
      <c r="J103" s="183">
        <f>BK103</f>
        <v>0</v>
      </c>
      <c r="K103" s="169"/>
      <c r="L103" s="174"/>
      <c r="M103" s="175"/>
      <c r="N103" s="176"/>
      <c r="O103" s="176"/>
      <c r="P103" s="177">
        <f>SUM(P104:P114)</f>
        <v>0</v>
      </c>
      <c r="Q103" s="176"/>
      <c r="R103" s="177">
        <f>SUM(R104:R114)</f>
        <v>0.7286162300000001</v>
      </c>
      <c r="S103" s="176"/>
      <c r="T103" s="178">
        <f>SUM(T104:T114)</f>
        <v>0</v>
      </c>
      <c r="AR103" s="179" t="s">
        <v>83</v>
      </c>
      <c r="AT103" s="180" t="s">
        <v>78</v>
      </c>
      <c r="AU103" s="180" t="s">
        <v>83</v>
      </c>
      <c r="AY103" s="179" t="s">
        <v>145</v>
      </c>
      <c r="BK103" s="181">
        <f>SUM(BK104:BK114)</f>
        <v>0</v>
      </c>
    </row>
    <row r="104" spans="1:65" s="2" customFormat="1" ht="37.9" customHeight="1">
      <c r="A104" s="38"/>
      <c r="B104" s="39"/>
      <c r="C104" s="184" t="s">
        <v>83</v>
      </c>
      <c r="D104" s="184" t="s">
        <v>148</v>
      </c>
      <c r="E104" s="185" t="s">
        <v>447</v>
      </c>
      <c r="F104" s="186" t="s">
        <v>448</v>
      </c>
      <c r="G104" s="187" t="s">
        <v>449</v>
      </c>
      <c r="H104" s="188">
        <v>0.253</v>
      </c>
      <c r="I104" s="189"/>
      <c r="J104" s="190">
        <f>ROUND(I104*H104,2)</f>
        <v>0</v>
      </c>
      <c r="K104" s="186" t="s">
        <v>35</v>
      </c>
      <c r="L104" s="43"/>
      <c r="M104" s="191" t="s">
        <v>35</v>
      </c>
      <c r="N104" s="192" t="s">
        <v>50</v>
      </c>
      <c r="O104" s="68"/>
      <c r="P104" s="193">
        <f>O104*H104</f>
        <v>0</v>
      </c>
      <c r="Q104" s="193">
        <v>2.50195</v>
      </c>
      <c r="R104" s="193">
        <f>Q104*H104</f>
        <v>0.63299335</v>
      </c>
      <c r="S104" s="193">
        <v>0</v>
      </c>
      <c r="T104" s="194">
        <f>S104*H104</f>
        <v>0</v>
      </c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R104" s="195" t="s">
        <v>153</v>
      </c>
      <c r="AT104" s="195" t="s">
        <v>148</v>
      </c>
      <c r="AU104" s="195" t="s">
        <v>87</v>
      </c>
      <c r="AY104" s="20" t="s">
        <v>145</v>
      </c>
      <c r="BE104" s="196">
        <f>IF(N104="základní",J104,0)</f>
        <v>0</v>
      </c>
      <c r="BF104" s="196">
        <f>IF(N104="snížená",J104,0)</f>
        <v>0</v>
      </c>
      <c r="BG104" s="196">
        <f>IF(N104="zákl. přenesená",J104,0)</f>
        <v>0</v>
      </c>
      <c r="BH104" s="196">
        <f>IF(N104="sníž. přenesená",J104,0)</f>
        <v>0</v>
      </c>
      <c r="BI104" s="196">
        <f>IF(N104="nulová",J104,0)</f>
        <v>0</v>
      </c>
      <c r="BJ104" s="20" t="s">
        <v>83</v>
      </c>
      <c r="BK104" s="196">
        <f>ROUND(I104*H104,2)</f>
        <v>0</v>
      </c>
      <c r="BL104" s="20" t="s">
        <v>153</v>
      </c>
      <c r="BM104" s="195" t="s">
        <v>450</v>
      </c>
    </row>
    <row r="105" spans="2:51" s="14" customFormat="1" ht="11.25">
      <c r="B105" s="213"/>
      <c r="C105" s="214"/>
      <c r="D105" s="204" t="s">
        <v>166</v>
      </c>
      <c r="E105" s="215" t="s">
        <v>35</v>
      </c>
      <c r="F105" s="216" t="s">
        <v>451</v>
      </c>
      <c r="G105" s="214"/>
      <c r="H105" s="217">
        <v>0.082</v>
      </c>
      <c r="I105" s="218"/>
      <c r="J105" s="214"/>
      <c r="K105" s="214"/>
      <c r="L105" s="219"/>
      <c r="M105" s="220"/>
      <c r="N105" s="221"/>
      <c r="O105" s="221"/>
      <c r="P105" s="221"/>
      <c r="Q105" s="221"/>
      <c r="R105" s="221"/>
      <c r="S105" s="221"/>
      <c r="T105" s="222"/>
      <c r="AT105" s="223" t="s">
        <v>166</v>
      </c>
      <c r="AU105" s="223" t="s">
        <v>87</v>
      </c>
      <c r="AV105" s="14" t="s">
        <v>87</v>
      </c>
      <c r="AW105" s="14" t="s">
        <v>40</v>
      </c>
      <c r="AX105" s="14" t="s">
        <v>79</v>
      </c>
      <c r="AY105" s="223" t="s">
        <v>145</v>
      </c>
    </row>
    <row r="106" spans="2:51" s="14" customFormat="1" ht="11.25">
      <c r="B106" s="213"/>
      <c r="C106" s="214"/>
      <c r="D106" s="204" t="s">
        <v>166</v>
      </c>
      <c r="E106" s="215" t="s">
        <v>35</v>
      </c>
      <c r="F106" s="216" t="s">
        <v>452</v>
      </c>
      <c r="G106" s="214"/>
      <c r="H106" s="217">
        <v>0.171</v>
      </c>
      <c r="I106" s="218"/>
      <c r="J106" s="214"/>
      <c r="K106" s="214"/>
      <c r="L106" s="219"/>
      <c r="M106" s="220"/>
      <c r="N106" s="221"/>
      <c r="O106" s="221"/>
      <c r="P106" s="221"/>
      <c r="Q106" s="221"/>
      <c r="R106" s="221"/>
      <c r="S106" s="221"/>
      <c r="T106" s="222"/>
      <c r="AT106" s="223" t="s">
        <v>166</v>
      </c>
      <c r="AU106" s="223" t="s">
        <v>87</v>
      </c>
      <c r="AV106" s="14" t="s">
        <v>87</v>
      </c>
      <c r="AW106" s="14" t="s">
        <v>40</v>
      </c>
      <c r="AX106" s="14" t="s">
        <v>79</v>
      </c>
      <c r="AY106" s="223" t="s">
        <v>145</v>
      </c>
    </row>
    <row r="107" spans="2:51" s="15" customFormat="1" ht="11.25">
      <c r="B107" s="224"/>
      <c r="C107" s="225"/>
      <c r="D107" s="204" t="s">
        <v>166</v>
      </c>
      <c r="E107" s="226" t="s">
        <v>35</v>
      </c>
      <c r="F107" s="227" t="s">
        <v>170</v>
      </c>
      <c r="G107" s="225"/>
      <c r="H107" s="228">
        <v>0.253</v>
      </c>
      <c r="I107" s="229"/>
      <c r="J107" s="225"/>
      <c r="K107" s="225"/>
      <c r="L107" s="230"/>
      <c r="M107" s="231"/>
      <c r="N107" s="232"/>
      <c r="O107" s="232"/>
      <c r="P107" s="232"/>
      <c r="Q107" s="232"/>
      <c r="R107" s="232"/>
      <c r="S107" s="232"/>
      <c r="T107" s="233"/>
      <c r="AT107" s="234" t="s">
        <v>166</v>
      </c>
      <c r="AU107" s="234" t="s">
        <v>87</v>
      </c>
      <c r="AV107" s="15" t="s">
        <v>153</v>
      </c>
      <c r="AW107" s="15" t="s">
        <v>40</v>
      </c>
      <c r="AX107" s="15" t="s">
        <v>83</v>
      </c>
      <c r="AY107" s="234" t="s">
        <v>145</v>
      </c>
    </row>
    <row r="108" spans="1:65" s="2" customFormat="1" ht="37.9" customHeight="1">
      <c r="A108" s="38"/>
      <c r="B108" s="39"/>
      <c r="C108" s="184" t="s">
        <v>87</v>
      </c>
      <c r="D108" s="184" t="s">
        <v>148</v>
      </c>
      <c r="E108" s="185" t="s">
        <v>453</v>
      </c>
      <c r="F108" s="186" t="s">
        <v>454</v>
      </c>
      <c r="G108" s="187" t="s">
        <v>259</v>
      </c>
      <c r="H108" s="188">
        <v>0.08</v>
      </c>
      <c r="I108" s="189"/>
      <c r="J108" s="190">
        <f>ROUND(I108*H108,2)</f>
        <v>0</v>
      </c>
      <c r="K108" s="186" t="s">
        <v>35</v>
      </c>
      <c r="L108" s="43"/>
      <c r="M108" s="191" t="s">
        <v>35</v>
      </c>
      <c r="N108" s="192" t="s">
        <v>50</v>
      </c>
      <c r="O108" s="68"/>
      <c r="P108" s="193">
        <f>O108*H108</f>
        <v>0</v>
      </c>
      <c r="Q108" s="193">
        <v>1.06277</v>
      </c>
      <c r="R108" s="193">
        <f>Q108*H108</f>
        <v>0.0850216</v>
      </c>
      <c r="S108" s="193">
        <v>0</v>
      </c>
      <c r="T108" s="194">
        <f>S108*H108</f>
        <v>0</v>
      </c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R108" s="195" t="s">
        <v>153</v>
      </c>
      <c r="AT108" s="195" t="s">
        <v>148</v>
      </c>
      <c r="AU108" s="195" t="s">
        <v>87</v>
      </c>
      <c r="AY108" s="20" t="s">
        <v>145</v>
      </c>
      <c r="BE108" s="196">
        <f>IF(N108="základní",J108,0)</f>
        <v>0</v>
      </c>
      <c r="BF108" s="196">
        <f>IF(N108="snížená",J108,0)</f>
        <v>0</v>
      </c>
      <c r="BG108" s="196">
        <f>IF(N108="zákl. přenesená",J108,0)</f>
        <v>0</v>
      </c>
      <c r="BH108" s="196">
        <f>IF(N108="sníž. přenesená",J108,0)</f>
        <v>0</v>
      </c>
      <c r="BI108" s="196">
        <f>IF(N108="nulová",J108,0)</f>
        <v>0</v>
      </c>
      <c r="BJ108" s="20" t="s">
        <v>83</v>
      </c>
      <c r="BK108" s="196">
        <f>ROUND(I108*H108,2)</f>
        <v>0</v>
      </c>
      <c r="BL108" s="20" t="s">
        <v>153</v>
      </c>
      <c r="BM108" s="195" t="s">
        <v>455</v>
      </c>
    </row>
    <row r="109" spans="1:65" s="2" customFormat="1" ht="37.9" customHeight="1">
      <c r="A109" s="38"/>
      <c r="B109" s="39"/>
      <c r="C109" s="184" t="s">
        <v>161</v>
      </c>
      <c r="D109" s="184" t="s">
        <v>148</v>
      </c>
      <c r="E109" s="185" t="s">
        <v>456</v>
      </c>
      <c r="F109" s="186" t="s">
        <v>457</v>
      </c>
      <c r="G109" s="187" t="s">
        <v>151</v>
      </c>
      <c r="H109" s="188">
        <v>0.818</v>
      </c>
      <c r="I109" s="189"/>
      <c r="J109" s="190">
        <f>ROUND(I109*H109,2)</f>
        <v>0</v>
      </c>
      <c r="K109" s="186" t="s">
        <v>35</v>
      </c>
      <c r="L109" s="43"/>
      <c r="M109" s="191" t="s">
        <v>35</v>
      </c>
      <c r="N109" s="192" t="s">
        <v>50</v>
      </c>
      <c r="O109" s="68"/>
      <c r="P109" s="193">
        <f>O109*H109</f>
        <v>0</v>
      </c>
      <c r="Q109" s="193">
        <v>0.01296</v>
      </c>
      <c r="R109" s="193">
        <f>Q109*H109</f>
        <v>0.01060128</v>
      </c>
      <c r="S109" s="193">
        <v>0</v>
      </c>
      <c r="T109" s="194">
        <f>S109*H109</f>
        <v>0</v>
      </c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R109" s="195" t="s">
        <v>153</v>
      </c>
      <c r="AT109" s="195" t="s">
        <v>148</v>
      </c>
      <c r="AU109" s="195" t="s">
        <v>87</v>
      </c>
      <c r="AY109" s="20" t="s">
        <v>145</v>
      </c>
      <c r="BE109" s="196">
        <f>IF(N109="základní",J109,0)</f>
        <v>0</v>
      </c>
      <c r="BF109" s="196">
        <f>IF(N109="snížená",J109,0)</f>
        <v>0</v>
      </c>
      <c r="BG109" s="196">
        <f>IF(N109="zákl. přenesená",J109,0)</f>
        <v>0</v>
      </c>
      <c r="BH109" s="196">
        <f>IF(N109="sníž. přenesená",J109,0)</f>
        <v>0</v>
      </c>
      <c r="BI109" s="196">
        <f>IF(N109="nulová",J109,0)</f>
        <v>0</v>
      </c>
      <c r="BJ109" s="20" t="s">
        <v>83</v>
      </c>
      <c r="BK109" s="196">
        <f>ROUND(I109*H109,2)</f>
        <v>0</v>
      </c>
      <c r="BL109" s="20" t="s">
        <v>153</v>
      </c>
      <c r="BM109" s="195" t="s">
        <v>458</v>
      </c>
    </row>
    <row r="110" spans="2:51" s="14" customFormat="1" ht="11.25">
      <c r="B110" s="213"/>
      <c r="C110" s="214"/>
      <c r="D110" s="204" t="s">
        <v>166</v>
      </c>
      <c r="E110" s="215" t="s">
        <v>35</v>
      </c>
      <c r="F110" s="216" t="s">
        <v>459</v>
      </c>
      <c r="G110" s="214"/>
      <c r="H110" s="217">
        <v>0.353</v>
      </c>
      <c r="I110" s="218"/>
      <c r="J110" s="214"/>
      <c r="K110" s="214"/>
      <c r="L110" s="219"/>
      <c r="M110" s="220"/>
      <c r="N110" s="221"/>
      <c r="O110" s="221"/>
      <c r="P110" s="221"/>
      <c r="Q110" s="221"/>
      <c r="R110" s="221"/>
      <c r="S110" s="221"/>
      <c r="T110" s="222"/>
      <c r="AT110" s="223" t="s">
        <v>166</v>
      </c>
      <c r="AU110" s="223" t="s">
        <v>87</v>
      </c>
      <c r="AV110" s="14" t="s">
        <v>87</v>
      </c>
      <c r="AW110" s="14" t="s">
        <v>40</v>
      </c>
      <c r="AX110" s="14" t="s">
        <v>79</v>
      </c>
      <c r="AY110" s="223" t="s">
        <v>145</v>
      </c>
    </row>
    <row r="111" spans="2:51" s="14" customFormat="1" ht="11.25">
      <c r="B111" s="213"/>
      <c r="C111" s="214"/>
      <c r="D111" s="204" t="s">
        <v>166</v>
      </c>
      <c r="E111" s="215" t="s">
        <v>35</v>
      </c>
      <c r="F111" s="216" t="s">
        <v>460</v>
      </c>
      <c r="G111" s="214"/>
      <c r="H111" s="217">
        <v>0.465</v>
      </c>
      <c r="I111" s="218"/>
      <c r="J111" s="214"/>
      <c r="K111" s="214"/>
      <c r="L111" s="219"/>
      <c r="M111" s="220"/>
      <c r="N111" s="221"/>
      <c r="O111" s="221"/>
      <c r="P111" s="221"/>
      <c r="Q111" s="221"/>
      <c r="R111" s="221"/>
      <c r="S111" s="221"/>
      <c r="T111" s="222"/>
      <c r="AT111" s="223" t="s">
        <v>166</v>
      </c>
      <c r="AU111" s="223" t="s">
        <v>87</v>
      </c>
      <c r="AV111" s="14" t="s">
        <v>87</v>
      </c>
      <c r="AW111" s="14" t="s">
        <v>40</v>
      </c>
      <c r="AX111" s="14" t="s">
        <v>79</v>
      </c>
      <c r="AY111" s="223" t="s">
        <v>145</v>
      </c>
    </row>
    <row r="112" spans="2:51" s="15" customFormat="1" ht="11.25">
      <c r="B112" s="224"/>
      <c r="C112" s="225"/>
      <c r="D112" s="204" t="s">
        <v>166</v>
      </c>
      <c r="E112" s="226" t="s">
        <v>35</v>
      </c>
      <c r="F112" s="227" t="s">
        <v>170</v>
      </c>
      <c r="G112" s="225"/>
      <c r="H112" s="228">
        <v>0.818</v>
      </c>
      <c r="I112" s="229"/>
      <c r="J112" s="225"/>
      <c r="K112" s="225"/>
      <c r="L112" s="230"/>
      <c r="M112" s="231"/>
      <c r="N112" s="232"/>
      <c r="O112" s="232"/>
      <c r="P112" s="232"/>
      <c r="Q112" s="232"/>
      <c r="R112" s="232"/>
      <c r="S112" s="232"/>
      <c r="T112" s="233"/>
      <c r="AT112" s="234" t="s">
        <v>166</v>
      </c>
      <c r="AU112" s="234" t="s">
        <v>87</v>
      </c>
      <c r="AV112" s="15" t="s">
        <v>153</v>
      </c>
      <c r="AW112" s="15" t="s">
        <v>40</v>
      </c>
      <c r="AX112" s="15" t="s">
        <v>83</v>
      </c>
      <c r="AY112" s="234" t="s">
        <v>145</v>
      </c>
    </row>
    <row r="113" spans="1:65" s="2" customFormat="1" ht="37.9" customHeight="1">
      <c r="A113" s="38"/>
      <c r="B113" s="39"/>
      <c r="C113" s="184" t="s">
        <v>153</v>
      </c>
      <c r="D113" s="184" t="s">
        <v>148</v>
      </c>
      <c r="E113" s="185" t="s">
        <v>461</v>
      </c>
      <c r="F113" s="186" t="s">
        <v>462</v>
      </c>
      <c r="G113" s="187" t="s">
        <v>151</v>
      </c>
      <c r="H113" s="188">
        <v>0.08</v>
      </c>
      <c r="I113" s="189"/>
      <c r="J113" s="190">
        <f>ROUND(I113*H113,2)</f>
        <v>0</v>
      </c>
      <c r="K113" s="186" t="s">
        <v>35</v>
      </c>
      <c r="L113" s="43"/>
      <c r="M113" s="191" t="s">
        <v>35</v>
      </c>
      <c r="N113" s="192" t="s">
        <v>50</v>
      </c>
      <c r="O113" s="68"/>
      <c r="P113" s="193">
        <f>O113*H113</f>
        <v>0</v>
      </c>
      <c r="Q113" s="193">
        <v>0</v>
      </c>
      <c r="R113" s="193">
        <f>Q113*H113</f>
        <v>0</v>
      </c>
      <c r="S113" s="193">
        <v>0</v>
      </c>
      <c r="T113" s="194">
        <f>S113*H113</f>
        <v>0</v>
      </c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R113" s="195" t="s">
        <v>153</v>
      </c>
      <c r="AT113" s="195" t="s">
        <v>148</v>
      </c>
      <c r="AU113" s="195" t="s">
        <v>87</v>
      </c>
      <c r="AY113" s="20" t="s">
        <v>145</v>
      </c>
      <c r="BE113" s="196">
        <f>IF(N113="základní",J113,0)</f>
        <v>0</v>
      </c>
      <c r="BF113" s="196">
        <f>IF(N113="snížená",J113,0)</f>
        <v>0</v>
      </c>
      <c r="BG113" s="196">
        <f>IF(N113="zákl. přenesená",J113,0)</f>
        <v>0</v>
      </c>
      <c r="BH113" s="196">
        <f>IF(N113="sníž. přenesená",J113,0)</f>
        <v>0</v>
      </c>
      <c r="BI113" s="196">
        <f>IF(N113="nulová",J113,0)</f>
        <v>0</v>
      </c>
      <c r="BJ113" s="20" t="s">
        <v>83</v>
      </c>
      <c r="BK113" s="196">
        <f>ROUND(I113*H113,2)</f>
        <v>0</v>
      </c>
      <c r="BL113" s="20" t="s">
        <v>153</v>
      </c>
      <c r="BM113" s="195" t="s">
        <v>463</v>
      </c>
    </row>
    <row r="114" spans="1:65" s="2" customFormat="1" ht="16.5" customHeight="1">
      <c r="A114" s="38"/>
      <c r="B114" s="39"/>
      <c r="C114" s="184" t="s">
        <v>175</v>
      </c>
      <c r="D114" s="184" t="s">
        <v>148</v>
      </c>
      <c r="E114" s="185" t="s">
        <v>464</v>
      </c>
      <c r="F114" s="186" t="s">
        <v>465</v>
      </c>
      <c r="G114" s="187" t="s">
        <v>466</v>
      </c>
      <c r="H114" s="188">
        <v>1</v>
      </c>
      <c r="I114" s="189"/>
      <c r="J114" s="190">
        <f>ROUND(I114*H114,2)</f>
        <v>0</v>
      </c>
      <c r="K114" s="186" t="s">
        <v>35</v>
      </c>
      <c r="L114" s="43"/>
      <c r="M114" s="191" t="s">
        <v>35</v>
      </c>
      <c r="N114" s="192" t="s">
        <v>50</v>
      </c>
      <c r="O114" s="68"/>
      <c r="P114" s="193">
        <f>O114*H114</f>
        <v>0</v>
      </c>
      <c r="Q114" s="193">
        <v>0</v>
      </c>
      <c r="R114" s="193">
        <f>Q114*H114</f>
        <v>0</v>
      </c>
      <c r="S114" s="193">
        <v>0</v>
      </c>
      <c r="T114" s="194">
        <f>S114*H114</f>
        <v>0</v>
      </c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R114" s="195" t="s">
        <v>153</v>
      </c>
      <c r="AT114" s="195" t="s">
        <v>148</v>
      </c>
      <c r="AU114" s="195" t="s">
        <v>87</v>
      </c>
      <c r="AY114" s="20" t="s">
        <v>145</v>
      </c>
      <c r="BE114" s="196">
        <f>IF(N114="základní",J114,0)</f>
        <v>0</v>
      </c>
      <c r="BF114" s="196">
        <f>IF(N114="snížená",J114,0)</f>
        <v>0</v>
      </c>
      <c r="BG114" s="196">
        <f>IF(N114="zákl. přenesená",J114,0)</f>
        <v>0</v>
      </c>
      <c r="BH114" s="196">
        <f>IF(N114="sníž. přenesená",J114,0)</f>
        <v>0</v>
      </c>
      <c r="BI114" s="196">
        <f>IF(N114="nulová",J114,0)</f>
        <v>0</v>
      </c>
      <c r="BJ114" s="20" t="s">
        <v>83</v>
      </c>
      <c r="BK114" s="196">
        <f>ROUND(I114*H114,2)</f>
        <v>0</v>
      </c>
      <c r="BL114" s="20" t="s">
        <v>153</v>
      </c>
      <c r="BM114" s="195" t="s">
        <v>467</v>
      </c>
    </row>
    <row r="115" spans="2:63" s="12" customFormat="1" ht="22.9" customHeight="1">
      <c r="B115" s="168"/>
      <c r="C115" s="169"/>
      <c r="D115" s="170" t="s">
        <v>78</v>
      </c>
      <c r="E115" s="182" t="s">
        <v>180</v>
      </c>
      <c r="F115" s="182" t="s">
        <v>468</v>
      </c>
      <c r="G115" s="169"/>
      <c r="H115" s="169"/>
      <c r="I115" s="172"/>
      <c r="J115" s="183">
        <f>BK115</f>
        <v>0</v>
      </c>
      <c r="K115" s="169"/>
      <c r="L115" s="174"/>
      <c r="M115" s="175"/>
      <c r="N115" s="176"/>
      <c r="O115" s="176"/>
      <c r="P115" s="177">
        <f>SUM(P116:P139)</f>
        <v>0</v>
      </c>
      <c r="Q115" s="176"/>
      <c r="R115" s="177">
        <f>SUM(R116:R139)</f>
        <v>17.761227849999997</v>
      </c>
      <c r="S115" s="176"/>
      <c r="T115" s="178">
        <f>SUM(T116:T139)</f>
        <v>0</v>
      </c>
      <c r="AR115" s="179" t="s">
        <v>83</v>
      </c>
      <c r="AT115" s="180" t="s">
        <v>78</v>
      </c>
      <c r="AU115" s="180" t="s">
        <v>83</v>
      </c>
      <c r="AY115" s="179" t="s">
        <v>145</v>
      </c>
      <c r="BK115" s="181">
        <f>SUM(BK116:BK139)</f>
        <v>0</v>
      </c>
    </row>
    <row r="116" spans="1:65" s="2" customFormat="1" ht="37.9" customHeight="1">
      <c r="A116" s="38"/>
      <c r="B116" s="39"/>
      <c r="C116" s="184" t="s">
        <v>180</v>
      </c>
      <c r="D116" s="184" t="s">
        <v>148</v>
      </c>
      <c r="E116" s="185" t="s">
        <v>469</v>
      </c>
      <c r="F116" s="186" t="s">
        <v>470</v>
      </c>
      <c r="G116" s="187" t="s">
        <v>151</v>
      </c>
      <c r="H116" s="188">
        <v>33.38</v>
      </c>
      <c r="I116" s="189"/>
      <c r="J116" s="190">
        <f>ROUND(I116*H116,2)</f>
        <v>0</v>
      </c>
      <c r="K116" s="186" t="s">
        <v>35</v>
      </c>
      <c r="L116" s="43"/>
      <c r="M116" s="191" t="s">
        <v>35</v>
      </c>
      <c r="N116" s="192" t="s">
        <v>50</v>
      </c>
      <c r="O116" s="68"/>
      <c r="P116" s="193">
        <f>O116*H116</f>
        <v>0</v>
      </c>
      <c r="Q116" s="193">
        <v>0.0051</v>
      </c>
      <c r="R116" s="193">
        <f>Q116*H116</f>
        <v>0.17023800000000003</v>
      </c>
      <c r="S116" s="193">
        <v>0</v>
      </c>
      <c r="T116" s="194">
        <f>S116*H116</f>
        <v>0</v>
      </c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R116" s="195" t="s">
        <v>153</v>
      </c>
      <c r="AT116" s="195" t="s">
        <v>148</v>
      </c>
      <c r="AU116" s="195" t="s">
        <v>87</v>
      </c>
      <c r="AY116" s="20" t="s">
        <v>145</v>
      </c>
      <c r="BE116" s="196">
        <f>IF(N116="základní",J116,0)</f>
        <v>0</v>
      </c>
      <c r="BF116" s="196">
        <f>IF(N116="snížená",J116,0)</f>
        <v>0</v>
      </c>
      <c r="BG116" s="196">
        <f>IF(N116="zákl. přenesená",J116,0)</f>
        <v>0</v>
      </c>
      <c r="BH116" s="196">
        <f>IF(N116="sníž. přenesená",J116,0)</f>
        <v>0</v>
      </c>
      <c r="BI116" s="196">
        <f>IF(N116="nulová",J116,0)</f>
        <v>0</v>
      </c>
      <c r="BJ116" s="20" t="s">
        <v>83</v>
      </c>
      <c r="BK116" s="196">
        <f>ROUND(I116*H116,2)</f>
        <v>0</v>
      </c>
      <c r="BL116" s="20" t="s">
        <v>153</v>
      </c>
      <c r="BM116" s="195" t="s">
        <v>471</v>
      </c>
    </row>
    <row r="117" spans="1:65" s="2" customFormat="1" ht="16.5" customHeight="1">
      <c r="A117" s="38"/>
      <c r="B117" s="39"/>
      <c r="C117" s="184" t="s">
        <v>185</v>
      </c>
      <c r="D117" s="184" t="s">
        <v>148</v>
      </c>
      <c r="E117" s="185" t="s">
        <v>472</v>
      </c>
      <c r="F117" s="186" t="s">
        <v>473</v>
      </c>
      <c r="G117" s="187" t="s">
        <v>151</v>
      </c>
      <c r="H117" s="188">
        <v>11.515</v>
      </c>
      <c r="I117" s="189"/>
      <c r="J117" s="190">
        <f>ROUND(I117*H117,2)</f>
        <v>0</v>
      </c>
      <c r="K117" s="186" t="s">
        <v>35</v>
      </c>
      <c r="L117" s="43"/>
      <c r="M117" s="191" t="s">
        <v>35</v>
      </c>
      <c r="N117" s="192" t="s">
        <v>50</v>
      </c>
      <c r="O117" s="68"/>
      <c r="P117" s="193">
        <f>O117*H117</f>
        <v>0</v>
      </c>
      <c r="Q117" s="193">
        <v>0.03273</v>
      </c>
      <c r="R117" s="193">
        <f>Q117*H117</f>
        <v>0.37688595</v>
      </c>
      <c r="S117" s="193">
        <v>0</v>
      </c>
      <c r="T117" s="194">
        <f>S117*H117</f>
        <v>0</v>
      </c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R117" s="195" t="s">
        <v>153</v>
      </c>
      <c r="AT117" s="195" t="s">
        <v>148</v>
      </c>
      <c r="AU117" s="195" t="s">
        <v>87</v>
      </c>
      <c r="AY117" s="20" t="s">
        <v>145</v>
      </c>
      <c r="BE117" s="196">
        <f>IF(N117="základní",J117,0)</f>
        <v>0</v>
      </c>
      <c r="BF117" s="196">
        <f>IF(N117="snížená",J117,0)</f>
        <v>0</v>
      </c>
      <c r="BG117" s="196">
        <f>IF(N117="zákl. přenesená",J117,0)</f>
        <v>0</v>
      </c>
      <c r="BH117" s="196">
        <f>IF(N117="sníž. přenesená",J117,0)</f>
        <v>0</v>
      </c>
      <c r="BI117" s="196">
        <f>IF(N117="nulová",J117,0)</f>
        <v>0</v>
      </c>
      <c r="BJ117" s="20" t="s">
        <v>83</v>
      </c>
      <c r="BK117" s="196">
        <f>ROUND(I117*H117,2)</f>
        <v>0</v>
      </c>
      <c r="BL117" s="20" t="s">
        <v>153</v>
      </c>
      <c r="BM117" s="195" t="s">
        <v>474</v>
      </c>
    </row>
    <row r="118" spans="2:51" s="13" customFormat="1" ht="11.25">
      <c r="B118" s="202"/>
      <c r="C118" s="203"/>
      <c r="D118" s="204" t="s">
        <v>166</v>
      </c>
      <c r="E118" s="205" t="s">
        <v>35</v>
      </c>
      <c r="F118" s="206" t="s">
        <v>475</v>
      </c>
      <c r="G118" s="203"/>
      <c r="H118" s="205" t="s">
        <v>35</v>
      </c>
      <c r="I118" s="207"/>
      <c r="J118" s="203"/>
      <c r="K118" s="203"/>
      <c r="L118" s="208"/>
      <c r="M118" s="209"/>
      <c r="N118" s="210"/>
      <c r="O118" s="210"/>
      <c r="P118" s="210"/>
      <c r="Q118" s="210"/>
      <c r="R118" s="210"/>
      <c r="S118" s="210"/>
      <c r="T118" s="211"/>
      <c r="AT118" s="212" t="s">
        <v>166</v>
      </c>
      <c r="AU118" s="212" t="s">
        <v>87</v>
      </c>
      <c r="AV118" s="13" t="s">
        <v>83</v>
      </c>
      <c r="AW118" s="13" t="s">
        <v>40</v>
      </c>
      <c r="AX118" s="13" t="s">
        <v>79</v>
      </c>
      <c r="AY118" s="212" t="s">
        <v>145</v>
      </c>
    </row>
    <row r="119" spans="2:51" s="14" customFormat="1" ht="11.25">
      <c r="B119" s="213"/>
      <c r="C119" s="214"/>
      <c r="D119" s="204" t="s">
        <v>166</v>
      </c>
      <c r="E119" s="215" t="s">
        <v>35</v>
      </c>
      <c r="F119" s="216" t="s">
        <v>476</v>
      </c>
      <c r="G119" s="214"/>
      <c r="H119" s="217">
        <v>2.4</v>
      </c>
      <c r="I119" s="218"/>
      <c r="J119" s="214"/>
      <c r="K119" s="214"/>
      <c r="L119" s="219"/>
      <c r="M119" s="220"/>
      <c r="N119" s="221"/>
      <c r="O119" s="221"/>
      <c r="P119" s="221"/>
      <c r="Q119" s="221"/>
      <c r="R119" s="221"/>
      <c r="S119" s="221"/>
      <c r="T119" s="222"/>
      <c r="AT119" s="223" t="s">
        <v>166</v>
      </c>
      <c r="AU119" s="223" t="s">
        <v>87</v>
      </c>
      <c r="AV119" s="14" t="s">
        <v>87</v>
      </c>
      <c r="AW119" s="14" t="s">
        <v>40</v>
      </c>
      <c r="AX119" s="14" t="s">
        <v>79</v>
      </c>
      <c r="AY119" s="223" t="s">
        <v>145</v>
      </c>
    </row>
    <row r="120" spans="2:51" s="14" customFormat="1" ht="11.25">
      <c r="B120" s="213"/>
      <c r="C120" s="214"/>
      <c r="D120" s="204" t="s">
        <v>166</v>
      </c>
      <c r="E120" s="215" t="s">
        <v>35</v>
      </c>
      <c r="F120" s="216" t="s">
        <v>477</v>
      </c>
      <c r="G120" s="214"/>
      <c r="H120" s="217">
        <v>0.66</v>
      </c>
      <c r="I120" s="218"/>
      <c r="J120" s="214"/>
      <c r="K120" s="214"/>
      <c r="L120" s="219"/>
      <c r="M120" s="220"/>
      <c r="N120" s="221"/>
      <c r="O120" s="221"/>
      <c r="P120" s="221"/>
      <c r="Q120" s="221"/>
      <c r="R120" s="221"/>
      <c r="S120" s="221"/>
      <c r="T120" s="222"/>
      <c r="AT120" s="223" t="s">
        <v>166</v>
      </c>
      <c r="AU120" s="223" t="s">
        <v>87</v>
      </c>
      <c r="AV120" s="14" t="s">
        <v>87</v>
      </c>
      <c r="AW120" s="14" t="s">
        <v>40</v>
      </c>
      <c r="AX120" s="14" t="s">
        <v>79</v>
      </c>
      <c r="AY120" s="223" t="s">
        <v>145</v>
      </c>
    </row>
    <row r="121" spans="2:51" s="14" customFormat="1" ht="11.25">
      <c r="B121" s="213"/>
      <c r="C121" s="214"/>
      <c r="D121" s="204" t="s">
        <v>166</v>
      </c>
      <c r="E121" s="215" t="s">
        <v>35</v>
      </c>
      <c r="F121" s="216" t="s">
        <v>478</v>
      </c>
      <c r="G121" s="214"/>
      <c r="H121" s="217">
        <v>4.75</v>
      </c>
      <c r="I121" s="218"/>
      <c r="J121" s="214"/>
      <c r="K121" s="214"/>
      <c r="L121" s="219"/>
      <c r="M121" s="220"/>
      <c r="N121" s="221"/>
      <c r="O121" s="221"/>
      <c r="P121" s="221"/>
      <c r="Q121" s="221"/>
      <c r="R121" s="221"/>
      <c r="S121" s="221"/>
      <c r="T121" s="222"/>
      <c r="AT121" s="223" t="s">
        <v>166</v>
      </c>
      <c r="AU121" s="223" t="s">
        <v>87</v>
      </c>
      <c r="AV121" s="14" t="s">
        <v>87</v>
      </c>
      <c r="AW121" s="14" t="s">
        <v>40</v>
      </c>
      <c r="AX121" s="14" t="s">
        <v>79</v>
      </c>
      <c r="AY121" s="223" t="s">
        <v>145</v>
      </c>
    </row>
    <row r="122" spans="2:51" s="14" customFormat="1" ht="11.25">
      <c r="B122" s="213"/>
      <c r="C122" s="214"/>
      <c r="D122" s="204" t="s">
        <v>166</v>
      </c>
      <c r="E122" s="215" t="s">
        <v>35</v>
      </c>
      <c r="F122" s="216" t="s">
        <v>479</v>
      </c>
      <c r="G122" s="214"/>
      <c r="H122" s="217">
        <v>3.705</v>
      </c>
      <c r="I122" s="218"/>
      <c r="J122" s="214"/>
      <c r="K122" s="214"/>
      <c r="L122" s="219"/>
      <c r="M122" s="220"/>
      <c r="N122" s="221"/>
      <c r="O122" s="221"/>
      <c r="P122" s="221"/>
      <c r="Q122" s="221"/>
      <c r="R122" s="221"/>
      <c r="S122" s="221"/>
      <c r="T122" s="222"/>
      <c r="AT122" s="223" t="s">
        <v>166</v>
      </c>
      <c r="AU122" s="223" t="s">
        <v>87</v>
      </c>
      <c r="AV122" s="14" t="s">
        <v>87</v>
      </c>
      <c r="AW122" s="14" t="s">
        <v>40</v>
      </c>
      <c r="AX122" s="14" t="s">
        <v>79</v>
      </c>
      <c r="AY122" s="223" t="s">
        <v>145</v>
      </c>
    </row>
    <row r="123" spans="2:51" s="15" customFormat="1" ht="11.25">
      <c r="B123" s="224"/>
      <c r="C123" s="225"/>
      <c r="D123" s="204" t="s">
        <v>166</v>
      </c>
      <c r="E123" s="226" t="s">
        <v>35</v>
      </c>
      <c r="F123" s="227" t="s">
        <v>170</v>
      </c>
      <c r="G123" s="225"/>
      <c r="H123" s="228">
        <v>11.515</v>
      </c>
      <c r="I123" s="229"/>
      <c r="J123" s="225"/>
      <c r="K123" s="225"/>
      <c r="L123" s="230"/>
      <c r="M123" s="231"/>
      <c r="N123" s="232"/>
      <c r="O123" s="232"/>
      <c r="P123" s="232"/>
      <c r="Q123" s="232"/>
      <c r="R123" s="232"/>
      <c r="S123" s="232"/>
      <c r="T123" s="233"/>
      <c r="AT123" s="234" t="s">
        <v>166</v>
      </c>
      <c r="AU123" s="234" t="s">
        <v>87</v>
      </c>
      <c r="AV123" s="15" t="s">
        <v>153</v>
      </c>
      <c r="AW123" s="15" t="s">
        <v>40</v>
      </c>
      <c r="AX123" s="15" t="s">
        <v>83</v>
      </c>
      <c r="AY123" s="234" t="s">
        <v>145</v>
      </c>
    </row>
    <row r="124" spans="1:65" s="2" customFormat="1" ht="37.9" customHeight="1">
      <c r="A124" s="38"/>
      <c r="B124" s="39"/>
      <c r="C124" s="184" t="s">
        <v>192</v>
      </c>
      <c r="D124" s="184" t="s">
        <v>148</v>
      </c>
      <c r="E124" s="185" t="s">
        <v>480</v>
      </c>
      <c r="F124" s="186" t="s">
        <v>481</v>
      </c>
      <c r="G124" s="187" t="s">
        <v>151</v>
      </c>
      <c r="H124" s="188">
        <v>103.87</v>
      </c>
      <c r="I124" s="189"/>
      <c r="J124" s="190">
        <f>ROUND(I124*H124,2)</f>
        <v>0</v>
      </c>
      <c r="K124" s="186" t="s">
        <v>35</v>
      </c>
      <c r="L124" s="43"/>
      <c r="M124" s="191" t="s">
        <v>35</v>
      </c>
      <c r="N124" s="192" t="s">
        <v>50</v>
      </c>
      <c r="O124" s="68"/>
      <c r="P124" s="193">
        <f>O124*H124</f>
        <v>0</v>
      </c>
      <c r="Q124" s="193">
        <v>0.0052</v>
      </c>
      <c r="R124" s="193">
        <f>Q124*H124</f>
        <v>0.540124</v>
      </c>
      <c r="S124" s="193">
        <v>0</v>
      </c>
      <c r="T124" s="194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195" t="s">
        <v>153</v>
      </c>
      <c r="AT124" s="195" t="s">
        <v>148</v>
      </c>
      <c r="AU124" s="195" t="s">
        <v>87</v>
      </c>
      <c r="AY124" s="20" t="s">
        <v>145</v>
      </c>
      <c r="BE124" s="196">
        <f>IF(N124="základní",J124,0)</f>
        <v>0</v>
      </c>
      <c r="BF124" s="196">
        <f>IF(N124="snížená",J124,0)</f>
        <v>0</v>
      </c>
      <c r="BG124" s="196">
        <f>IF(N124="zákl. přenesená",J124,0)</f>
        <v>0</v>
      </c>
      <c r="BH124" s="196">
        <f>IF(N124="sníž. přenesená",J124,0)</f>
        <v>0</v>
      </c>
      <c r="BI124" s="196">
        <f>IF(N124="nulová",J124,0)</f>
        <v>0</v>
      </c>
      <c r="BJ124" s="20" t="s">
        <v>83</v>
      </c>
      <c r="BK124" s="196">
        <f>ROUND(I124*H124,2)</f>
        <v>0</v>
      </c>
      <c r="BL124" s="20" t="s">
        <v>153</v>
      </c>
      <c r="BM124" s="195" t="s">
        <v>482</v>
      </c>
    </row>
    <row r="125" spans="2:51" s="13" customFormat="1" ht="11.25">
      <c r="B125" s="202"/>
      <c r="C125" s="203"/>
      <c r="D125" s="204" t="s">
        <v>166</v>
      </c>
      <c r="E125" s="205" t="s">
        <v>35</v>
      </c>
      <c r="F125" s="206" t="s">
        <v>483</v>
      </c>
      <c r="G125" s="203"/>
      <c r="H125" s="205" t="s">
        <v>35</v>
      </c>
      <c r="I125" s="207"/>
      <c r="J125" s="203"/>
      <c r="K125" s="203"/>
      <c r="L125" s="208"/>
      <c r="M125" s="209"/>
      <c r="N125" s="210"/>
      <c r="O125" s="210"/>
      <c r="P125" s="210"/>
      <c r="Q125" s="210"/>
      <c r="R125" s="210"/>
      <c r="S125" s="210"/>
      <c r="T125" s="211"/>
      <c r="AT125" s="212" t="s">
        <v>166</v>
      </c>
      <c r="AU125" s="212" t="s">
        <v>87</v>
      </c>
      <c r="AV125" s="13" t="s">
        <v>83</v>
      </c>
      <c r="AW125" s="13" t="s">
        <v>40</v>
      </c>
      <c r="AX125" s="13" t="s">
        <v>79</v>
      </c>
      <c r="AY125" s="212" t="s">
        <v>145</v>
      </c>
    </row>
    <row r="126" spans="2:51" s="14" customFormat="1" ht="11.25">
      <c r="B126" s="213"/>
      <c r="C126" s="214"/>
      <c r="D126" s="204" t="s">
        <v>166</v>
      </c>
      <c r="E126" s="215" t="s">
        <v>35</v>
      </c>
      <c r="F126" s="216" t="s">
        <v>484</v>
      </c>
      <c r="G126" s="214"/>
      <c r="H126" s="217">
        <v>103.87</v>
      </c>
      <c r="I126" s="218"/>
      <c r="J126" s="214"/>
      <c r="K126" s="214"/>
      <c r="L126" s="219"/>
      <c r="M126" s="220"/>
      <c r="N126" s="221"/>
      <c r="O126" s="221"/>
      <c r="P126" s="221"/>
      <c r="Q126" s="221"/>
      <c r="R126" s="221"/>
      <c r="S126" s="221"/>
      <c r="T126" s="222"/>
      <c r="AT126" s="223" t="s">
        <v>166</v>
      </c>
      <c r="AU126" s="223" t="s">
        <v>87</v>
      </c>
      <c r="AV126" s="14" t="s">
        <v>87</v>
      </c>
      <c r="AW126" s="14" t="s">
        <v>40</v>
      </c>
      <c r="AX126" s="14" t="s">
        <v>79</v>
      </c>
      <c r="AY126" s="223" t="s">
        <v>145</v>
      </c>
    </row>
    <row r="127" spans="2:51" s="15" customFormat="1" ht="11.25">
      <c r="B127" s="224"/>
      <c r="C127" s="225"/>
      <c r="D127" s="204" t="s">
        <v>166</v>
      </c>
      <c r="E127" s="226" t="s">
        <v>35</v>
      </c>
      <c r="F127" s="227" t="s">
        <v>170</v>
      </c>
      <c r="G127" s="225"/>
      <c r="H127" s="228">
        <v>103.87</v>
      </c>
      <c r="I127" s="229"/>
      <c r="J127" s="225"/>
      <c r="K127" s="225"/>
      <c r="L127" s="230"/>
      <c r="M127" s="231"/>
      <c r="N127" s="232"/>
      <c r="O127" s="232"/>
      <c r="P127" s="232"/>
      <c r="Q127" s="232"/>
      <c r="R127" s="232"/>
      <c r="S127" s="232"/>
      <c r="T127" s="233"/>
      <c r="AT127" s="234" t="s">
        <v>166</v>
      </c>
      <c r="AU127" s="234" t="s">
        <v>87</v>
      </c>
      <c r="AV127" s="15" t="s">
        <v>153</v>
      </c>
      <c r="AW127" s="15" t="s">
        <v>40</v>
      </c>
      <c r="AX127" s="15" t="s">
        <v>83</v>
      </c>
      <c r="AY127" s="234" t="s">
        <v>145</v>
      </c>
    </row>
    <row r="128" spans="1:65" s="2" customFormat="1" ht="33" customHeight="1">
      <c r="A128" s="38"/>
      <c r="B128" s="39"/>
      <c r="C128" s="184" t="s">
        <v>199</v>
      </c>
      <c r="D128" s="184" t="s">
        <v>148</v>
      </c>
      <c r="E128" s="185" t="s">
        <v>485</v>
      </c>
      <c r="F128" s="186" t="s">
        <v>486</v>
      </c>
      <c r="G128" s="187" t="s">
        <v>449</v>
      </c>
      <c r="H128" s="188">
        <v>6.03</v>
      </c>
      <c r="I128" s="189"/>
      <c r="J128" s="190">
        <f>ROUND(I128*H128,2)</f>
        <v>0</v>
      </c>
      <c r="K128" s="186" t="s">
        <v>35</v>
      </c>
      <c r="L128" s="43"/>
      <c r="M128" s="191" t="s">
        <v>35</v>
      </c>
      <c r="N128" s="192" t="s">
        <v>50</v>
      </c>
      <c r="O128" s="68"/>
      <c r="P128" s="193">
        <f>O128*H128</f>
        <v>0</v>
      </c>
      <c r="Q128" s="193">
        <v>2.50187</v>
      </c>
      <c r="R128" s="193">
        <f>Q128*H128</f>
        <v>15.0862761</v>
      </c>
      <c r="S128" s="193">
        <v>0</v>
      </c>
      <c r="T128" s="194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195" t="s">
        <v>153</v>
      </c>
      <c r="AT128" s="195" t="s">
        <v>148</v>
      </c>
      <c r="AU128" s="195" t="s">
        <v>87</v>
      </c>
      <c r="AY128" s="20" t="s">
        <v>145</v>
      </c>
      <c r="BE128" s="196">
        <f>IF(N128="základní",J128,0)</f>
        <v>0</v>
      </c>
      <c r="BF128" s="196">
        <f>IF(N128="snížená",J128,0)</f>
        <v>0</v>
      </c>
      <c r="BG128" s="196">
        <f>IF(N128="zákl. přenesená",J128,0)</f>
        <v>0</v>
      </c>
      <c r="BH128" s="196">
        <f>IF(N128="sníž. přenesená",J128,0)</f>
        <v>0</v>
      </c>
      <c r="BI128" s="196">
        <f>IF(N128="nulová",J128,0)</f>
        <v>0</v>
      </c>
      <c r="BJ128" s="20" t="s">
        <v>83</v>
      </c>
      <c r="BK128" s="196">
        <f>ROUND(I128*H128,2)</f>
        <v>0</v>
      </c>
      <c r="BL128" s="20" t="s">
        <v>153</v>
      </c>
      <c r="BM128" s="195" t="s">
        <v>487</v>
      </c>
    </row>
    <row r="129" spans="2:51" s="13" customFormat="1" ht="11.25">
      <c r="B129" s="202"/>
      <c r="C129" s="203"/>
      <c r="D129" s="204" t="s">
        <v>166</v>
      </c>
      <c r="E129" s="205" t="s">
        <v>35</v>
      </c>
      <c r="F129" s="206" t="s">
        <v>488</v>
      </c>
      <c r="G129" s="203"/>
      <c r="H129" s="205" t="s">
        <v>35</v>
      </c>
      <c r="I129" s="207"/>
      <c r="J129" s="203"/>
      <c r="K129" s="203"/>
      <c r="L129" s="208"/>
      <c r="M129" s="209"/>
      <c r="N129" s="210"/>
      <c r="O129" s="210"/>
      <c r="P129" s="210"/>
      <c r="Q129" s="210"/>
      <c r="R129" s="210"/>
      <c r="S129" s="210"/>
      <c r="T129" s="211"/>
      <c r="AT129" s="212" t="s">
        <v>166</v>
      </c>
      <c r="AU129" s="212" t="s">
        <v>87</v>
      </c>
      <c r="AV129" s="13" t="s">
        <v>83</v>
      </c>
      <c r="AW129" s="13" t="s">
        <v>40</v>
      </c>
      <c r="AX129" s="13" t="s">
        <v>79</v>
      </c>
      <c r="AY129" s="212" t="s">
        <v>145</v>
      </c>
    </row>
    <row r="130" spans="2:51" s="14" customFormat="1" ht="11.25">
      <c r="B130" s="213"/>
      <c r="C130" s="214"/>
      <c r="D130" s="204" t="s">
        <v>166</v>
      </c>
      <c r="E130" s="215" t="s">
        <v>35</v>
      </c>
      <c r="F130" s="216" t="s">
        <v>489</v>
      </c>
      <c r="G130" s="214"/>
      <c r="H130" s="217">
        <v>2.033</v>
      </c>
      <c r="I130" s="218"/>
      <c r="J130" s="214"/>
      <c r="K130" s="214"/>
      <c r="L130" s="219"/>
      <c r="M130" s="220"/>
      <c r="N130" s="221"/>
      <c r="O130" s="221"/>
      <c r="P130" s="221"/>
      <c r="Q130" s="221"/>
      <c r="R130" s="221"/>
      <c r="S130" s="221"/>
      <c r="T130" s="222"/>
      <c r="AT130" s="223" t="s">
        <v>166</v>
      </c>
      <c r="AU130" s="223" t="s">
        <v>87</v>
      </c>
      <c r="AV130" s="14" t="s">
        <v>87</v>
      </c>
      <c r="AW130" s="14" t="s">
        <v>40</v>
      </c>
      <c r="AX130" s="14" t="s">
        <v>79</v>
      </c>
      <c r="AY130" s="223" t="s">
        <v>145</v>
      </c>
    </row>
    <row r="131" spans="2:51" s="14" customFormat="1" ht="11.25">
      <c r="B131" s="213"/>
      <c r="C131" s="214"/>
      <c r="D131" s="204" t="s">
        <v>166</v>
      </c>
      <c r="E131" s="215" t="s">
        <v>35</v>
      </c>
      <c r="F131" s="216" t="s">
        <v>490</v>
      </c>
      <c r="G131" s="214"/>
      <c r="H131" s="217">
        <v>2.693</v>
      </c>
      <c r="I131" s="218"/>
      <c r="J131" s="214"/>
      <c r="K131" s="214"/>
      <c r="L131" s="219"/>
      <c r="M131" s="220"/>
      <c r="N131" s="221"/>
      <c r="O131" s="221"/>
      <c r="P131" s="221"/>
      <c r="Q131" s="221"/>
      <c r="R131" s="221"/>
      <c r="S131" s="221"/>
      <c r="T131" s="222"/>
      <c r="AT131" s="223" t="s">
        <v>166</v>
      </c>
      <c r="AU131" s="223" t="s">
        <v>87</v>
      </c>
      <c r="AV131" s="14" t="s">
        <v>87</v>
      </c>
      <c r="AW131" s="14" t="s">
        <v>40</v>
      </c>
      <c r="AX131" s="14" t="s">
        <v>79</v>
      </c>
      <c r="AY131" s="223" t="s">
        <v>145</v>
      </c>
    </row>
    <row r="132" spans="2:51" s="14" customFormat="1" ht="11.25">
      <c r="B132" s="213"/>
      <c r="C132" s="214"/>
      <c r="D132" s="204" t="s">
        <v>166</v>
      </c>
      <c r="E132" s="215" t="s">
        <v>35</v>
      </c>
      <c r="F132" s="216" t="s">
        <v>491</v>
      </c>
      <c r="G132" s="214"/>
      <c r="H132" s="217">
        <v>1.304</v>
      </c>
      <c r="I132" s="218"/>
      <c r="J132" s="214"/>
      <c r="K132" s="214"/>
      <c r="L132" s="219"/>
      <c r="M132" s="220"/>
      <c r="N132" s="221"/>
      <c r="O132" s="221"/>
      <c r="P132" s="221"/>
      <c r="Q132" s="221"/>
      <c r="R132" s="221"/>
      <c r="S132" s="221"/>
      <c r="T132" s="222"/>
      <c r="AT132" s="223" t="s">
        <v>166</v>
      </c>
      <c r="AU132" s="223" t="s">
        <v>87</v>
      </c>
      <c r="AV132" s="14" t="s">
        <v>87</v>
      </c>
      <c r="AW132" s="14" t="s">
        <v>40</v>
      </c>
      <c r="AX132" s="14" t="s">
        <v>79</v>
      </c>
      <c r="AY132" s="223" t="s">
        <v>145</v>
      </c>
    </row>
    <row r="133" spans="2:51" s="15" customFormat="1" ht="11.25">
      <c r="B133" s="224"/>
      <c r="C133" s="225"/>
      <c r="D133" s="204" t="s">
        <v>166</v>
      </c>
      <c r="E133" s="226" t="s">
        <v>35</v>
      </c>
      <c r="F133" s="227" t="s">
        <v>170</v>
      </c>
      <c r="G133" s="225"/>
      <c r="H133" s="228">
        <v>6.03</v>
      </c>
      <c r="I133" s="229"/>
      <c r="J133" s="225"/>
      <c r="K133" s="225"/>
      <c r="L133" s="230"/>
      <c r="M133" s="231"/>
      <c r="N133" s="232"/>
      <c r="O133" s="232"/>
      <c r="P133" s="232"/>
      <c r="Q133" s="232"/>
      <c r="R133" s="232"/>
      <c r="S133" s="232"/>
      <c r="T133" s="233"/>
      <c r="AT133" s="234" t="s">
        <v>166</v>
      </c>
      <c r="AU133" s="234" t="s">
        <v>87</v>
      </c>
      <c r="AV133" s="15" t="s">
        <v>153</v>
      </c>
      <c r="AW133" s="15" t="s">
        <v>40</v>
      </c>
      <c r="AX133" s="15" t="s">
        <v>83</v>
      </c>
      <c r="AY133" s="234" t="s">
        <v>145</v>
      </c>
    </row>
    <row r="134" spans="1:65" s="2" customFormat="1" ht="37.9" customHeight="1">
      <c r="A134" s="38"/>
      <c r="B134" s="39"/>
      <c r="C134" s="184" t="s">
        <v>206</v>
      </c>
      <c r="D134" s="184" t="s">
        <v>148</v>
      </c>
      <c r="E134" s="185" t="s">
        <v>492</v>
      </c>
      <c r="F134" s="186" t="s">
        <v>493</v>
      </c>
      <c r="G134" s="187" t="s">
        <v>449</v>
      </c>
      <c r="H134" s="188">
        <v>0.69</v>
      </c>
      <c r="I134" s="189"/>
      <c r="J134" s="190">
        <f>ROUND(I134*H134,2)</f>
        <v>0</v>
      </c>
      <c r="K134" s="186" t="s">
        <v>35</v>
      </c>
      <c r="L134" s="43"/>
      <c r="M134" s="191" t="s">
        <v>35</v>
      </c>
      <c r="N134" s="192" t="s">
        <v>50</v>
      </c>
      <c r="O134" s="68"/>
      <c r="P134" s="193">
        <f>O134*H134</f>
        <v>0</v>
      </c>
      <c r="Q134" s="193">
        <v>2.30102</v>
      </c>
      <c r="R134" s="193">
        <f>Q134*H134</f>
        <v>1.5877037999999997</v>
      </c>
      <c r="S134" s="193">
        <v>0</v>
      </c>
      <c r="T134" s="194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195" t="s">
        <v>153</v>
      </c>
      <c r="AT134" s="195" t="s">
        <v>148</v>
      </c>
      <c r="AU134" s="195" t="s">
        <v>87</v>
      </c>
      <c r="AY134" s="20" t="s">
        <v>145</v>
      </c>
      <c r="BE134" s="196">
        <f>IF(N134="základní",J134,0)</f>
        <v>0</v>
      </c>
      <c r="BF134" s="196">
        <f>IF(N134="snížená",J134,0)</f>
        <v>0</v>
      </c>
      <c r="BG134" s="196">
        <f>IF(N134="zákl. přenesená",J134,0)</f>
        <v>0</v>
      </c>
      <c r="BH134" s="196">
        <f>IF(N134="sníž. přenesená",J134,0)</f>
        <v>0</v>
      </c>
      <c r="BI134" s="196">
        <f>IF(N134="nulová",J134,0)</f>
        <v>0</v>
      </c>
      <c r="BJ134" s="20" t="s">
        <v>83</v>
      </c>
      <c r="BK134" s="196">
        <f>ROUND(I134*H134,2)</f>
        <v>0</v>
      </c>
      <c r="BL134" s="20" t="s">
        <v>153</v>
      </c>
      <c r="BM134" s="195" t="s">
        <v>494</v>
      </c>
    </row>
    <row r="135" spans="2:51" s="13" customFormat="1" ht="11.25">
      <c r="B135" s="202"/>
      <c r="C135" s="203"/>
      <c r="D135" s="204" t="s">
        <v>166</v>
      </c>
      <c r="E135" s="205" t="s">
        <v>35</v>
      </c>
      <c r="F135" s="206" t="s">
        <v>495</v>
      </c>
      <c r="G135" s="203"/>
      <c r="H135" s="205" t="s">
        <v>35</v>
      </c>
      <c r="I135" s="207"/>
      <c r="J135" s="203"/>
      <c r="K135" s="203"/>
      <c r="L135" s="208"/>
      <c r="M135" s="209"/>
      <c r="N135" s="210"/>
      <c r="O135" s="210"/>
      <c r="P135" s="210"/>
      <c r="Q135" s="210"/>
      <c r="R135" s="210"/>
      <c r="S135" s="210"/>
      <c r="T135" s="211"/>
      <c r="AT135" s="212" t="s">
        <v>166</v>
      </c>
      <c r="AU135" s="212" t="s">
        <v>87</v>
      </c>
      <c r="AV135" s="13" t="s">
        <v>83</v>
      </c>
      <c r="AW135" s="13" t="s">
        <v>40</v>
      </c>
      <c r="AX135" s="13" t="s">
        <v>79</v>
      </c>
      <c r="AY135" s="212" t="s">
        <v>145</v>
      </c>
    </row>
    <row r="136" spans="2:51" s="14" customFormat="1" ht="11.25">
      <c r="B136" s="213"/>
      <c r="C136" s="214"/>
      <c r="D136" s="204" t="s">
        <v>166</v>
      </c>
      <c r="E136" s="215" t="s">
        <v>35</v>
      </c>
      <c r="F136" s="216" t="s">
        <v>496</v>
      </c>
      <c r="G136" s="214"/>
      <c r="H136" s="217">
        <v>0.5</v>
      </c>
      <c r="I136" s="218"/>
      <c r="J136" s="214"/>
      <c r="K136" s="214"/>
      <c r="L136" s="219"/>
      <c r="M136" s="220"/>
      <c r="N136" s="221"/>
      <c r="O136" s="221"/>
      <c r="P136" s="221"/>
      <c r="Q136" s="221"/>
      <c r="R136" s="221"/>
      <c r="S136" s="221"/>
      <c r="T136" s="222"/>
      <c r="AT136" s="223" t="s">
        <v>166</v>
      </c>
      <c r="AU136" s="223" t="s">
        <v>87</v>
      </c>
      <c r="AV136" s="14" t="s">
        <v>87</v>
      </c>
      <c r="AW136" s="14" t="s">
        <v>40</v>
      </c>
      <c r="AX136" s="14" t="s">
        <v>79</v>
      </c>
      <c r="AY136" s="223" t="s">
        <v>145</v>
      </c>
    </row>
    <row r="137" spans="2:51" s="13" customFormat="1" ht="11.25">
      <c r="B137" s="202"/>
      <c r="C137" s="203"/>
      <c r="D137" s="204" t="s">
        <v>166</v>
      </c>
      <c r="E137" s="205" t="s">
        <v>35</v>
      </c>
      <c r="F137" s="206" t="s">
        <v>497</v>
      </c>
      <c r="G137" s="203"/>
      <c r="H137" s="205" t="s">
        <v>35</v>
      </c>
      <c r="I137" s="207"/>
      <c r="J137" s="203"/>
      <c r="K137" s="203"/>
      <c r="L137" s="208"/>
      <c r="M137" s="209"/>
      <c r="N137" s="210"/>
      <c r="O137" s="210"/>
      <c r="P137" s="210"/>
      <c r="Q137" s="210"/>
      <c r="R137" s="210"/>
      <c r="S137" s="210"/>
      <c r="T137" s="211"/>
      <c r="AT137" s="212" t="s">
        <v>166</v>
      </c>
      <c r="AU137" s="212" t="s">
        <v>87</v>
      </c>
      <c r="AV137" s="13" t="s">
        <v>83</v>
      </c>
      <c r="AW137" s="13" t="s">
        <v>40</v>
      </c>
      <c r="AX137" s="13" t="s">
        <v>79</v>
      </c>
      <c r="AY137" s="212" t="s">
        <v>145</v>
      </c>
    </row>
    <row r="138" spans="2:51" s="14" customFormat="1" ht="11.25">
      <c r="B138" s="213"/>
      <c r="C138" s="214"/>
      <c r="D138" s="204" t="s">
        <v>166</v>
      </c>
      <c r="E138" s="215" t="s">
        <v>35</v>
      </c>
      <c r="F138" s="216" t="s">
        <v>498</v>
      </c>
      <c r="G138" s="214"/>
      <c r="H138" s="217">
        <v>0.19</v>
      </c>
      <c r="I138" s="218"/>
      <c r="J138" s="214"/>
      <c r="K138" s="214"/>
      <c r="L138" s="219"/>
      <c r="M138" s="220"/>
      <c r="N138" s="221"/>
      <c r="O138" s="221"/>
      <c r="P138" s="221"/>
      <c r="Q138" s="221"/>
      <c r="R138" s="221"/>
      <c r="S138" s="221"/>
      <c r="T138" s="222"/>
      <c r="AT138" s="223" t="s">
        <v>166</v>
      </c>
      <c r="AU138" s="223" t="s">
        <v>87</v>
      </c>
      <c r="AV138" s="14" t="s">
        <v>87</v>
      </c>
      <c r="AW138" s="14" t="s">
        <v>40</v>
      </c>
      <c r="AX138" s="14" t="s">
        <v>79</v>
      </c>
      <c r="AY138" s="223" t="s">
        <v>145</v>
      </c>
    </row>
    <row r="139" spans="2:51" s="15" customFormat="1" ht="11.25">
      <c r="B139" s="224"/>
      <c r="C139" s="225"/>
      <c r="D139" s="204" t="s">
        <v>166</v>
      </c>
      <c r="E139" s="226" t="s">
        <v>35</v>
      </c>
      <c r="F139" s="227" t="s">
        <v>170</v>
      </c>
      <c r="G139" s="225"/>
      <c r="H139" s="228">
        <v>0.69</v>
      </c>
      <c r="I139" s="229"/>
      <c r="J139" s="225"/>
      <c r="K139" s="225"/>
      <c r="L139" s="230"/>
      <c r="M139" s="231"/>
      <c r="N139" s="232"/>
      <c r="O139" s="232"/>
      <c r="P139" s="232"/>
      <c r="Q139" s="232"/>
      <c r="R139" s="232"/>
      <c r="S139" s="232"/>
      <c r="T139" s="233"/>
      <c r="AT139" s="234" t="s">
        <v>166</v>
      </c>
      <c r="AU139" s="234" t="s">
        <v>87</v>
      </c>
      <c r="AV139" s="15" t="s">
        <v>153</v>
      </c>
      <c r="AW139" s="15" t="s">
        <v>40</v>
      </c>
      <c r="AX139" s="15" t="s">
        <v>83</v>
      </c>
      <c r="AY139" s="234" t="s">
        <v>145</v>
      </c>
    </row>
    <row r="140" spans="2:63" s="12" customFormat="1" ht="22.9" customHeight="1">
      <c r="B140" s="168"/>
      <c r="C140" s="169"/>
      <c r="D140" s="170" t="s">
        <v>78</v>
      </c>
      <c r="E140" s="182" t="s">
        <v>199</v>
      </c>
      <c r="F140" s="182" t="s">
        <v>499</v>
      </c>
      <c r="G140" s="169"/>
      <c r="H140" s="169"/>
      <c r="I140" s="172"/>
      <c r="J140" s="183">
        <f>BK140</f>
        <v>0</v>
      </c>
      <c r="K140" s="169"/>
      <c r="L140" s="174"/>
      <c r="M140" s="175"/>
      <c r="N140" s="176"/>
      <c r="O140" s="176"/>
      <c r="P140" s="177">
        <f>SUM(P141:P155)</f>
        <v>0</v>
      </c>
      <c r="Q140" s="176"/>
      <c r="R140" s="177">
        <f>SUM(R141:R155)</f>
        <v>0</v>
      </c>
      <c r="S140" s="176"/>
      <c r="T140" s="178">
        <f>SUM(T141:T155)</f>
        <v>16.299794</v>
      </c>
      <c r="AR140" s="179" t="s">
        <v>83</v>
      </c>
      <c r="AT140" s="180" t="s">
        <v>78</v>
      </c>
      <c r="AU140" s="180" t="s">
        <v>83</v>
      </c>
      <c r="AY140" s="179" t="s">
        <v>145</v>
      </c>
      <c r="BK140" s="181">
        <f>SUM(BK141:BK155)</f>
        <v>0</v>
      </c>
    </row>
    <row r="141" spans="1:65" s="2" customFormat="1" ht="44.25" customHeight="1">
      <c r="A141" s="38"/>
      <c r="B141" s="39"/>
      <c r="C141" s="184" t="s">
        <v>212</v>
      </c>
      <c r="D141" s="184" t="s">
        <v>148</v>
      </c>
      <c r="E141" s="185" t="s">
        <v>500</v>
      </c>
      <c r="F141" s="186" t="s">
        <v>501</v>
      </c>
      <c r="G141" s="187" t="s">
        <v>151</v>
      </c>
      <c r="H141" s="188">
        <v>33.38</v>
      </c>
      <c r="I141" s="189"/>
      <c r="J141" s="190">
        <f>ROUND(I141*H141,2)</f>
        <v>0</v>
      </c>
      <c r="K141" s="186" t="s">
        <v>35</v>
      </c>
      <c r="L141" s="43"/>
      <c r="M141" s="191" t="s">
        <v>35</v>
      </c>
      <c r="N141" s="192" t="s">
        <v>50</v>
      </c>
      <c r="O141" s="68"/>
      <c r="P141" s="193">
        <f>O141*H141</f>
        <v>0</v>
      </c>
      <c r="Q141" s="193">
        <v>0</v>
      </c>
      <c r="R141" s="193">
        <f>Q141*H141</f>
        <v>0</v>
      </c>
      <c r="S141" s="193">
        <v>0</v>
      </c>
      <c r="T141" s="194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195" t="s">
        <v>153</v>
      </c>
      <c r="AT141" s="195" t="s">
        <v>148</v>
      </c>
      <c r="AU141" s="195" t="s">
        <v>87</v>
      </c>
      <c r="AY141" s="20" t="s">
        <v>145</v>
      </c>
      <c r="BE141" s="196">
        <f>IF(N141="základní",J141,0)</f>
        <v>0</v>
      </c>
      <c r="BF141" s="196">
        <f>IF(N141="snížená",J141,0)</f>
        <v>0</v>
      </c>
      <c r="BG141" s="196">
        <f>IF(N141="zákl. přenesená",J141,0)</f>
        <v>0</v>
      </c>
      <c r="BH141" s="196">
        <f>IF(N141="sníž. přenesená",J141,0)</f>
        <v>0</v>
      </c>
      <c r="BI141" s="196">
        <f>IF(N141="nulová",J141,0)</f>
        <v>0</v>
      </c>
      <c r="BJ141" s="20" t="s">
        <v>83</v>
      </c>
      <c r="BK141" s="196">
        <f>ROUND(I141*H141,2)</f>
        <v>0</v>
      </c>
      <c r="BL141" s="20" t="s">
        <v>153</v>
      </c>
      <c r="BM141" s="195" t="s">
        <v>502</v>
      </c>
    </row>
    <row r="142" spans="1:65" s="2" customFormat="1" ht="44.25" customHeight="1">
      <c r="A142" s="38"/>
      <c r="B142" s="39"/>
      <c r="C142" s="184" t="s">
        <v>216</v>
      </c>
      <c r="D142" s="184" t="s">
        <v>148</v>
      </c>
      <c r="E142" s="185" t="s">
        <v>503</v>
      </c>
      <c r="F142" s="186" t="s">
        <v>504</v>
      </c>
      <c r="G142" s="187" t="s">
        <v>151</v>
      </c>
      <c r="H142" s="188">
        <v>33.38</v>
      </c>
      <c r="I142" s="189"/>
      <c r="J142" s="190">
        <f>ROUND(I142*H142,2)</f>
        <v>0</v>
      </c>
      <c r="K142" s="186" t="s">
        <v>35</v>
      </c>
      <c r="L142" s="43"/>
      <c r="M142" s="191" t="s">
        <v>35</v>
      </c>
      <c r="N142" s="192" t="s">
        <v>50</v>
      </c>
      <c r="O142" s="68"/>
      <c r="P142" s="193">
        <f>O142*H142</f>
        <v>0</v>
      </c>
      <c r="Q142" s="193">
        <v>0</v>
      </c>
      <c r="R142" s="193">
        <f>Q142*H142</f>
        <v>0</v>
      </c>
      <c r="S142" s="193">
        <v>0</v>
      </c>
      <c r="T142" s="194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195" t="s">
        <v>153</v>
      </c>
      <c r="AT142" s="195" t="s">
        <v>148</v>
      </c>
      <c r="AU142" s="195" t="s">
        <v>87</v>
      </c>
      <c r="AY142" s="20" t="s">
        <v>145</v>
      </c>
      <c r="BE142" s="196">
        <f>IF(N142="základní",J142,0)</f>
        <v>0</v>
      </c>
      <c r="BF142" s="196">
        <f>IF(N142="snížená",J142,0)</f>
        <v>0</v>
      </c>
      <c r="BG142" s="196">
        <f>IF(N142="zákl. přenesená",J142,0)</f>
        <v>0</v>
      </c>
      <c r="BH142" s="196">
        <f>IF(N142="sníž. přenesená",J142,0)</f>
        <v>0</v>
      </c>
      <c r="BI142" s="196">
        <f>IF(N142="nulová",J142,0)</f>
        <v>0</v>
      </c>
      <c r="BJ142" s="20" t="s">
        <v>83</v>
      </c>
      <c r="BK142" s="196">
        <f>ROUND(I142*H142,2)</f>
        <v>0</v>
      </c>
      <c r="BL142" s="20" t="s">
        <v>153</v>
      </c>
      <c r="BM142" s="195" t="s">
        <v>505</v>
      </c>
    </row>
    <row r="143" spans="1:65" s="2" customFormat="1" ht="24.2" customHeight="1">
      <c r="A143" s="38"/>
      <c r="B143" s="39"/>
      <c r="C143" s="184" t="s">
        <v>225</v>
      </c>
      <c r="D143" s="184" t="s">
        <v>148</v>
      </c>
      <c r="E143" s="185" t="s">
        <v>506</v>
      </c>
      <c r="F143" s="186" t="s">
        <v>507</v>
      </c>
      <c r="G143" s="187" t="s">
        <v>508</v>
      </c>
      <c r="H143" s="188">
        <v>80</v>
      </c>
      <c r="I143" s="189"/>
      <c r="J143" s="190">
        <f>ROUND(I143*H143,2)</f>
        <v>0</v>
      </c>
      <c r="K143" s="186" t="s">
        <v>35</v>
      </c>
      <c r="L143" s="43"/>
      <c r="M143" s="191" t="s">
        <v>35</v>
      </c>
      <c r="N143" s="192" t="s">
        <v>50</v>
      </c>
      <c r="O143" s="68"/>
      <c r="P143" s="193">
        <f>O143*H143</f>
        <v>0</v>
      </c>
      <c r="Q143" s="193">
        <v>0</v>
      </c>
      <c r="R143" s="193">
        <f>Q143*H143</f>
        <v>0</v>
      </c>
      <c r="S143" s="193">
        <v>0</v>
      </c>
      <c r="T143" s="194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195" t="s">
        <v>153</v>
      </c>
      <c r="AT143" s="195" t="s">
        <v>148</v>
      </c>
      <c r="AU143" s="195" t="s">
        <v>87</v>
      </c>
      <c r="AY143" s="20" t="s">
        <v>145</v>
      </c>
      <c r="BE143" s="196">
        <f>IF(N143="základní",J143,0)</f>
        <v>0</v>
      </c>
      <c r="BF143" s="196">
        <f>IF(N143="snížená",J143,0)</f>
        <v>0</v>
      </c>
      <c r="BG143" s="196">
        <f>IF(N143="zákl. přenesená",J143,0)</f>
        <v>0</v>
      </c>
      <c r="BH143" s="196">
        <f>IF(N143="sníž. přenesená",J143,0)</f>
        <v>0</v>
      </c>
      <c r="BI143" s="196">
        <f>IF(N143="nulová",J143,0)</f>
        <v>0</v>
      </c>
      <c r="BJ143" s="20" t="s">
        <v>83</v>
      </c>
      <c r="BK143" s="196">
        <f>ROUND(I143*H143,2)</f>
        <v>0</v>
      </c>
      <c r="BL143" s="20" t="s">
        <v>153</v>
      </c>
      <c r="BM143" s="195" t="s">
        <v>509</v>
      </c>
    </row>
    <row r="144" spans="1:65" s="2" customFormat="1" ht="44.25" customHeight="1">
      <c r="A144" s="38"/>
      <c r="B144" s="39"/>
      <c r="C144" s="184" t="s">
        <v>231</v>
      </c>
      <c r="D144" s="184" t="s">
        <v>148</v>
      </c>
      <c r="E144" s="185" t="s">
        <v>510</v>
      </c>
      <c r="F144" s="186" t="s">
        <v>511</v>
      </c>
      <c r="G144" s="187" t="s">
        <v>151</v>
      </c>
      <c r="H144" s="188">
        <v>54.614</v>
      </c>
      <c r="I144" s="189"/>
      <c r="J144" s="190">
        <f>ROUND(I144*H144,2)</f>
        <v>0</v>
      </c>
      <c r="K144" s="186" t="s">
        <v>35</v>
      </c>
      <c r="L144" s="43"/>
      <c r="M144" s="191" t="s">
        <v>35</v>
      </c>
      <c r="N144" s="192" t="s">
        <v>50</v>
      </c>
      <c r="O144" s="68"/>
      <c r="P144" s="193">
        <f>O144*H144</f>
        <v>0</v>
      </c>
      <c r="Q144" s="193">
        <v>0</v>
      </c>
      <c r="R144" s="193">
        <f>Q144*H144</f>
        <v>0</v>
      </c>
      <c r="S144" s="193">
        <v>0.261</v>
      </c>
      <c r="T144" s="194">
        <f>S144*H144</f>
        <v>14.254254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195" t="s">
        <v>153</v>
      </c>
      <c r="AT144" s="195" t="s">
        <v>148</v>
      </c>
      <c r="AU144" s="195" t="s">
        <v>87</v>
      </c>
      <c r="AY144" s="20" t="s">
        <v>145</v>
      </c>
      <c r="BE144" s="196">
        <f>IF(N144="základní",J144,0)</f>
        <v>0</v>
      </c>
      <c r="BF144" s="196">
        <f>IF(N144="snížená",J144,0)</f>
        <v>0</v>
      </c>
      <c r="BG144" s="196">
        <f>IF(N144="zákl. přenesená",J144,0)</f>
        <v>0</v>
      </c>
      <c r="BH144" s="196">
        <f>IF(N144="sníž. přenesená",J144,0)</f>
        <v>0</v>
      </c>
      <c r="BI144" s="196">
        <f>IF(N144="nulová",J144,0)</f>
        <v>0</v>
      </c>
      <c r="BJ144" s="20" t="s">
        <v>83</v>
      </c>
      <c r="BK144" s="196">
        <f>ROUND(I144*H144,2)</f>
        <v>0</v>
      </c>
      <c r="BL144" s="20" t="s">
        <v>153</v>
      </c>
      <c r="BM144" s="195" t="s">
        <v>512</v>
      </c>
    </row>
    <row r="145" spans="2:51" s="13" customFormat="1" ht="11.25">
      <c r="B145" s="202"/>
      <c r="C145" s="203"/>
      <c r="D145" s="204" t="s">
        <v>166</v>
      </c>
      <c r="E145" s="205" t="s">
        <v>35</v>
      </c>
      <c r="F145" s="206" t="s">
        <v>513</v>
      </c>
      <c r="G145" s="203"/>
      <c r="H145" s="205" t="s">
        <v>35</v>
      </c>
      <c r="I145" s="207"/>
      <c r="J145" s="203"/>
      <c r="K145" s="203"/>
      <c r="L145" s="208"/>
      <c r="M145" s="209"/>
      <c r="N145" s="210"/>
      <c r="O145" s="210"/>
      <c r="P145" s="210"/>
      <c r="Q145" s="210"/>
      <c r="R145" s="210"/>
      <c r="S145" s="210"/>
      <c r="T145" s="211"/>
      <c r="AT145" s="212" t="s">
        <v>166</v>
      </c>
      <c r="AU145" s="212" t="s">
        <v>87</v>
      </c>
      <c r="AV145" s="13" t="s">
        <v>83</v>
      </c>
      <c r="AW145" s="13" t="s">
        <v>40</v>
      </c>
      <c r="AX145" s="13" t="s">
        <v>79</v>
      </c>
      <c r="AY145" s="212" t="s">
        <v>145</v>
      </c>
    </row>
    <row r="146" spans="2:51" s="14" customFormat="1" ht="11.25">
      <c r="B146" s="213"/>
      <c r="C146" s="214"/>
      <c r="D146" s="204" t="s">
        <v>166</v>
      </c>
      <c r="E146" s="215" t="s">
        <v>35</v>
      </c>
      <c r="F146" s="216" t="s">
        <v>514</v>
      </c>
      <c r="G146" s="214"/>
      <c r="H146" s="217">
        <v>54.614</v>
      </c>
      <c r="I146" s="218"/>
      <c r="J146" s="214"/>
      <c r="K146" s="214"/>
      <c r="L146" s="219"/>
      <c r="M146" s="220"/>
      <c r="N146" s="221"/>
      <c r="O146" s="221"/>
      <c r="P146" s="221"/>
      <c r="Q146" s="221"/>
      <c r="R146" s="221"/>
      <c r="S146" s="221"/>
      <c r="T146" s="222"/>
      <c r="AT146" s="223" t="s">
        <v>166</v>
      </c>
      <c r="AU146" s="223" t="s">
        <v>87</v>
      </c>
      <c r="AV146" s="14" t="s">
        <v>87</v>
      </c>
      <c r="AW146" s="14" t="s">
        <v>40</v>
      </c>
      <c r="AX146" s="14" t="s">
        <v>79</v>
      </c>
      <c r="AY146" s="223" t="s">
        <v>145</v>
      </c>
    </row>
    <row r="147" spans="2:51" s="15" customFormat="1" ht="11.25">
      <c r="B147" s="224"/>
      <c r="C147" s="225"/>
      <c r="D147" s="204" t="s">
        <v>166</v>
      </c>
      <c r="E147" s="226" t="s">
        <v>35</v>
      </c>
      <c r="F147" s="227" t="s">
        <v>170</v>
      </c>
      <c r="G147" s="225"/>
      <c r="H147" s="228">
        <v>54.614</v>
      </c>
      <c r="I147" s="229"/>
      <c r="J147" s="225"/>
      <c r="K147" s="225"/>
      <c r="L147" s="230"/>
      <c r="M147" s="231"/>
      <c r="N147" s="232"/>
      <c r="O147" s="232"/>
      <c r="P147" s="232"/>
      <c r="Q147" s="232"/>
      <c r="R147" s="232"/>
      <c r="S147" s="232"/>
      <c r="T147" s="233"/>
      <c r="AT147" s="234" t="s">
        <v>166</v>
      </c>
      <c r="AU147" s="234" t="s">
        <v>87</v>
      </c>
      <c r="AV147" s="15" t="s">
        <v>153</v>
      </c>
      <c r="AW147" s="15" t="s">
        <v>40</v>
      </c>
      <c r="AX147" s="15" t="s">
        <v>83</v>
      </c>
      <c r="AY147" s="234" t="s">
        <v>145</v>
      </c>
    </row>
    <row r="148" spans="1:65" s="2" customFormat="1" ht="24.2" customHeight="1">
      <c r="A148" s="38"/>
      <c r="B148" s="39"/>
      <c r="C148" s="184" t="s">
        <v>8</v>
      </c>
      <c r="D148" s="184" t="s">
        <v>148</v>
      </c>
      <c r="E148" s="185" t="s">
        <v>515</v>
      </c>
      <c r="F148" s="186" t="s">
        <v>516</v>
      </c>
      <c r="G148" s="187" t="s">
        <v>219</v>
      </c>
      <c r="H148" s="188">
        <v>5.13</v>
      </c>
      <c r="I148" s="189"/>
      <c r="J148" s="190">
        <f>ROUND(I148*H148,2)</f>
        <v>0</v>
      </c>
      <c r="K148" s="186" t="s">
        <v>35</v>
      </c>
      <c r="L148" s="43"/>
      <c r="M148" s="191" t="s">
        <v>35</v>
      </c>
      <c r="N148" s="192" t="s">
        <v>50</v>
      </c>
      <c r="O148" s="68"/>
      <c r="P148" s="193">
        <f>O148*H148</f>
        <v>0</v>
      </c>
      <c r="Q148" s="193">
        <v>0</v>
      </c>
      <c r="R148" s="193">
        <f>Q148*H148</f>
        <v>0</v>
      </c>
      <c r="S148" s="193">
        <v>0.338</v>
      </c>
      <c r="T148" s="194">
        <f>S148*H148</f>
        <v>1.73394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195" t="s">
        <v>153</v>
      </c>
      <c r="AT148" s="195" t="s">
        <v>148</v>
      </c>
      <c r="AU148" s="195" t="s">
        <v>87</v>
      </c>
      <c r="AY148" s="20" t="s">
        <v>145</v>
      </c>
      <c r="BE148" s="196">
        <f>IF(N148="základní",J148,0)</f>
        <v>0</v>
      </c>
      <c r="BF148" s="196">
        <f>IF(N148="snížená",J148,0)</f>
        <v>0</v>
      </c>
      <c r="BG148" s="196">
        <f>IF(N148="zákl. přenesená",J148,0)</f>
        <v>0</v>
      </c>
      <c r="BH148" s="196">
        <f>IF(N148="sníž. přenesená",J148,0)</f>
        <v>0</v>
      </c>
      <c r="BI148" s="196">
        <f>IF(N148="nulová",J148,0)</f>
        <v>0</v>
      </c>
      <c r="BJ148" s="20" t="s">
        <v>83</v>
      </c>
      <c r="BK148" s="196">
        <f>ROUND(I148*H148,2)</f>
        <v>0</v>
      </c>
      <c r="BL148" s="20" t="s">
        <v>153</v>
      </c>
      <c r="BM148" s="195" t="s">
        <v>517</v>
      </c>
    </row>
    <row r="149" spans="2:51" s="14" customFormat="1" ht="11.25">
      <c r="B149" s="213"/>
      <c r="C149" s="214"/>
      <c r="D149" s="204" t="s">
        <v>166</v>
      </c>
      <c r="E149" s="215" t="s">
        <v>35</v>
      </c>
      <c r="F149" s="216" t="s">
        <v>518</v>
      </c>
      <c r="G149" s="214"/>
      <c r="H149" s="217">
        <v>5.13</v>
      </c>
      <c r="I149" s="218"/>
      <c r="J149" s="214"/>
      <c r="K149" s="214"/>
      <c r="L149" s="219"/>
      <c r="M149" s="220"/>
      <c r="N149" s="221"/>
      <c r="O149" s="221"/>
      <c r="P149" s="221"/>
      <c r="Q149" s="221"/>
      <c r="R149" s="221"/>
      <c r="S149" s="221"/>
      <c r="T149" s="222"/>
      <c r="AT149" s="223" t="s">
        <v>166</v>
      </c>
      <c r="AU149" s="223" t="s">
        <v>87</v>
      </c>
      <c r="AV149" s="14" t="s">
        <v>87</v>
      </c>
      <c r="AW149" s="14" t="s">
        <v>40</v>
      </c>
      <c r="AX149" s="14" t="s">
        <v>79</v>
      </c>
      <c r="AY149" s="223" t="s">
        <v>145</v>
      </c>
    </row>
    <row r="150" spans="2:51" s="15" customFormat="1" ht="11.25">
      <c r="B150" s="224"/>
      <c r="C150" s="225"/>
      <c r="D150" s="204" t="s">
        <v>166</v>
      </c>
      <c r="E150" s="226" t="s">
        <v>35</v>
      </c>
      <c r="F150" s="227" t="s">
        <v>170</v>
      </c>
      <c r="G150" s="225"/>
      <c r="H150" s="228">
        <v>5.13</v>
      </c>
      <c r="I150" s="229"/>
      <c r="J150" s="225"/>
      <c r="K150" s="225"/>
      <c r="L150" s="230"/>
      <c r="M150" s="231"/>
      <c r="N150" s="232"/>
      <c r="O150" s="232"/>
      <c r="P150" s="232"/>
      <c r="Q150" s="232"/>
      <c r="R150" s="232"/>
      <c r="S150" s="232"/>
      <c r="T150" s="233"/>
      <c r="AT150" s="234" t="s">
        <v>166</v>
      </c>
      <c r="AU150" s="234" t="s">
        <v>87</v>
      </c>
      <c r="AV150" s="15" t="s">
        <v>153</v>
      </c>
      <c r="AW150" s="15" t="s">
        <v>40</v>
      </c>
      <c r="AX150" s="15" t="s">
        <v>83</v>
      </c>
      <c r="AY150" s="234" t="s">
        <v>145</v>
      </c>
    </row>
    <row r="151" spans="1:65" s="2" customFormat="1" ht="44.25" customHeight="1">
      <c r="A151" s="38"/>
      <c r="B151" s="39"/>
      <c r="C151" s="184" t="s">
        <v>209</v>
      </c>
      <c r="D151" s="184" t="s">
        <v>148</v>
      </c>
      <c r="E151" s="185" t="s">
        <v>519</v>
      </c>
      <c r="F151" s="186" t="s">
        <v>520</v>
      </c>
      <c r="G151" s="187" t="s">
        <v>151</v>
      </c>
      <c r="H151" s="188">
        <v>3.6</v>
      </c>
      <c r="I151" s="189"/>
      <c r="J151" s="190">
        <f>ROUND(I151*H151,2)</f>
        <v>0</v>
      </c>
      <c r="K151" s="186" t="s">
        <v>35</v>
      </c>
      <c r="L151" s="43"/>
      <c r="M151" s="191" t="s">
        <v>35</v>
      </c>
      <c r="N151" s="192" t="s">
        <v>50</v>
      </c>
      <c r="O151" s="68"/>
      <c r="P151" s="193">
        <f>O151*H151</f>
        <v>0</v>
      </c>
      <c r="Q151" s="193">
        <v>0</v>
      </c>
      <c r="R151" s="193">
        <f>Q151*H151</f>
        <v>0</v>
      </c>
      <c r="S151" s="193">
        <v>0.031</v>
      </c>
      <c r="T151" s="194">
        <f>S151*H151</f>
        <v>0.1116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195" t="s">
        <v>153</v>
      </c>
      <c r="AT151" s="195" t="s">
        <v>148</v>
      </c>
      <c r="AU151" s="195" t="s">
        <v>87</v>
      </c>
      <c r="AY151" s="20" t="s">
        <v>145</v>
      </c>
      <c r="BE151" s="196">
        <f>IF(N151="základní",J151,0)</f>
        <v>0</v>
      </c>
      <c r="BF151" s="196">
        <f>IF(N151="snížená",J151,0)</f>
        <v>0</v>
      </c>
      <c r="BG151" s="196">
        <f>IF(N151="zákl. přenesená",J151,0)</f>
        <v>0</v>
      </c>
      <c r="BH151" s="196">
        <f>IF(N151="sníž. přenesená",J151,0)</f>
        <v>0</v>
      </c>
      <c r="BI151" s="196">
        <f>IF(N151="nulová",J151,0)</f>
        <v>0</v>
      </c>
      <c r="BJ151" s="20" t="s">
        <v>83</v>
      </c>
      <c r="BK151" s="196">
        <f>ROUND(I151*H151,2)</f>
        <v>0</v>
      </c>
      <c r="BL151" s="20" t="s">
        <v>153</v>
      </c>
      <c r="BM151" s="195" t="s">
        <v>521</v>
      </c>
    </row>
    <row r="152" spans="2:51" s="13" customFormat="1" ht="11.25">
      <c r="B152" s="202"/>
      <c r="C152" s="203"/>
      <c r="D152" s="204" t="s">
        <v>166</v>
      </c>
      <c r="E152" s="205" t="s">
        <v>35</v>
      </c>
      <c r="F152" s="206" t="s">
        <v>522</v>
      </c>
      <c r="G152" s="203"/>
      <c r="H152" s="205" t="s">
        <v>35</v>
      </c>
      <c r="I152" s="207"/>
      <c r="J152" s="203"/>
      <c r="K152" s="203"/>
      <c r="L152" s="208"/>
      <c r="M152" s="209"/>
      <c r="N152" s="210"/>
      <c r="O152" s="210"/>
      <c r="P152" s="210"/>
      <c r="Q152" s="210"/>
      <c r="R152" s="210"/>
      <c r="S152" s="210"/>
      <c r="T152" s="211"/>
      <c r="AT152" s="212" t="s">
        <v>166</v>
      </c>
      <c r="AU152" s="212" t="s">
        <v>87</v>
      </c>
      <c r="AV152" s="13" t="s">
        <v>83</v>
      </c>
      <c r="AW152" s="13" t="s">
        <v>40</v>
      </c>
      <c r="AX152" s="13" t="s">
        <v>79</v>
      </c>
      <c r="AY152" s="212" t="s">
        <v>145</v>
      </c>
    </row>
    <row r="153" spans="2:51" s="14" customFormat="1" ht="11.25">
      <c r="B153" s="213"/>
      <c r="C153" s="214"/>
      <c r="D153" s="204" t="s">
        <v>166</v>
      </c>
      <c r="E153" s="215" t="s">
        <v>35</v>
      </c>
      <c r="F153" s="216" t="s">
        <v>523</v>
      </c>
      <c r="G153" s="214"/>
      <c r="H153" s="217">
        <v>3.6</v>
      </c>
      <c r="I153" s="218"/>
      <c r="J153" s="214"/>
      <c r="K153" s="214"/>
      <c r="L153" s="219"/>
      <c r="M153" s="220"/>
      <c r="N153" s="221"/>
      <c r="O153" s="221"/>
      <c r="P153" s="221"/>
      <c r="Q153" s="221"/>
      <c r="R153" s="221"/>
      <c r="S153" s="221"/>
      <c r="T153" s="222"/>
      <c r="AT153" s="223" t="s">
        <v>166</v>
      </c>
      <c r="AU153" s="223" t="s">
        <v>87</v>
      </c>
      <c r="AV153" s="14" t="s">
        <v>87</v>
      </c>
      <c r="AW153" s="14" t="s">
        <v>40</v>
      </c>
      <c r="AX153" s="14" t="s">
        <v>79</v>
      </c>
      <c r="AY153" s="223" t="s">
        <v>145</v>
      </c>
    </row>
    <row r="154" spans="2:51" s="15" customFormat="1" ht="11.25">
      <c r="B154" s="224"/>
      <c r="C154" s="225"/>
      <c r="D154" s="204" t="s">
        <v>166</v>
      </c>
      <c r="E154" s="226" t="s">
        <v>35</v>
      </c>
      <c r="F154" s="227" t="s">
        <v>170</v>
      </c>
      <c r="G154" s="225"/>
      <c r="H154" s="228">
        <v>3.6</v>
      </c>
      <c r="I154" s="229"/>
      <c r="J154" s="225"/>
      <c r="K154" s="225"/>
      <c r="L154" s="230"/>
      <c r="M154" s="231"/>
      <c r="N154" s="232"/>
      <c r="O154" s="232"/>
      <c r="P154" s="232"/>
      <c r="Q154" s="232"/>
      <c r="R154" s="232"/>
      <c r="S154" s="232"/>
      <c r="T154" s="233"/>
      <c r="AT154" s="234" t="s">
        <v>166</v>
      </c>
      <c r="AU154" s="234" t="s">
        <v>87</v>
      </c>
      <c r="AV154" s="15" t="s">
        <v>153</v>
      </c>
      <c r="AW154" s="15" t="s">
        <v>40</v>
      </c>
      <c r="AX154" s="15" t="s">
        <v>83</v>
      </c>
      <c r="AY154" s="234" t="s">
        <v>145</v>
      </c>
    </row>
    <row r="155" spans="1:65" s="2" customFormat="1" ht="16.5" customHeight="1">
      <c r="A155" s="38"/>
      <c r="B155" s="39"/>
      <c r="C155" s="184" t="s">
        <v>244</v>
      </c>
      <c r="D155" s="184" t="s">
        <v>148</v>
      </c>
      <c r="E155" s="185" t="s">
        <v>524</v>
      </c>
      <c r="F155" s="186" t="s">
        <v>525</v>
      </c>
      <c r="G155" s="187" t="s">
        <v>247</v>
      </c>
      <c r="H155" s="188">
        <v>1</v>
      </c>
      <c r="I155" s="189"/>
      <c r="J155" s="190">
        <f>ROUND(I155*H155,2)</f>
        <v>0</v>
      </c>
      <c r="K155" s="186" t="s">
        <v>35</v>
      </c>
      <c r="L155" s="43"/>
      <c r="M155" s="191" t="s">
        <v>35</v>
      </c>
      <c r="N155" s="192" t="s">
        <v>50</v>
      </c>
      <c r="O155" s="68"/>
      <c r="P155" s="193">
        <f>O155*H155</f>
        <v>0</v>
      </c>
      <c r="Q155" s="193">
        <v>0</v>
      </c>
      <c r="R155" s="193">
        <f>Q155*H155</f>
        <v>0</v>
      </c>
      <c r="S155" s="193">
        <v>0.2</v>
      </c>
      <c r="T155" s="194">
        <f>S155*H155</f>
        <v>0.2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195" t="s">
        <v>153</v>
      </c>
      <c r="AT155" s="195" t="s">
        <v>148</v>
      </c>
      <c r="AU155" s="195" t="s">
        <v>87</v>
      </c>
      <c r="AY155" s="20" t="s">
        <v>145</v>
      </c>
      <c r="BE155" s="196">
        <f>IF(N155="základní",J155,0)</f>
        <v>0</v>
      </c>
      <c r="BF155" s="196">
        <f>IF(N155="snížená",J155,0)</f>
        <v>0</v>
      </c>
      <c r="BG155" s="196">
        <f>IF(N155="zákl. přenesená",J155,0)</f>
        <v>0</v>
      </c>
      <c r="BH155" s="196">
        <f>IF(N155="sníž. přenesená",J155,0)</f>
        <v>0</v>
      </c>
      <c r="BI155" s="196">
        <f>IF(N155="nulová",J155,0)</f>
        <v>0</v>
      </c>
      <c r="BJ155" s="20" t="s">
        <v>83</v>
      </c>
      <c r="BK155" s="196">
        <f>ROUND(I155*H155,2)</f>
        <v>0</v>
      </c>
      <c r="BL155" s="20" t="s">
        <v>153</v>
      </c>
      <c r="BM155" s="195" t="s">
        <v>526</v>
      </c>
    </row>
    <row r="156" spans="2:63" s="12" customFormat="1" ht="22.9" customHeight="1">
      <c r="B156" s="168"/>
      <c r="C156" s="169"/>
      <c r="D156" s="170" t="s">
        <v>78</v>
      </c>
      <c r="E156" s="182" t="s">
        <v>254</v>
      </c>
      <c r="F156" s="182" t="s">
        <v>255</v>
      </c>
      <c r="G156" s="169"/>
      <c r="H156" s="169"/>
      <c r="I156" s="172"/>
      <c r="J156" s="183">
        <f>BK156</f>
        <v>0</v>
      </c>
      <c r="K156" s="169"/>
      <c r="L156" s="174"/>
      <c r="M156" s="175"/>
      <c r="N156" s="176"/>
      <c r="O156" s="176"/>
      <c r="P156" s="177">
        <f>SUM(P157:P162)</f>
        <v>0</v>
      </c>
      <c r="Q156" s="176"/>
      <c r="R156" s="177">
        <f>SUM(R157:R162)</f>
        <v>0</v>
      </c>
      <c r="S156" s="176"/>
      <c r="T156" s="178">
        <f>SUM(T157:T162)</f>
        <v>0</v>
      </c>
      <c r="AR156" s="179" t="s">
        <v>83</v>
      </c>
      <c r="AT156" s="180" t="s">
        <v>78</v>
      </c>
      <c r="AU156" s="180" t="s">
        <v>83</v>
      </c>
      <c r="AY156" s="179" t="s">
        <v>145</v>
      </c>
      <c r="BK156" s="181">
        <f>SUM(BK157:BK162)</f>
        <v>0</v>
      </c>
    </row>
    <row r="157" spans="1:65" s="2" customFormat="1" ht="44.25" customHeight="1">
      <c r="A157" s="38"/>
      <c r="B157" s="39"/>
      <c r="C157" s="184" t="s">
        <v>250</v>
      </c>
      <c r="D157" s="184" t="s">
        <v>148</v>
      </c>
      <c r="E157" s="185" t="s">
        <v>257</v>
      </c>
      <c r="F157" s="186" t="s">
        <v>258</v>
      </c>
      <c r="G157" s="187" t="s">
        <v>259</v>
      </c>
      <c r="H157" s="188">
        <v>16.525</v>
      </c>
      <c r="I157" s="189"/>
      <c r="J157" s="190">
        <f>ROUND(I157*H157,2)</f>
        <v>0</v>
      </c>
      <c r="K157" s="186" t="s">
        <v>35</v>
      </c>
      <c r="L157" s="43"/>
      <c r="M157" s="191" t="s">
        <v>35</v>
      </c>
      <c r="N157" s="192" t="s">
        <v>50</v>
      </c>
      <c r="O157" s="68"/>
      <c r="P157" s="193">
        <f>O157*H157</f>
        <v>0</v>
      </c>
      <c r="Q157" s="193">
        <v>0</v>
      </c>
      <c r="R157" s="193">
        <f>Q157*H157</f>
        <v>0</v>
      </c>
      <c r="S157" s="193">
        <v>0</v>
      </c>
      <c r="T157" s="194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195" t="s">
        <v>153</v>
      </c>
      <c r="AT157" s="195" t="s">
        <v>148</v>
      </c>
      <c r="AU157" s="195" t="s">
        <v>87</v>
      </c>
      <c r="AY157" s="20" t="s">
        <v>145</v>
      </c>
      <c r="BE157" s="196">
        <f>IF(N157="základní",J157,0)</f>
        <v>0</v>
      </c>
      <c r="BF157" s="196">
        <f>IF(N157="snížená",J157,0)</f>
        <v>0</v>
      </c>
      <c r="BG157" s="196">
        <f>IF(N157="zákl. přenesená",J157,0)</f>
        <v>0</v>
      </c>
      <c r="BH157" s="196">
        <f>IF(N157="sníž. přenesená",J157,0)</f>
        <v>0</v>
      </c>
      <c r="BI157" s="196">
        <f>IF(N157="nulová",J157,0)</f>
        <v>0</v>
      </c>
      <c r="BJ157" s="20" t="s">
        <v>83</v>
      </c>
      <c r="BK157" s="196">
        <f>ROUND(I157*H157,2)</f>
        <v>0</v>
      </c>
      <c r="BL157" s="20" t="s">
        <v>153</v>
      </c>
      <c r="BM157" s="195" t="s">
        <v>527</v>
      </c>
    </row>
    <row r="158" spans="1:65" s="2" customFormat="1" ht="33" customHeight="1">
      <c r="A158" s="38"/>
      <c r="B158" s="39"/>
      <c r="C158" s="184" t="s">
        <v>256</v>
      </c>
      <c r="D158" s="184" t="s">
        <v>148</v>
      </c>
      <c r="E158" s="185" t="s">
        <v>262</v>
      </c>
      <c r="F158" s="186" t="s">
        <v>263</v>
      </c>
      <c r="G158" s="187" t="s">
        <v>259</v>
      </c>
      <c r="H158" s="188">
        <v>16.525</v>
      </c>
      <c r="I158" s="189"/>
      <c r="J158" s="190">
        <f>ROUND(I158*H158,2)</f>
        <v>0</v>
      </c>
      <c r="K158" s="186" t="s">
        <v>35</v>
      </c>
      <c r="L158" s="43"/>
      <c r="M158" s="191" t="s">
        <v>35</v>
      </c>
      <c r="N158" s="192" t="s">
        <v>50</v>
      </c>
      <c r="O158" s="68"/>
      <c r="P158" s="193">
        <f>O158*H158</f>
        <v>0</v>
      </c>
      <c r="Q158" s="193">
        <v>0</v>
      </c>
      <c r="R158" s="193">
        <f>Q158*H158</f>
        <v>0</v>
      </c>
      <c r="S158" s="193">
        <v>0</v>
      </c>
      <c r="T158" s="194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195" t="s">
        <v>153</v>
      </c>
      <c r="AT158" s="195" t="s">
        <v>148</v>
      </c>
      <c r="AU158" s="195" t="s">
        <v>87</v>
      </c>
      <c r="AY158" s="20" t="s">
        <v>145</v>
      </c>
      <c r="BE158" s="196">
        <f>IF(N158="základní",J158,0)</f>
        <v>0</v>
      </c>
      <c r="BF158" s="196">
        <f>IF(N158="snížená",J158,0)</f>
        <v>0</v>
      </c>
      <c r="BG158" s="196">
        <f>IF(N158="zákl. přenesená",J158,0)</f>
        <v>0</v>
      </c>
      <c r="BH158" s="196">
        <f>IF(N158="sníž. přenesená",J158,0)</f>
        <v>0</v>
      </c>
      <c r="BI158" s="196">
        <f>IF(N158="nulová",J158,0)</f>
        <v>0</v>
      </c>
      <c r="BJ158" s="20" t="s">
        <v>83</v>
      </c>
      <c r="BK158" s="196">
        <f>ROUND(I158*H158,2)</f>
        <v>0</v>
      </c>
      <c r="BL158" s="20" t="s">
        <v>153</v>
      </c>
      <c r="BM158" s="195" t="s">
        <v>528</v>
      </c>
    </row>
    <row r="159" spans="1:65" s="2" customFormat="1" ht="44.25" customHeight="1">
      <c r="A159" s="38"/>
      <c r="B159" s="39"/>
      <c r="C159" s="184" t="s">
        <v>261</v>
      </c>
      <c r="D159" s="184" t="s">
        <v>148</v>
      </c>
      <c r="E159" s="185" t="s">
        <v>265</v>
      </c>
      <c r="F159" s="186" t="s">
        <v>266</v>
      </c>
      <c r="G159" s="187" t="s">
        <v>259</v>
      </c>
      <c r="H159" s="188">
        <v>231.35</v>
      </c>
      <c r="I159" s="189"/>
      <c r="J159" s="190">
        <f>ROUND(I159*H159,2)</f>
        <v>0</v>
      </c>
      <c r="K159" s="186" t="s">
        <v>35</v>
      </c>
      <c r="L159" s="43"/>
      <c r="M159" s="191" t="s">
        <v>35</v>
      </c>
      <c r="N159" s="192" t="s">
        <v>50</v>
      </c>
      <c r="O159" s="68"/>
      <c r="P159" s="193">
        <f>O159*H159</f>
        <v>0</v>
      </c>
      <c r="Q159" s="193">
        <v>0</v>
      </c>
      <c r="R159" s="193">
        <f>Q159*H159</f>
        <v>0</v>
      </c>
      <c r="S159" s="193">
        <v>0</v>
      </c>
      <c r="T159" s="194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195" t="s">
        <v>153</v>
      </c>
      <c r="AT159" s="195" t="s">
        <v>148</v>
      </c>
      <c r="AU159" s="195" t="s">
        <v>87</v>
      </c>
      <c r="AY159" s="20" t="s">
        <v>145</v>
      </c>
      <c r="BE159" s="196">
        <f>IF(N159="základní",J159,0)</f>
        <v>0</v>
      </c>
      <c r="BF159" s="196">
        <f>IF(N159="snížená",J159,0)</f>
        <v>0</v>
      </c>
      <c r="BG159" s="196">
        <f>IF(N159="zákl. přenesená",J159,0)</f>
        <v>0</v>
      </c>
      <c r="BH159" s="196">
        <f>IF(N159="sníž. přenesená",J159,0)</f>
        <v>0</v>
      </c>
      <c r="BI159" s="196">
        <f>IF(N159="nulová",J159,0)</f>
        <v>0</v>
      </c>
      <c r="BJ159" s="20" t="s">
        <v>83</v>
      </c>
      <c r="BK159" s="196">
        <f>ROUND(I159*H159,2)</f>
        <v>0</v>
      </c>
      <c r="BL159" s="20" t="s">
        <v>153</v>
      </c>
      <c r="BM159" s="195" t="s">
        <v>529</v>
      </c>
    </row>
    <row r="160" spans="2:51" s="14" customFormat="1" ht="11.25">
      <c r="B160" s="213"/>
      <c r="C160" s="214"/>
      <c r="D160" s="204" t="s">
        <v>166</v>
      </c>
      <c r="E160" s="215" t="s">
        <v>35</v>
      </c>
      <c r="F160" s="216" t="s">
        <v>530</v>
      </c>
      <c r="G160" s="214"/>
      <c r="H160" s="217">
        <v>231.35</v>
      </c>
      <c r="I160" s="218"/>
      <c r="J160" s="214"/>
      <c r="K160" s="214"/>
      <c r="L160" s="219"/>
      <c r="M160" s="220"/>
      <c r="N160" s="221"/>
      <c r="O160" s="221"/>
      <c r="P160" s="221"/>
      <c r="Q160" s="221"/>
      <c r="R160" s="221"/>
      <c r="S160" s="221"/>
      <c r="T160" s="222"/>
      <c r="AT160" s="223" t="s">
        <v>166</v>
      </c>
      <c r="AU160" s="223" t="s">
        <v>87</v>
      </c>
      <c r="AV160" s="14" t="s">
        <v>87</v>
      </c>
      <c r="AW160" s="14" t="s">
        <v>40</v>
      </c>
      <c r="AX160" s="14" t="s">
        <v>79</v>
      </c>
      <c r="AY160" s="223" t="s">
        <v>145</v>
      </c>
    </row>
    <row r="161" spans="2:51" s="15" customFormat="1" ht="11.25">
      <c r="B161" s="224"/>
      <c r="C161" s="225"/>
      <c r="D161" s="204" t="s">
        <v>166</v>
      </c>
      <c r="E161" s="226" t="s">
        <v>35</v>
      </c>
      <c r="F161" s="227" t="s">
        <v>170</v>
      </c>
      <c r="G161" s="225"/>
      <c r="H161" s="228">
        <v>231.35</v>
      </c>
      <c r="I161" s="229"/>
      <c r="J161" s="225"/>
      <c r="K161" s="225"/>
      <c r="L161" s="230"/>
      <c r="M161" s="231"/>
      <c r="N161" s="232"/>
      <c r="O161" s="232"/>
      <c r="P161" s="232"/>
      <c r="Q161" s="232"/>
      <c r="R161" s="232"/>
      <c r="S161" s="232"/>
      <c r="T161" s="233"/>
      <c r="AT161" s="234" t="s">
        <v>166</v>
      </c>
      <c r="AU161" s="234" t="s">
        <v>87</v>
      </c>
      <c r="AV161" s="15" t="s">
        <v>153</v>
      </c>
      <c r="AW161" s="15" t="s">
        <v>40</v>
      </c>
      <c r="AX161" s="15" t="s">
        <v>83</v>
      </c>
      <c r="AY161" s="234" t="s">
        <v>145</v>
      </c>
    </row>
    <row r="162" spans="1:65" s="2" customFormat="1" ht="44.25" customHeight="1">
      <c r="A162" s="38"/>
      <c r="B162" s="39"/>
      <c r="C162" s="184" t="s">
        <v>7</v>
      </c>
      <c r="D162" s="184" t="s">
        <v>148</v>
      </c>
      <c r="E162" s="185" t="s">
        <v>274</v>
      </c>
      <c r="F162" s="186" t="s">
        <v>275</v>
      </c>
      <c r="G162" s="187" t="s">
        <v>259</v>
      </c>
      <c r="H162" s="188">
        <v>16.525</v>
      </c>
      <c r="I162" s="189"/>
      <c r="J162" s="190">
        <f>ROUND(I162*H162,2)</f>
        <v>0</v>
      </c>
      <c r="K162" s="186" t="s">
        <v>35</v>
      </c>
      <c r="L162" s="43"/>
      <c r="M162" s="191" t="s">
        <v>35</v>
      </c>
      <c r="N162" s="192" t="s">
        <v>50</v>
      </c>
      <c r="O162" s="68"/>
      <c r="P162" s="193">
        <f>O162*H162</f>
        <v>0</v>
      </c>
      <c r="Q162" s="193">
        <v>0</v>
      </c>
      <c r="R162" s="193">
        <f>Q162*H162</f>
        <v>0</v>
      </c>
      <c r="S162" s="193">
        <v>0</v>
      </c>
      <c r="T162" s="194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195" t="s">
        <v>153</v>
      </c>
      <c r="AT162" s="195" t="s">
        <v>148</v>
      </c>
      <c r="AU162" s="195" t="s">
        <v>87</v>
      </c>
      <c r="AY162" s="20" t="s">
        <v>145</v>
      </c>
      <c r="BE162" s="196">
        <f>IF(N162="základní",J162,0)</f>
        <v>0</v>
      </c>
      <c r="BF162" s="196">
        <f>IF(N162="snížená",J162,0)</f>
        <v>0</v>
      </c>
      <c r="BG162" s="196">
        <f>IF(N162="zákl. přenesená",J162,0)</f>
        <v>0</v>
      </c>
      <c r="BH162" s="196">
        <f>IF(N162="sníž. přenesená",J162,0)</f>
        <v>0</v>
      </c>
      <c r="BI162" s="196">
        <f>IF(N162="nulová",J162,0)</f>
        <v>0</v>
      </c>
      <c r="BJ162" s="20" t="s">
        <v>83</v>
      </c>
      <c r="BK162" s="196">
        <f>ROUND(I162*H162,2)</f>
        <v>0</v>
      </c>
      <c r="BL162" s="20" t="s">
        <v>153</v>
      </c>
      <c r="BM162" s="195" t="s">
        <v>531</v>
      </c>
    </row>
    <row r="163" spans="2:63" s="12" customFormat="1" ht="22.9" customHeight="1">
      <c r="B163" s="168"/>
      <c r="C163" s="169"/>
      <c r="D163" s="170" t="s">
        <v>78</v>
      </c>
      <c r="E163" s="182" t="s">
        <v>278</v>
      </c>
      <c r="F163" s="182" t="s">
        <v>279</v>
      </c>
      <c r="G163" s="169"/>
      <c r="H163" s="169"/>
      <c r="I163" s="172"/>
      <c r="J163" s="183">
        <f>BK163</f>
        <v>0</v>
      </c>
      <c r="K163" s="169"/>
      <c r="L163" s="174"/>
      <c r="M163" s="175"/>
      <c r="N163" s="176"/>
      <c r="O163" s="176"/>
      <c r="P163" s="177">
        <f>P164</f>
        <v>0</v>
      </c>
      <c r="Q163" s="176"/>
      <c r="R163" s="177">
        <f>R164</f>
        <v>0</v>
      </c>
      <c r="S163" s="176"/>
      <c r="T163" s="178">
        <f>T164</f>
        <v>0</v>
      </c>
      <c r="AR163" s="179" t="s">
        <v>83</v>
      </c>
      <c r="AT163" s="180" t="s">
        <v>78</v>
      </c>
      <c r="AU163" s="180" t="s">
        <v>83</v>
      </c>
      <c r="AY163" s="179" t="s">
        <v>145</v>
      </c>
      <c r="BK163" s="181">
        <f>BK164</f>
        <v>0</v>
      </c>
    </row>
    <row r="164" spans="1:65" s="2" customFormat="1" ht="55.5" customHeight="1">
      <c r="A164" s="38"/>
      <c r="B164" s="39"/>
      <c r="C164" s="184" t="s">
        <v>269</v>
      </c>
      <c r="D164" s="184" t="s">
        <v>148</v>
      </c>
      <c r="E164" s="185" t="s">
        <v>281</v>
      </c>
      <c r="F164" s="186" t="s">
        <v>282</v>
      </c>
      <c r="G164" s="187" t="s">
        <v>259</v>
      </c>
      <c r="H164" s="188">
        <v>21.647</v>
      </c>
      <c r="I164" s="189"/>
      <c r="J164" s="190">
        <f>ROUND(I164*H164,2)</f>
        <v>0</v>
      </c>
      <c r="K164" s="186" t="s">
        <v>35</v>
      </c>
      <c r="L164" s="43"/>
      <c r="M164" s="191" t="s">
        <v>35</v>
      </c>
      <c r="N164" s="192" t="s">
        <v>50</v>
      </c>
      <c r="O164" s="68"/>
      <c r="P164" s="193">
        <f>O164*H164</f>
        <v>0</v>
      </c>
      <c r="Q164" s="193">
        <v>0</v>
      </c>
      <c r="R164" s="193">
        <f>Q164*H164</f>
        <v>0</v>
      </c>
      <c r="S164" s="193">
        <v>0</v>
      </c>
      <c r="T164" s="194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195" t="s">
        <v>153</v>
      </c>
      <c r="AT164" s="195" t="s">
        <v>148</v>
      </c>
      <c r="AU164" s="195" t="s">
        <v>87</v>
      </c>
      <c r="AY164" s="20" t="s">
        <v>145</v>
      </c>
      <c r="BE164" s="196">
        <f>IF(N164="základní",J164,0)</f>
        <v>0</v>
      </c>
      <c r="BF164" s="196">
        <f>IF(N164="snížená",J164,0)</f>
        <v>0</v>
      </c>
      <c r="BG164" s="196">
        <f>IF(N164="zákl. přenesená",J164,0)</f>
        <v>0</v>
      </c>
      <c r="BH164" s="196">
        <f>IF(N164="sníž. přenesená",J164,0)</f>
        <v>0</v>
      </c>
      <c r="BI164" s="196">
        <f>IF(N164="nulová",J164,0)</f>
        <v>0</v>
      </c>
      <c r="BJ164" s="20" t="s">
        <v>83</v>
      </c>
      <c r="BK164" s="196">
        <f>ROUND(I164*H164,2)</f>
        <v>0</v>
      </c>
      <c r="BL164" s="20" t="s">
        <v>153</v>
      </c>
      <c r="BM164" s="195" t="s">
        <v>532</v>
      </c>
    </row>
    <row r="165" spans="2:63" s="12" customFormat="1" ht="25.9" customHeight="1">
      <c r="B165" s="168"/>
      <c r="C165" s="169"/>
      <c r="D165" s="170" t="s">
        <v>78</v>
      </c>
      <c r="E165" s="171" t="s">
        <v>284</v>
      </c>
      <c r="F165" s="171" t="s">
        <v>285</v>
      </c>
      <c r="G165" s="169"/>
      <c r="H165" s="169"/>
      <c r="I165" s="172"/>
      <c r="J165" s="173">
        <f>BK165</f>
        <v>0</v>
      </c>
      <c r="K165" s="169"/>
      <c r="L165" s="174"/>
      <c r="M165" s="175"/>
      <c r="N165" s="176"/>
      <c r="O165" s="176"/>
      <c r="P165" s="177">
        <f>P166+P177+P193+P203+P210+P223+P229+P246</f>
        <v>0</v>
      </c>
      <c r="Q165" s="176"/>
      <c r="R165" s="177">
        <f>R166+R177+R193+R203+R210+R223+R229+R246</f>
        <v>3.1555722999999998</v>
      </c>
      <c r="S165" s="176"/>
      <c r="T165" s="178">
        <f>T166+T177+T193+T203+T210+T223+T229+T246</f>
        <v>0.22557446</v>
      </c>
      <c r="AR165" s="179" t="s">
        <v>87</v>
      </c>
      <c r="AT165" s="180" t="s">
        <v>78</v>
      </c>
      <c r="AU165" s="180" t="s">
        <v>79</v>
      </c>
      <c r="AY165" s="179" t="s">
        <v>145</v>
      </c>
      <c r="BK165" s="181">
        <f>BK166+BK177+BK193+BK203+BK210+BK223+BK229+BK246</f>
        <v>0</v>
      </c>
    </row>
    <row r="166" spans="2:63" s="12" customFormat="1" ht="22.9" customHeight="1">
      <c r="B166" s="168"/>
      <c r="C166" s="169"/>
      <c r="D166" s="170" t="s">
        <v>78</v>
      </c>
      <c r="E166" s="182" t="s">
        <v>533</v>
      </c>
      <c r="F166" s="182" t="s">
        <v>534</v>
      </c>
      <c r="G166" s="169"/>
      <c r="H166" s="169"/>
      <c r="I166" s="172"/>
      <c r="J166" s="183">
        <f>BK166</f>
        <v>0</v>
      </c>
      <c r="K166" s="169"/>
      <c r="L166" s="174"/>
      <c r="M166" s="175"/>
      <c r="N166" s="176"/>
      <c r="O166" s="176"/>
      <c r="P166" s="177">
        <f>SUM(P167:P176)</f>
        <v>0</v>
      </c>
      <c r="Q166" s="176"/>
      <c r="R166" s="177">
        <f>SUM(R167:R176)</f>
        <v>0.039164000000000004</v>
      </c>
      <c r="S166" s="176"/>
      <c r="T166" s="178">
        <f>SUM(T167:T176)</f>
        <v>0</v>
      </c>
      <c r="AR166" s="179" t="s">
        <v>87</v>
      </c>
      <c r="AT166" s="180" t="s">
        <v>78</v>
      </c>
      <c r="AU166" s="180" t="s">
        <v>83</v>
      </c>
      <c r="AY166" s="179" t="s">
        <v>145</v>
      </c>
      <c r="BK166" s="181">
        <f>SUM(BK167:BK176)</f>
        <v>0</v>
      </c>
    </row>
    <row r="167" spans="1:65" s="2" customFormat="1" ht="37.9" customHeight="1">
      <c r="A167" s="38"/>
      <c r="B167" s="39"/>
      <c r="C167" s="184" t="s">
        <v>273</v>
      </c>
      <c r="D167" s="184" t="s">
        <v>148</v>
      </c>
      <c r="E167" s="185" t="s">
        <v>535</v>
      </c>
      <c r="F167" s="186" t="s">
        <v>536</v>
      </c>
      <c r="G167" s="187" t="s">
        <v>151</v>
      </c>
      <c r="H167" s="188">
        <v>35.644</v>
      </c>
      <c r="I167" s="189"/>
      <c r="J167" s="190">
        <f>ROUND(I167*H167,2)</f>
        <v>0</v>
      </c>
      <c r="K167" s="186" t="s">
        <v>35</v>
      </c>
      <c r="L167" s="43"/>
      <c r="M167" s="191" t="s">
        <v>35</v>
      </c>
      <c r="N167" s="192" t="s">
        <v>50</v>
      </c>
      <c r="O167" s="68"/>
      <c r="P167" s="193">
        <f>O167*H167</f>
        <v>0</v>
      </c>
      <c r="Q167" s="193">
        <v>0</v>
      </c>
      <c r="R167" s="193">
        <f>Q167*H167</f>
        <v>0</v>
      </c>
      <c r="S167" s="193">
        <v>0</v>
      </c>
      <c r="T167" s="194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195" t="s">
        <v>209</v>
      </c>
      <c r="AT167" s="195" t="s">
        <v>148</v>
      </c>
      <c r="AU167" s="195" t="s">
        <v>87</v>
      </c>
      <c r="AY167" s="20" t="s">
        <v>145</v>
      </c>
      <c r="BE167" s="196">
        <f>IF(N167="základní",J167,0)</f>
        <v>0</v>
      </c>
      <c r="BF167" s="196">
        <f>IF(N167="snížená",J167,0)</f>
        <v>0</v>
      </c>
      <c r="BG167" s="196">
        <f>IF(N167="zákl. přenesená",J167,0)</f>
        <v>0</v>
      </c>
      <c r="BH167" s="196">
        <f>IF(N167="sníž. přenesená",J167,0)</f>
        <v>0</v>
      </c>
      <c r="BI167" s="196">
        <f>IF(N167="nulová",J167,0)</f>
        <v>0</v>
      </c>
      <c r="BJ167" s="20" t="s">
        <v>83</v>
      </c>
      <c r="BK167" s="196">
        <f>ROUND(I167*H167,2)</f>
        <v>0</v>
      </c>
      <c r="BL167" s="20" t="s">
        <v>209</v>
      </c>
      <c r="BM167" s="195" t="s">
        <v>537</v>
      </c>
    </row>
    <row r="168" spans="2:51" s="13" customFormat="1" ht="11.25">
      <c r="B168" s="202"/>
      <c r="C168" s="203"/>
      <c r="D168" s="204" t="s">
        <v>166</v>
      </c>
      <c r="E168" s="205" t="s">
        <v>35</v>
      </c>
      <c r="F168" s="206" t="s">
        <v>538</v>
      </c>
      <c r="G168" s="203"/>
      <c r="H168" s="205" t="s">
        <v>35</v>
      </c>
      <c r="I168" s="207"/>
      <c r="J168" s="203"/>
      <c r="K168" s="203"/>
      <c r="L168" s="208"/>
      <c r="M168" s="209"/>
      <c r="N168" s="210"/>
      <c r="O168" s="210"/>
      <c r="P168" s="210"/>
      <c r="Q168" s="210"/>
      <c r="R168" s="210"/>
      <c r="S168" s="210"/>
      <c r="T168" s="211"/>
      <c r="AT168" s="212" t="s">
        <v>166</v>
      </c>
      <c r="AU168" s="212" t="s">
        <v>87</v>
      </c>
      <c r="AV168" s="13" t="s">
        <v>83</v>
      </c>
      <c r="AW168" s="13" t="s">
        <v>40</v>
      </c>
      <c r="AX168" s="13" t="s">
        <v>79</v>
      </c>
      <c r="AY168" s="212" t="s">
        <v>145</v>
      </c>
    </row>
    <row r="169" spans="2:51" s="14" customFormat="1" ht="11.25">
      <c r="B169" s="213"/>
      <c r="C169" s="214"/>
      <c r="D169" s="204" t="s">
        <v>166</v>
      </c>
      <c r="E169" s="215" t="s">
        <v>35</v>
      </c>
      <c r="F169" s="216" t="s">
        <v>539</v>
      </c>
      <c r="G169" s="214"/>
      <c r="H169" s="217">
        <v>33.38</v>
      </c>
      <c r="I169" s="218"/>
      <c r="J169" s="214"/>
      <c r="K169" s="214"/>
      <c r="L169" s="219"/>
      <c r="M169" s="220"/>
      <c r="N169" s="221"/>
      <c r="O169" s="221"/>
      <c r="P169" s="221"/>
      <c r="Q169" s="221"/>
      <c r="R169" s="221"/>
      <c r="S169" s="221"/>
      <c r="T169" s="222"/>
      <c r="AT169" s="223" t="s">
        <v>166</v>
      </c>
      <c r="AU169" s="223" t="s">
        <v>87</v>
      </c>
      <c r="AV169" s="14" t="s">
        <v>87</v>
      </c>
      <c r="AW169" s="14" t="s">
        <v>40</v>
      </c>
      <c r="AX169" s="14" t="s">
        <v>79</v>
      </c>
      <c r="AY169" s="223" t="s">
        <v>145</v>
      </c>
    </row>
    <row r="170" spans="2:51" s="14" customFormat="1" ht="11.25">
      <c r="B170" s="213"/>
      <c r="C170" s="214"/>
      <c r="D170" s="204" t="s">
        <v>166</v>
      </c>
      <c r="E170" s="215" t="s">
        <v>35</v>
      </c>
      <c r="F170" s="216" t="s">
        <v>540</v>
      </c>
      <c r="G170" s="214"/>
      <c r="H170" s="217">
        <v>1.14</v>
      </c>
      <c r="I170" s="218"/>
      <c r="J170" s="214"/>
      <c r="K170" s="214"/>
      <c r="L170" s="219"/>
      <c r="M170" s="220"/>
      <c r="N170" s="221"/>
      <c r="O170" s="221"/>
      <c r="P170" s="221"/>
      <c r="Q170" s="221"/>
      <c r="R170" s="221"/>
      <c r="S170" s="221"/>
      <c r="T170" s="222"/>
      <c r="AT170" s="223" t="s">
        <v>166</v>
      </c>
      <c r="AU170" s="223" t="s">
        <v>87</v>
      </c>
      <c r="AV170" s="14" t="s">
        <v>87</v>
      </c>
      <c r="AW170" s="14" t="s">
        <v>40</v>
      </c>
      <c r="AX170" s="14" t="s">
        <v>79</v>
      </c>
      <c r="AY170" s="223" t="s">
        <v>145</v>
      </c>
    </row>
    <row r="171" spans="2:51" s="14" customFormat="1" ht="11.25">
      <c r="B171" s="213"/>
      <c r="C171" s="214"/>
      <c r="D171" s="204" t="s">
        <v>166</v>
      </c>
      <c r="E171" s="215" t="s">
        <v>35</v>
      </c>
      <c r="F171" s="216" t="s">
        <v>541</v>
      </c>
      <c r="G171" s="214"/>
      <c r="H171" s="217">
        <v>1.124</v>
      </c>
      <c r="I171" s="218"/>
      <c r="J171" s="214"/>
      <c r="K171" s="214"/>
      <c r="L171" s="219"/>
      <c r="M171" s="220"/>
      <c r="N171" s="221"/>
      <c r="O171" s="221"/>
      <c r="P171" s="221"/>
      <c r="Q171" s="221"/>
      <c r="R171" s="221"/>
      <c r="S171" s="221"/>
      <c r="T171" s="222"/>
      <c r="AT171" s="223" t="s">
        <v>166</v>
      </c>
      <c r="AU171" s="223" t="s">
        <v>87</v>
      </c>
      <c r="AV171" s="14" t="s">
        <v>87</v>
      </c>
      <c r="AW171" s="14" t="s">
        <v>40</v>
      </c>
      <c r="AX171" s="14" t="s">
        <v>79</v>
      </c>
      <c r="AY171" s="223" t="s">
        <v>145</v>
      </c>
    </row>
    <row r="172" spans="2:51" s="15" customFormat="1" ht="11.25">
      <c r="B172" s="224"/>
      <c r="C172" s="225"/>
      <c r="D172" s="204" t="s">
        <v>166</v>
      </c>
      <c r="E172" s="226" t="s">
        <v>35</v>
      </c>
      <c r="F172" s="227" t="s">
        <v>170</v>
      </c>
      <c r="G172" s="225"/>
      <c r="H172" s="228">
        <v>35.644</v>
      </c>
      <c r="I172" s="229"/>
      <c r="J172" s="225"/>
      <c r="K172" s="225"/>
      <c r="L172" s="230"/>
      <c r="M172" s="231"/>
      <c r="N172" s="232"/>
      <c r="O172" s="232"/>
      <c r="P172" s="232"/>
      <c r="Q172" s="232"/>
      <c r="R172" s="232"/>
      <c r="S172" s="232"/>
      <c r="T172" s="233"/>
      <c r="AT172" s="234" t="s">
        <v>166</v>
      </c>
      <c r="AU172" s="234" t="s">
        <v>87</v>
      </c>
      <c r="AV172" s="15" t="s">
        <v>153</v>
      </c>
      <c r="AW172" s="15" t="s">
        <v>40</v>
      </c>
      <c r="AX172" s="15" t="s">
        <v>83</v>
      </c>
      <c r="AY172" s="234" t="s">
        <v>145</v>
      </c>
    </row>
    <row r="173" spans="1:65" s="2" customFormat="1" ht="24.2" customHeight="1">
      <c r="A173" s="38"/>
      <c r="B173" s="39"/>
      <c r="C173" s="235" t="s">
        <v>280</v>
      </c>
      <c r="D173" s="235" t="s">
        <v>295</v>
      </c>
      <c r="E173" s="236" t="s">
        <v>542</v>
      </c>
      <c r="F173" s="237" t="s">
        <v>543</v>
      </c>
      <c r="G173" s="238" t="s">
        <v>151</v>
      </c>
      <c r="H173" s="239">
        <v>39.164</v>
      </c>
      <c r="I173" s="240"/>
      <c r="J173" s="241">
        <f>ROUND(I173*H173,2)</f>
        <v>0</v>
      </c>
      <c r="K173" s="237" t="s">
        <v>35</v>
      </c>
      <c r="L173" s="242"/>
      <c r="M173" s="243" t="s">
        <v>35</v>
      </c>
      <c r="N173" s="244" t="s">
        <v>50</v>
      </c>
      <c r="O173" s="68"/>
      <c r="P173" s="193">
        <f>O173*H173</f>
        <v>0</v>
      </c>
      <c r="Q173" s="193">
        <v>0.001</v>
      </c>
      <c r="R173" s="193">
        <f>Q173*H173</f>
        <v>0.039164000000000004</v>
      </c>
      <c r="S173" s="193">
        <v>0</v>
      </c>
      <c r="T173" s="194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195" t="s">
        <v>298</v>
      </c>
      <c r="AT173" s="195" t="s">
        <v>295</v>
      </c>
      <c r="AU173" s="195" t="s">
        <v>87</v>
      </c>
      <c r="AY173" s="20" t="s">
        <v>145</v>
      </c>
      <c r="BE173" s="196">
        <f>IF(N173="základní",J173,0)</f>
        <v>0</v>
      </c>
      <c r="BF173" s="196">
        <f>IF(N173="snížená",J173,0)</f>
        <v>0</v>
      </c>
      <c r="BG173" s="196">
        <f>IF(N173="zákl. přenesená",J173,0)</f>
        <v>0</v>
      </c>
      <c r="BH173" s="196">
        <f>IF(N173="sníž. přenesená",J173,0)</f>
        <v>0</v>
      </c>
      <c r="BI173" s="196">
        <f>IF(N173="nulová",J173,0)</f>
        <v>0</v>
      </c>
      <c r="BJ173" s="20" t="s">
        <v>83</v>
      </c>
      <c r="BK173" s="196">
        <f>ROUND(I173*H173,2)</f>
        <v>0</v>
      </c>
      <c r="BL173" s="20" t="s">
        <v>209</v>
      </c>
      <c r="BM173" s="195" t="s">
        <v>544</v>
      </c>
    </row>
    <row r="174" spans="2:51" s="14" customFormat="1" ht="11.25">
      <c r="B174" s="213"/>
      <c r="C174" s="214"/>
      <c r="D174" s="204" t="s">
        <v>166</v>
      </c>
      <c r="E174" s="215" t="s">
        <v>35</v>
      </c>
      <c r="F174" s="216" t="s">
        <v>545</v>
      </c>
      <c r="G174" s="214"/>
      <c r="H174" s="217">
        <v>39.164</v>
      </c>
      <c r="I174" s="218"/>
      <c r="J174" s="214"/>
      <c r="K174" s="214"/>
      <c r="L174" s="219"/>
      <c r="M174" s="220"/>
      <c r="N174" s="221"/>
      <c r="O174" s="221"/>
      <c r="P174" s="221"/>
      <c r="Q174" s="221"/>
      <c r="R174" s="221"/>
      <c r="S174" s="221"/>
      <c r="T174" s="222"/>
      <c r="AT174" s="223" t="s">
        <v>166</v>
      </c>
      <c r="AU174" s="223" t="s">
        <v>87</v>
      </c>
      <c r="AV174" s="14" t="s">
        <v>87</v>
      </c>
      <c r="AW174" s="14" t="s">
        <v>40</v>
      </c>
      <c r="AX174" s="14" t="s">
        <v>83</v>
      </c>
      <c r="AY174" s="223" t="s">
        <v>145</v>
      </c>
    </row>
    <row r="175" spans="2:51" s="13" customFormat="1" ht="11.25">
      <c r="B175" s="202"/>
      <c r="C175" s="203"/>
      <c r="D175" s="204" t="s">
        <v>166</v>
      </c>
      <c r="E175" s="205" t="s">
        <v>35</v>
      </c>
      <c r="F175" s="206" t="s">
        <v>546</v>
      </c>
      <c r="G175" s="203"/>
      <c r="H175" s="205" t="s">
        <v>35</v>
      </c>
      <c r="I175" s="207"/>
      <c r="J175" s="203"/>
      <c r="K175" s="203"/>
      <c r="L175" s="208"/>
      <c r="M175" s="209"/>
      <c r="N175" s="210"/>
      <c r="O175" s="210"/>
      <c r="P175" s="210"/>
      <c r="Q175" s="210"/>
      <c r="R175" s="210"/>
      <c r="S175" s="210"/>
      <c r="T175" s="211"/>
      <c r="AT175" s="212" t="s">
        <v>166</v>
      </c>
      <c r="AU175" s="212" t="s">
        <v>87</v>
      </c>
      <c r="AV175" s="13" t="s">
        <v>83</v>
      </c>
      <c r="AW175" s="13" t="s">
        <v>40</v>
      </c>
      <c r="AX175" s="13" t="s">
        <v>79</v>
      </c>
      <c r="AY175" s="212" t="s">
        <v>145</v>
      </c>
    </row>
    <row r="176" spans="1:65" s="2" customFormat="1" ht="44.25" customHeight="1">
      <c r="A176" s="38"/>
      <c r="B176" s="39"/>
      <c r="C176" s="184" t="s">
        <v>288</v>
      </c>
      <c r="D176" s="184" t="s">
        <v>148</v>
      </c>
      <c r="E176" s="185" t="s">
        <v>547</v>
      </c>
      <c r="F176" s="186" t="s">
        <v>548</v>
      </c>
      <c r="G176" s="187" t="s">
        <v>259</v>
      </c>
      <c r="H176" s="188">
        <v>0.041</v>
      </c>
      <c r="I176" s="189"/>
      <c r="J176" s="190">
        <f>ROUND(I176*H176,2)</f>
        <v>0</v>
      </c>
      <c r="K176" s="186" t="s">
        <v>35</v>
      </c>
      <c r="L176" s="43"/>
      <c r="M176" s="191" t="s">
        <v>35</v>
      </c>
      <c r="N176" s="192" t="s">
        <v>50</v>
      </c>
      <c r="O176" s="68"/>
      <c r="P176" s="193">
        <f>O176*H176</f>
        <v>0</v>
      </c>
      <c r="Q176" s="193">
        <v>0</v>
      </c>
      <c r="R176" s="193">
        <f>Q176*H176</f>
        <v>0</v>
      </c>
      <c r="S176" s="193">
        <v>0</v>
      </c>
      <c r="T176" s="194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195" t="s">
        <v>209</v>
      </c>
      <c r="AT176" s="195" t="s">
        <v>148</v>
      </c>
      <c r="AU176" s="195" t="s">
        <v>87</v>
      </c>
      <c r="AY176" s="20" t="s">
        <v>145</v>
      </c>
      <c r="BE176" s="196">
        <f>IF(N176="základní",J176,0)</f>
        <v>0</v>
      </c>
      <c r="BF176" s="196">
        <f>IF(N176="snížená",J176,0)</f>
        <v>0</v>
      </c>
      <c r="BG176" s="196">
        <f>IF(N176="zákl. přenesená",J176,0)</f>
        <v>0</v>
      </c>
      <c r="BH176" s="196">
        <f>IF(N176="sníž. přenesená",J176,0)</f>
        <v>0</v>
      </c>
      <c r="BI176" s="196">
        <f>IF(N176="nulová",J176,0)</f>
        <v>0</v>
      </c>
      <c r="BJ176" s="20" t="s">
        <v>83</v>
      </c>
      <c r="BK176" s="196">
        <f>ROUND(I176*H176,2)</f>
        <v>0</v>
      </c>
      <c r="BL176" s="20" t="s">
        <v>209</v>
      </c>
      <c r="BM176" s="195" t="s">
        <v>549</v>
      </c>
    </row>
    <row r="177" spans="2:63" s="12" customFormat="1" ht="22.9" customHeight="1">
      <c r="B177" s="168"/>
      <c r="C177" s="169"/>
      <c r="D177" s="170" t="s">
        <v>78</v>
      </c>
      <c r="E177" s="182" t="s">
        <v>550</v>
      </c>
      <c r="F177" s="182" t="s">
        <v>551</v>
      </c>
      <c r="G177" s="169"/>
      <c r="H177" s="169"/>
      <c r="I177" s="172"/>
      <c r="J177" s="183">
        <f>BK177</f>
        <v>0</v>
      </c>
      <c r="K177" s="169"/>
      <c r="L177" s="174"/>
      <c r="M177" s="175"/>
      <c r="N177" s="176"/>
      <c r="O177" s="176"/>
      <c r="P177" s="177">
        <f>SUM(P178:P192)</f>
        <v>0</v>
      </c>
      <c r="Q177" s="176"/>
      <c r="R177" s="177">
        <f>SUM(R178:R192)</f>
        <v>0.0027840000000000005</v>
      </c>
      <c r="S177" s="176"/>
      <c r="T177" s="178">
        <f>SUM(T178:T192)</f>
        <v>0.03599024</v>
      </c>
      <c r="AR177" s="179" t="s">
        <v>87</v>
      </c>
      <c r="AT177" s="180" t="s">
        <v>78</v>
      </c>
      <c r="AU177" s="180" t="s">
        <v>83</v>
      </c>
      <c r="AY177" s="179" t="s">
        <v>145</v>
      </c>
      <c r="BK177" s="181">
        <f>SUM(BK178:BK192)</f>
        <v>0</v>
      </c>
    </row>
    <row r="178" spans="1:65" s="2" customFormat="1" ht="16.5" customHeight="1">
      <c r="A178" s="38"/>
      <c r="B178" s="39"/>
      <c r="C178" s="184" t="s">
        <v>294</v>
      </c>
      <c r="D178" s="184" t="s">
        <v>148</v>
      </c>
      <c r="E178" s="185" t="s">
        <v>552</v>
      </c>
      <c r="F178" s="186" t="s">
        <v>553</v>
      </c>
      <c r="G178" s="187" t="s">
        <v>247</v>
      </c>
      <c r="H178" s="188">
        <v>1</v>
      </c>
      <c r="I178" s="189"/>
      <c r="J178" s="190">
        <f>ROUND(I178*H178,2)</f>
        <v>0</v>
      </c>
      <c r="K178" s="186" t="s">
        <v>35</v>
      </c>
      <c r="L178" s="43"/>
      <c r="M178" s="191" t="s">
        <v>35</v>
      </c>
      <c r="N178" s="192" t="s">
        <v>50</v>
      </c>
      <c r="O178" s="68"/>
      <c r="P178" s="193">
        <f>O178*H178</f>
        <v>0</v>
      </c>
      <c r="Q178" s="193">
        <v>0</v>
      </c>
      <c r="R178" s="193">
        <f>Q178*H178</f>
        <v>0</v>
      </c>
      <c r="S178" s="193">
        <v>0</v>
      </c>
      <c r="T178" s="194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195" t="s">
        <v>209</v>
      </c>
      <c r="AT178" s="195" t="s">
        <v>148</v>
      </c>
      <c r="AU178" s="195" t="s">
        <v>87</v>
      </c>
      <c r="AY178" s="20" t="s">
        <v>145</v>
      </c>
      <c r="BE178" s="196">
        <f>IF(N178="základní",J178,0)</f>
        <v>0</v>
      </c>
      <c r="BF178" s="196">
        <f>IF(N178="snížená",J178,0)</f>
        <v>0</v>
      </c>
      <c r="BG178" s="196">
        <f>IF(N178="zákl. přenesená",J178,0)</f>
        <v>0</v>
      </c>
      <c r="BH178" s="196">
        <f>IF(N178="sníž. přenesená",J178,0)</f>
        <v>0</v>
      </c>
      <c r="BI178" s="196">
        <f>IF(N178="nulová",J178,0)</f>
        <v>0</v>
      </c>
      <c r="BJ178" s="20" t="s">
        <v>83</v>
      </c>
      <c r="BK178" s="196">
        <f>ROUND(I178*H178,2)</f>
        <v>0</v>
      </c>
      <c r="BL178" s="20" t="s">
        <v>209</v>
      </c>
      <c r="BM178" s="195" t="s">
        <v>554</v>
      </c>
    </row>
    <row r="179" spans="1:65" s="2" customFormat="1" ht="16.5" customHeight="1">
      <c r="A179" s="38"/>
      <c r="B179" s="39"/>
      <c r="C179" s="184" t="s">
        <v>300</v>
      </c>
      <c r="D179" s="184" t="s">
        <v>148</v>
      </c>
      <c r="E179" s="185" t="s">
        <v>555</v>
      </c>
      <c r="F179" s="186" t="s">
        <v>556</v>
      </c>
      <c r="G179" s="187" t="s">
        <v>151</v>
      </c>
      <c r="H179" s="188">
        <v>7.436</v>
      </c>
      <c r="I179" s="189"/>
      <c r="J179" s="190">
        <f>ROUND(I179*H179,2)</f>
        <v>0</v>
      </c>
      <c r="K179" s="186" t="s">
        <v>35</v>
      </c>
      <c r="L179" s="43"/>
      <c r="M179" s="191" t="s">
        <v>35</v>
      </c>
      <c r="N179" s="192" t="s">
        <v>50</v>
      </c>
      <c r="O179" s="68"/>
      <c r="P179" s="193">
        <f>O179*H179</f>
        <v>0</v>
      </c>
      <c r="Q179" s="193">
        <v>0</v>
      </c>
      <c r="R179" s="193">
        <f>Q179*H179</f>
        <v>0</v>
      </c>
      <c r="S179" s="193">
        <v>0.00484</v>
      </c>
      <c r="T179" s="194">
        <f>S179*H179</f>
        <v>0.03599024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195" t="s">
        <v>209</v>
      </c>
      <c r="AT179" s="195" t="s">
        <v>148</v>
      </c>
      <c r="AU179" s="195" t="s">
        <v>87</v>
      </c>
      <c r="AY179" s="20" t="s">
        <v>145</v>
      </c>
      <c r="BE179" s="196">
        <f>IF(N179="základní",J179,0)</f>
        <v>0</v>
      </c>
      <c r="BF179" s="196">
        <f>IF(N179="snížená",J179,0)</f>
        <v>0</v>
      </c>
      <c r="BG179" s="196">
        <f>IF(N179="zákl. přenesená",J179,0)</f>
        <v>0</v>
      </c>
      <c r="BH179" s="196">
        <f>IF(N179="sníž. přenesená",J179,0)</f>
        <v>0</v>
      </c>
      <c r="BI179" s="196">
        <f>IF(N179="nulová",J179,0)</f>
        <v>0</v>
      </c>
      <c r="BJ179" s="20" t="s">
        <v>83</v>
      </c>
      <c r="BK179" s="196">
        <f>ROUND(I179*H179,2)</f>
        <v>0</v>
      </c>
      <c r="BL179" s="20" t="s">
        <v>209</v>
      </c>
      <c r="BM179" s="195" t="s">
        <v>557</v>
      </c>
    </row>
    <row r="180" spans="2:51" s="14" customFormat="1" ht="11.25">
      <c r="B180" s="213"/>
      <c r="C180" s="214"/>
      <c r="D180" s="204" t="s">
        <v>166</v>
      </c>
      <c r="E180" s="215" t="s">
        <v>35</v>
      </c>
      <c r="F180" s="216" t="s">
        <v>558</v>
      </c>
      <c r="G180" s="214"/>
      <c r="H180" s="217">
        <v>7.436</v>
      </c>
      <c r="I180" s="218"/>
      <c r="J180" s="214"/>
      <c r="K180" s="214"/>
      <c r="L180" s="219"/>
      <c r="M180" s="220"/>
      <c r="N180" s="221"/>
      <c r="O180" s="221"/>
      <c r="P180" s="221"/>
      <c r="Q180" s="221"/>
      <c r="R180" s="221"/>
      <c r="S180" s="221"/>
      <c r="T180" s="222"/>
      <c r="AT180" s="223" t="s">
        <v>166</v>
      </c>
      <c r="AU180" s="223" t="s">
        <v>87</v>
      </c>
      <c r="AV180" s="14" t="s">
        <v>87</v>
      </c>
      <c r="AW180" s="14" t="s">
        <v>40</v>
      </c>
      <c r="AX180" s="14" t="s">
        <v>83</v>
      </c>
      <c r="AY180" s="223" t="s">
        <v>145</v>
      </c>
    </row>
    <row r="181" spans="1:65" s="2" customFormat="1" ht="24.2" customHeight="1">
      <c r="A181" s="38"/>
      <c r="B181" s="39"/>
      <c r="C181" s="184" t="s">
        <v>304</v>
      </c>
      <c r="D181" s="184" t="s">
        <v>148</v>
      </c>
      <c r="E181" s="185" t="s">
        <v>559</v>
      </c>
      <c r="F181" s="186" t="s">
        <v>560</v>
      </c>
      <c r="G181" s="187" t="s">
        <v>291</v>
      </c>
      <c r="H181" s="188">
        <v>2</v>
      </c>
      <c r="I181" s="189"/>
      <c r="J181" s="190">
        <f>ROUND(I181*H181,2)</f>
        <v>0</v>
      </c>
      <c r="K181" s="186" t="s">
        <v>35</v>
      </c>
      <c r="L181" s="43"/>
      <c r="M181" s="191" t="s">
        <v>35</v>
      </c>
      <c r="N181" s="192" t="s">
        <v>50</v>
      </c>
      <c r="O181" s="68"/>
      <c r="P181" s="193">
        <f>O181*H181</f>
        <v>0</v>
      </c>
      <c r="Q181" s="193">
        <v>0</v>
      </c>
      <c r="R181" s="193">
        <f>Q181*H181</f>
        <v>0</v>
      </c>
      <c r="S181" s="193">
        <v>0</v>
      </c>
      <c r="T181" s="194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195" t="s">
        <v>209</v>
      </c>
      <c r="AT181" s="195" t="s">
        <v>148</v>
      </c>
      <c r="AU181" s="195" t="s">
        <v>87</v>
      </c>
      <c r="AY181" s="20" t="s">
        <v>145</v>
      </c>
      <c r="BE181" s="196">
        <f>IF(N181="základní",J181,0)</f>
        <v>0</v>
      </c>
      <c r="BF181" s="196">
        <f>IF(N181="snížená",J181,0)</f>
        <v>0</v>
      </c>
      <c r="BG181" s="196">
        <f>IF(N181="zákl. přenesená",J181,0)</f>
        <v>0</v>
      </c>
      <c r="BH181" s="196">
        <f>IF(N181="sníž. přenesená",J181,0)</f>
        <v>0</v>
      </c>
      <c r="BI181" s="196">
        <f>IF(N181="nulová",J181,0)</f>
        <v>0</v>
      </c>
      <c r="BJ181" s="20" t="s">
        <v>83</v>
      </c>
      <c r="BK181" s="196">
        <f>ROUND(I181*H181,2)</f>
        <v>0</v>
      </c>
      <c r="BL181" s="20" t="s">
        <v>209</v>
      </c>
      <c r="BM181" s="195" t="s">
        <v>561</v>
      </c>
    </row>
    <row r="182" spans="1:65" s="2" customFormat="1" ht="16.5" customHeight="1">
      <c r="A182" s="38"/>
      <c r="B182" s="39"/>
      <c r="C182" s="235" t="s">
        <v>308</v>
      </c>
      <c r="D182" s="235" t="s">
        <v>295</v>
      </c>
      <c r="E182" s="236" t="s">
        <v>562</v>
      </c>
      <c r="F182" s="237" t="s">
        <v>563</v>
      </c>
      <c r="G182" s="238" t="s">
        <v>315</v>
      </c>
      <c r="H182" s="239">
        <v>1</v>
      </c>
      <c r="I182" s="240"/>
      <c r="J182" s="241">
        <f>ROUND(I182*H182,2)</f>
        <v>0</v>
      </c>
      <c r="K182" s="237" t="s">
        <v>35</v>
      </c>
      <c r="L182" s="242"/>
      <c r="M182" s="243" t="s">
        <v>35</v>
      </c>
      <c r="N182" s="244" t="s">
        <v>50</v>
      </c>
      <c r="O182" s="68"/>
      <c r="P182" s="193">
        <f>O182*H182</f>
        <v>0</v>
      </c>
      <c r="Q182" s="193">
        <v>0</v>
      </c>
      <c r="R182" s="193">
        <f>Q182*H182</f>
        <v>0</v>
      </c>
      <c r="S182" s="193">
        <v>0</v>
      </c>
      <c r="T182" s="194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195" t="s">
        <v>298</v>
      </c>
      <c r="AT182" s="195" t="s">
        <v>295</v>
      </c>
      <c r="AU182" s="195" t="s">
        <v>87</v>
      </c>
      <c r="AY182" s="20" t="s">
        <v>145</v>
      </c>
      <c r="BE182" s="196">
        <f>IF(N182="základní",J182,0)</f>
        <v>0</v>
      </c>
      <c r="BF182" s="196">
        <f>IF(N182="snížená",J182,0)</f>
        <v>0</v>
      </c>
      <c r="BG182" s="196">
        <f>IF(N182="zákl. přenesená",J182,0)</f>
        <v>0</v>
      </c>
      <c r="BH182" s="196">
        <f>IF(N182="sníž. přenesená",J182,0)</f>
        <v>0</v>
      </c>
      <c r="BI182" s="196">
        <f>IF(N182="nulová",J182,0)</f>
        <v>0</v>
      </c>
      <c r="BJ182" s="20" t="s">
        <v>83</v>
      </c>
      <c r="BK182" s="196">
        <f>ROUND(I182*H182,2)</f>
        <v>0</v>
      </c>
      <c r="BL182" s="20" t="s">
        <v>209</v>
      </c>
      <c r="BM182" s="195" t="s">
        <v>564</v>
      </c>
    </row>
    <row r="183" spans="1:65" s="2" customFormat="1" ht="16.5" customHeight="1">
      <c r="A183" s="38"/>
      <c r="B183" s="39"/>
      <c r="C183" s="235" t="s">
        <v>312</v>
      </c>
      <c r="D183" s="235" t="s">
        <v>295</v>
      </c>
      <c r="E183" s="236" t="s">
        <v>565</v>
      </c>
      <c r="F183" s="237" t="s">
        <v>566</v>
      </c>
      <c r="G183" s="238" t="s">
        <v>315</v>
      </c>
      <c r="H183" s="239">
        <v>1</v>
      </c>
      <c r="I183" s="240"/>
      <c r="J183" s="241">
        <f>ROUND(I183*H183,2)</f>
        <v>0</v>
      </c>
      <c r="K183" s="237" t="s">
        <v>35</v>
      </c>
      <c r="L183" s="242"/>
      <c r="M183" s="243" t="s">
        <v>35</v>
      </c>
      <c r="N183" s="244" t="s">
        <v>50</v>
      </c>
      <c r="O183" s="68"/>
      <c r="P183" s="193">
        <f>O183*H183</f>
        <v>0</v>
      </c>
      <c r="Q183" s="193">
        <v>0</v>
      </c>
      <c r="R183" s="193">
        <f>Q183*H183</f>
        <v>0</v>
      </c>
      <c r="S183" s="193">
        <v>0</v>
      </c>
      <c r="T183" s="194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195" t="s">
        <v>298</v>
      </c>
      <c r="AT183" s="195" t="s">
        <v>295</v>
      </c>
      <c r="AU183" s="195" t="s">
        <v>87</v>
      </c>
      <c r="AY183" s="20" t="s">
        <v>145</v>
      </c>
      <c r="BE183" s="196">
        <f>IF(N183="základní",J183,0)</f>
        <v>0</v>
      </c>
      <c r="BF183" s="196">
        <f>IF(N183="snížená",J183,0)</f>
        <v>0</v>
      </c>
      <c r="BG183" s="196">
        <f>IF(N183="zákl. přenesená",J183,0)</f>
        <v>0</v>
      </c>
      <c r="BH183" s="196">
        <f>IF(N183="sníž. přenesená",J183,0)</f>
        <v>0</v>
      </c>
      <c r="BI183" s="196">
        <f>IF(N183="nulová",J183,0)</f>
        <v>0</v>
      </c>
      <c r="BJ183" s="20" t="s">
        <v>83</v>
      </c>
      <c r="BK183" s="196">
        <f>ROUND(I183*H183,2)</f>
        <v>0</v>
      </c>
      <c r="BL183" s="20" t="s">
        <v>209</v>
      </c>
      <c r="BM183" s="195" t="s">
        <v>567</v>
      </c>
    </row>
    <row r="184" spans="1:65" s="2" customFormat="1" ht="33" customHeight="1">
      <c r="A184" s="38"/>
      <c r="B184" s="39"/>
      <c r="C184" s="184" t="s">
        <v>317</v>
      </c>
      <c r="D184" s="184" t="s">
        <v>148</v>
      </c>
      <c r="E184" s="185" t="s">
        <v>568</v>
      </c>
      <c r="F184" s="186" t="s">
        <v>569</v>
      </c>
      <c r="G184" s="187" t="s">
        <v>151</v>
      </c>
      <c r="H184" s="188">
        <v>2.264</v>
      </c>
      <c r="I184" s="189"/>
      <c r="J184" s="190">
        <f>ROUND(I184*H184,2)</f>
        <v>0</v>
      </c>
      <c r="K184" s="186" t="s">
        <v>35</v>
      </c>
      <c r="L184" s="43"/>
      <c r="M184" s="191" t="s">
        <v>35</v>
      </c>
      <c r="N184" s="192" t="s">
        <v>50</v>
      </c>
      <c r="O184" s="68"/>
      <c r="P184" s="193">
        <f>O184*H184</f>
        <v>0</v>
      </c>
      <c r="Q184" s="193">
        <v>0</v>
      </c>
      <c r="R184" s="193">
        <f>Q184*H184</f>
        <v>0</v>
      </c>
      <c r="S184" s="193">
        <v>0</v>
      </c>
      <c r="T184" s="194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195" t="s">
        <v>209</v>
      </c>
      <c r="AT184" s="195" t="s">
        <v>148</v>
      </c>
      <c r="AU184" s="195" t="s">
        <v>87</v>
      </c>
      <c r="AY184" s="20" t="s">
        <v>145</v>
      </c>
      <c r="BE184" s="196">
        <f>IF(N184="základní",J184,0)</f>
        <v>0</v>
      </c>
      <c r="BF184" s="196">
        <f>IF(N184="snížená",J184,0)</f>
        <v>0</v>
      </c>
      <c r="BG184" s="196">
        <f>IF(N184="zákl. přenesená",J184,0)</f>
        <v>0</v>
      </c>
      <c r="BH184" s="196">
        <f>IF(N184="sníž. přenesená",J184,0)</f>
        <v>0</v>
      </c>
      <c r="BI184" s="196">
        <f>IF(N184="nulová",J184,0)</f>
        <v>0</v>
      </c>
      <c r="BJ184" s="20" t="s">
        <v>83</v>
      </c>
      <c r="BK184" s="196">
        <f>ROUND(I184*H184,2)</f>
        <v>0</v>
      </c>
      <c r="BL184" s="20" t="s">
        <v>209</v>
      </c>
      <c r="BM184" s="195" t="s">
        <v>570</v>
      </c>
    </row>
    <row r="185" spans="2:51" s="14" customFormat="1" ht="11.25">
      <c r="B185" s="213"/>
      <c r="C185" s="214"/>
      <c r="D185" s="204" t="s">
        <v>166</v>
      </c>
      <c r="E185" s="215" t="s">
        <v>35</v>
      </c>
      <c r="F185" s="216" t="s">
        <v>571</v>
      </c>
      <c r="G185" s="214"/>
      <c r="H185" s="217">
        <v>1.124</v>
      </c>
      <c r="I185" s="218"/>
      <c r="J185" s="214"/>
      <c r="K185" s="214"/>
      <c r="L185" s="219"/>
      <c r="M185" s="220"/>
      <c r="N185" s="221"/>
      <c r="O185" s="221"/>
      <c r="P185" s="221"/>
      <c r="Q185" s="221"/>
      <c r="R185" s="221"/>
      <c r="S185" s="221"/>
      <c r="T185" s="222"/>
      <c r="AT185" s="223" t="s">
        <v>166</v>
      </c>
      <c r="AU185" s="223" t="s">
        <v>87</v>
      </c>
      <c r="AV185" s="14" t="s">
        <v>87</v>
      </c>
      <c r="AW185" s="14" t="s">
        <v>40</v>
      </c>
      <c r="AX185" s="14" t="s">
        <v>79</v>
      </c>
      <c r="AY185" s="223" t="s">
        <v>145</v>
      </c>
    </row>
    <row r="186" spans="2:51" s="14" customFormat="1" ht="11.25">
      <c r="B186" s="213"/>
      <c r="C186" s="214"/>
      <c r="D186" s="204" t="s">
        <v>166</v>
      </c>
      <c r="E186" s="215" t="s">
        <v>35</v>
      </c>
      <c r="F186" s="216" t="s">
        <v>572</v>
      </c>
      <c r="G186" s="214"/>
      <c r="H186" s="217">
        <v>1.14</v>
      </c>
      <c r="I186" s="218"/>
      <c r="J186" s="214"/>
      <c r="K186" s="214"/>
      <c r="L186" s="219"/>
      <c r="M186" s="220"/>
      <c r="N186" s="221"/>
      <c r="O186" s="221"/>
      <c r="P186" s="221"/>
      <c r="Q186" s="221"/>
      <c r="R186" s="221"/>
      <c r="S186" s="221"/>
      <c r="T186" s="222"/>
      <c r="AT186" s="223" t="s">
        <v>166</v>
      </c>
      <c r="AU186" s="223" t="s">
        <v>87</v>
      </c>
      <c r="AV186" s="14" t="s">
        <v>87</v>
      </c>
      <c r="AW186" s="14" t="s">
        <v>40</v>
      </c>
      <c r="AX186" s="14" t="s">
        <v>79</v>
      </c>
      <c r="AY186" s="223" t="s">
        <v>145</v>
      </c>
    </row>
    <row r="187" spans="2:51" s="15" customFormat="1" ht="11.25">
      <c r="B187" s="224"/>
      <c r="C187" s="225"/>
      <c r="D187" s="204" t="s">
        <v>166</v>
      </c>
      <c r="E187" s="226" t="s">
        <v>35</v>
      </c>
      <c r="F187" s="227" t="s">
        <v>170</v>
      </c>
      <c r="G187" s="225"/>
      <c r="H187" s="228">
        <v>2.264</v>
      </c>
      <c r="I187" s="229"/>
      <c r="J187" s="225"/>
      <c r="K187" s="225"/>
      <c r="L187" s="230"/>
      <c r="M187" s="231"/>
      <c r="N187" s="232"/>
      <c r="O187" s="232"/>
      <c r="P187" s="232"/>
      <c r="Q187" s="232"/>
      <c r="R187" s="232"/>
      <c r="S187" s="232"/>
      <c r="T187" s="233"/>
      <c r="AT187" s="234" t="s">
        <v>166</v>
      </c>
      <c r="AU187" s="234" t="s">
        <v>87</v>
      </c>
      <c r="AV187" s="15" t="s">
        <v>153</v>
      </c>
      <c r="AW187" s="15" t="s">
        <v>40</v>
      </c>
      <c r="AX187" s="15" t="s">
        <v>83</v>
      </c>
      <c r="AY187" s="234" t="s">
        <v>145</v>
      </c>
    </row>
    <row r="188" spans="1:65" s="2" customFormat="1" ht="37.9" customHeight="1">
      <c r="A188" s="38"/>
      <c r="B188" s="39"/>
      <c r="C188" s="184" t="s">
        <v>298</v>
      </c>
      <c r="D188" s="184" t="s">
        <v>148</v>
      </c>
      <c r="E188" s="185" t="s">
        <v>573</v>
      </c>
      <c r="F188" s="186" t="s">
        <v>574</v>
      </c>
      <c r="G188" s="187" t="s">
        <v>151</v>
      </c>
      <c r="H188" s="188">
        <v>2.265</v>
      </c>
      <c r="I188" s="189"/>
      <c r="J188" s="190">
        <f>ROUND(I188*H188,2)</f>
        <v>0</v>
      </c>
      <c r="K188" s="186" t="s">
        <v>35</v>
      </c>
      <c r="L188" s="43"/>
      <c r="M188" s="191" t="s">
        <v>35</v>
      </c>
      <c r="N188" s="192" t="s">
        <v>50</v>
      </c>
      <c r="O188" s="68"/>
      <c r="P188" s="193">
        <f>O188*H188</f>
        <v>0</v>
      </c>
      <c r="Q188" s="193">
        <v>0</v>
      </c>
      <c r="R188" s="193">
        <f>Q188*H188</f>
        <v>0</v>
      </c>
      <c r="S188" s="193">
        <v>0</v>
      </c>
      <c r="T188" s="194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195" t="s">
        <v>209</v>
      </c>
      <c r="AT188" s="195" t="s">
        <v>148</v>
      </c>
      <c r="AU188" s="195" t="s">
        <v>87</v>
      </c>
      <c r="AY188" s="20" t="s">
        <v>145</v>
      </c>
      <c r="BE188" s="196">
        <f>IF(N188="základní",J188,0)</f>
        <v>0</v>
      </c>
      <c r="BF188" s="196">
        <f>IF(N188="snížená",J188,0)</f>
        <v>0</v>
      </c>
      <c r="BG188" s="196">
        <f>IF(N188="zákl. přenesená",J188,0)</f>
        <v>0</v>
      </c>
      <c r="BH188" s="196">
        <f>IF(N188="sníž. přenesená",J188,0)</f>
        <v>0</v>
      </c>
      <c r="BI188" s="196">
        <f>IF(N188="nulová",J188,0)</f>
        <v>0</v>
      </c>
      <c r="BJ188" s="20" t="s">
        <v>83</v>
      </c>
      <c r="BK188" s="196">
        <f>ROUND(I188*H188,2)</f>
        <v>0</v>
      </c>
      <c r="BL188" s="20" t="s">
        <v>209</v>
      </c>
      <c r="BM188" s="195" t="s">
        <v>575</v>
      </c>
    </row>
    <row r="189" spans="1:65" s="2" customFormat="1" ht="24.2" customHeight="1">
      <c r="A189" s="38"/>
      <c r="B189" s="39"/>
      <c r="C189" s="235" t="s">
        <v>324</v>
      </c>
      <c r="D189" s="235" t="s">
        <v>295</v>
      </c>
      <c r="E189" s="236" t="s">
        <v>576</v>
      </c>
      <c r="F189" s="237" t="s">
        <v>577</v>
      </c>
      <c r="G189" s="238" t="s">
        <v>578</v>
      </c>
      <c r="H189" s="239">
        <v>2.724</v>
      </c>
      <c r="I189" s="240"/>
      <c r="J189" s="241">
        <f>ROUND(I189*H189,2)</f>
        <v>0</v>
      </c>
      <c r="K189" s="237" t="s">
        <v>35</v>
      </c>
      <c r="L189" s="242"/>
      <c r="M189" s="243" t="s">
        <v>35</v>
      </c>
      <c r="N189" s="244" t="s">
        <v>50</v>
      </c>
      <c r="O189" s="68"/>
      <c r="P189" s="193">
        <f>O189*H189</f>
        <v>0</v>
      </c>
      <c r="Q189" s="193">
        <v>0.001</v>
      </c>
      <c r="R189" s="193">
        <f>Q189*H189</f>
        <v>0.0027240000000000003</v>
      </c>
      <c r="S189" s="193">
        <v>0</v>
      </c>
      <c r="T189" s="194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195" t="s">
        <v>298</v>
      </c>
      <c r="AT189" s="195" t="s">
        <v>295</v>
      </c>
      <c r="AU189" s="195" t="s">
        <v>87</v>
      </c>
      <c r="AY189" s="20" t="s">
        <v>145</v>
      </c>
      <c r="BE189" s="196">
        <f>IF(N189="základní",J189,0)</f>
        <v>0</v>
      </c>
      <c r="BF189" s="196">
        <f>IF(N189="snížená",J189,0)</f>
        <v>0</v>
      </c>
      <c r="BG189" s="196">
        <f>IF(N189="zákl. přenesená",J189,0)</f>
        <v>0</v>
      </c>
      <c r="BH189" s="196">
        <f>IF(N189="sníž. přenesená",J189,0)</f>
        <v>0</v>
      </c>
      <c r="BI189" s="196">
        <f>IF(N189="nulová",J189,0)</f>
        <v>0</v>
      </c>
      <c r="BJ189" s="20" t="s">
        <v>83</v>
      </c>
      <c r="BK189" s="196">
        <f>ROUND(I189*H189,2)</f>
        <v>0</v>
      </c>
      <c r="BL189" s="20" t="s">
        <v>209</v>
      </c>
      <c r="BM189" s="195" t="s">
        <v>579</v>
      </c>
    </row>
    <row r="190" spans="1:65" s="2" customFormat="1" ht="24.2" customHeight="1">
      <c r="A190" s="38"/>
      <c r="B190" s="39"/>
      <c r="C190" s="184" t="s">
        <v>330</v>
      </c>
      <c r="D190" s="184" t="s">
        <v>148</v>
      </c>
      <c r="E190" s="185" t="s">
        <v>580</v>
      </c>
      <c r="F190" s="186" t="s">
        <v>581</v>
      </c>
      <c r="G190" s="187" t="s">
        <v>291</v>
      </c>
      <c r="H190" s="188">
        <v>1</v>
      </c>
      <c r="I190" s="189"/>
      <c r="J190" s="190">
        <f>ROUND(I190*H190,2)</f>
        <v>0</v>
      </c>
      <c r="K190" s="186" t="s">
        <v>35</v>
      </c>
      <c r="L190" s="43"/>
      <c r="M190" s="191" t="s">
        <v>35</v>
      </c>
      <c r="N190" s="192" t="s">
        <v>50</v>
      </c>
      <c r="O190" s="68"/>
      <c r="P190" s="193">
        <f>O190*H190</f>
        <v>0</v>
      </c>
      <c r="Q190" s="193">
        <v>0</v>
      </c>
      <c r="R190" s="193">
        <f>Q190*H190</f>
        <v>0</v>
      </c>
      <c r="S190" s="193">
        <v>0</v>
      </c>
      <c r="T190" s="194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195" t="s">
        <v>209</v>
      </c>
      <c r="AT190" s="195" t="s">
        <v>148</v>
      </c>
      <c r="AU190" s="195" t="s">
        <v>87</v>
      </c>
      <c r="AY190" s="20" t="s">
        <v>145</v>
      </c>
      <c r="BE190" s="196">
        <f>IF(N190="základní",J190,0)</f>
        <v>0</v>
      </c>
      <c r="BF190" s="196">
        <f>IF(N190="snížená",J190,0)</f>
        <v>0</v>
      </c>
      <c r="BG190" s="196">
        <f>IF(N190="zákl. přenesená",J190,0)</f>
        <v>0</v>
      </c>
      <c r="BH190" s="196">
        <f>IF(N190="sníž. přenesená",J190,0)</f>
        <v>0</v>
      </c>
      <c r="BI190" s="196">
        <f>IF(N190="nulová",J190,0)</f>
        <v>0</v>
      </c>
      <c r="BJ190" s="20" t="s">
        <v>83</v>
      </c>
      <c r="BK190" s="196">
        <f>ROUND(I190*H190,2)</f>
        <v>0</v>
      </c>
      <c r="BL190" s="20" t="s">
        <v>209</v>
      </c>
      <c r="BM190" s="195" t="s">
        <v>582</v>
      </c>
    </row>
    <row r="191" spans="1:65" s="2" customFormat="1" ht="16.5" customHeight="1">
      <c r="A191" s="38"/>
      <c r="B191" s="39"/>
      <c r="C191" s="235" t="s">
        <v>335</v>
      </c>
      <c r="D191" s="235" t="s">
        <v>295</v>
      </c>
      <c r="E191" s="236" t="s">
        <v>583</v>
      </c>
      <c r="F191" s="237" t="s">
        <v>584</v>
      </c>
      <c r="G191" s="238" t="s">
        <v>291</v>
      </c>
      <c r="H191" s="239">
        <v>1</v>
      </c>
      <c r="I191" s="240"/>
      <c r="J191" s="241">
        <f>ROUND(I191*H191,2)</f>
        <v>0</v>
      </c>
      <c r="K191" s="237" t="s">
        <v>35</v>
      </c>
      <c r="L191" s="242"/>
      <c r="M191" s="243" t="s">
        <v>35</v>
      </c>
      <c r="N191" s="244" t="s">
        <v>50</v>
      </c>
      <c r="O191" s="68"/>
      <c r="P191" s="193">
        <f>O191*H191</f>
        <v>0</v>
      </c>
      <c r="Q191" s="193">
        <v>6E-05</v>
      </c>
      <c r="R191" s="193">
        <f>Q191*H191</f>
        <v>6E-05</v>
      </c>
      <c r="S191" s="193">
        <v>0</v>
      </c>
      <c r="T191" s="194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195" t="s">
        <v>298</v>
      </c>
      <c r="AT191" s="195" t="s">
        <v>295</v>
      </c>
      <c r="AU191" s="195" t="s">
        <v>87</v>
      </c>
      <c r="AY191" s="20" t="s">
        <v>145</v>
      </c>
      <c r="BE191" s="196">
        <f>IF(N191="základní",J191,0)</f>
        <v>0</v>
      </c>
      <c r="BF191" s="196">
        <f>IF(N191="snížená",J191,0)</f>
        <v>0</v>
      </c>
      <c r="BG191" s="196">
        <f>IF(N191="zákl. přenesená",J191,0)</f>
        <v>0</v>
      </c>
      <c r="BH191" s="196">
        <f>IF(N191="sníž. přenesená",J191,0)</f>
        <v>0</v>
      </c>
      <c r="BI191" s="196">
        <f>IF(N191="nulová",J191,0)</f>
        <v>0</v>
      </c>
      <c r="BJ191" s="20" t="s">
        <v>83</v>
      </c>
      <c r="BK191" s="196">
        <f>ROUND(I191*H191,2)</f>
        <v>0</v>
      </c>
      <c r="BL191" s="20" t="s">
        <v>209</v>
      </c>
      <c r="BM191" s="195" t="s">
        <v>585</v>
      </c>
    </row>
    <row r="192" spans="1:65" s="2" customFormat="1" ht="16.5" customHeight="1">
      <c r="A192" s="38"/>
      <c r="B192" s="39"/>
      <c r="C192" s="235" t="s">
        <v>343</v>
      </c>
      <c r="D192" s="235" t="s">
        <v>295</v>
      </c>
      <c r="E192" s="236" t="s">
        <v>586</v>
      </c>
      <c r="F192" s="237" t="s">
        <v>587</v>
      </c>
      <c r="G192" s="238" t="s">
        <v>151</v>
      </c>
      <c r="H192" s="239">
        <v>2.7</v>
      </c>
      <c r="I192" s="240"/>
      <c r="J192" s="241">
        <f>ROUND(I192*H192,2)</f>
        <v>0</v>
      </c>
      <c r="K192" s="237" t="s">
        <v>35</v>
      </c>
      <c r="L192" s="242"/>
      <c r="M192" s="243" t="s">
        <v>35</v>
      </c>
      <c r="N192" s="244" t="s">
        <v>50</v>
      </c>
      <c r="O192" s="68"/>
      <c r="P192" s="193">
        <f>O192*H192</f>
        <v>0</v>
      </c>
      <c r="Q192" s="193">
        <v>0</v>
      </c>
      <c r="R192" s="193">
        <f>Q192*H192</f>
        <v>0</v>
      </c>
      <c r="S192" s="193">
        <v>0</v>
      </c>
      <c r="T192" s="194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195" t="s">
        <v>298</v>
      </c>
      <c r="AT192" s="195" t="s">
        <v>295</v>
      </c>
      <c r="AU192" s="195" t="s">
        <v>87</v>
      </c>
      <c r="AY192" s="20" t="s">
        <v>145</v>
      </c>
      <c r="BE192" s="196">
        <f>IF(N192="základní",J192,0)</f>
        <v>0</v>
      </c>
      <c r="BF192" s="196">
        <f>IF(N192="snížená",J192,0)</f>
        <v>0</v>
      </c>
      <c r="BG192" s="196">
        <f>IF(N192="zákl. přenesená",J192,0)</f>
        <v>0</v>
      </c>
      <c r="BH192" s="196">
        <f>IF(N192="sníž. přenesená",J192,0)</f>
        <v>0</v>
      </c>
      <c r="BI192" s="196">
        <f>IF(N192="nulová",J192,0)</f>
        <v>0</v>
      </c>
      <c r="BJ192" s="20" t="s">
        <v>83</v>
      </c>
      <c r="BK192" s="196">
        <f>ROUND(I192*H192,2)</f>
        <v>0</v>
      </c>
      <c r="BL192" s="20" t="s">
        <v>209</v>
      </c>
      <c r="BM192" s="195" t="s">
        <v>588</v>
      </c>
    </row>
    <row r="193" spans="2:63" s="12" customFormat="1" ht="22.9" customHeight="1">
      <c r="B193" s="168"/>
      <c r="C193" s="169"/>
      <c r="D193" s="170" t="s">
        <v>78</v>
      </c>
      <c r="E193" s="182" t="s">
        <v>589</v>
      </c>
      <c r="F193" s="182" t="s">
        <v>590</v>
      </c>
      <c r="G193" s="169"/>
      <c r="H193" s="169"/>
      <c r="I193" s="172"/>
      <c r="J193" s="183">
        <f>BK193</f>
        <v>0</v>
      </c>
      <c r="K193" s="169"/>
      <c r="L193" s="174"/>
      <c r="M193" s="175"/>
      <c r="N193" s="176"/>
      <c r="O193" s="176"/>
      <c r="P193" s="177">
        <f>SUM(P194:P202)</f>
        <v>0</v>
      </c>
      <c r="Q193" s="176"/>
      <c r="R193" s="177">
        <f>SUM(R194:R202)</f>
        <v>0.018718520000000002</v>
      </c>
      <c r="S193" s="176"/>
      <c r="T193" s="178">
        <f>SUM(T194:T202)</f>
        <v>0</v>
      </c>
      <c r="AR193" s="179" t="s">
        <v>87</v>
      </c>
      <c r="AT193" s="180" t="s">
        <v>78</v>
      </c>
      <c r="AU193" s="180" t="s">
        <v>83</v>
      </c>
      <c r="AY193" s="179" t="s">
        <v>145</v>
      </c>
      <c r="BK193" s="181">
        <f>SUM(BK194:BK202)</f>
        <v>0</v>
      </c>
    </row>
    <row r="194" spans="1:65" s="2" customFormat="1" ht="37.9" customHeight="1">
      <c r="A194" s="38"/>
      <c r="B194" s="39"/>
      <c r="C194" s="184" t="s">
        <v>348</v>
      </c>
      <c r="D194" s="184" t="s">
        <v>148</v>
      </c>
      <c r="E194" s="185" t="s">
        <v>591</v>
      </c>
      <c r="F194" s="186" t="s">
        <v>592</v>
      </c>
      <c r="G194" s="187" t="s">
        <v>151</v>
      </c>
      <c r="H194" s="188">
        <v>1.08</v>
      </c>
      <c r="I194" s="189"/>
      <c r="J194" s="190">
        <f>ROUND(I194*H194,2)</f>
        <v>0</v>
      </c>
      <c r="K194" s="186" t="s">
        <v>35</v>
      </c>
      <c r="L194" s="43"/>
      <c r="M194" s="191" t="s">
        <v>35</v>
      </c>
      <c r="N194" s="192" t="s">
        <v>50</v>
      </c>
      <c r="O194" s="68"/>
      <c r="P194" s="193">
        <f>O194*H194</f>
        <v>0</v>
      </c>
      <c r="Q194" s="193">
        <v>0.00783</v>
      </c>
      <c r="R194" s="193">
        <f>Q194*H194</f>
        <v>0.008456400000000001</v>
      </c>
      <c r="S194" s="193">
        <v>0</v>
      </c>
      <c r="T194" s="194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195" t="s">
        <v>209</v>
      </c>
      <c r="AT194" s="195" t="s">
        <v>148</v>
      </c>
      <c r="AU194" s="195" t="s">
        <v>87</v>
      </c>
      <c r="AY194" s="20" t="s">
        <v>145</v>
      </c>
      <c r="BE194" s="196">
        <f>IF(N194="základní",J194,0)</f>
        <v>0</v>
      </c>
      <c r="BF194" s="196">
        <f>IF(N194="snížená",J194,0)</f>
        <v>0</v>
      </c>
      <c r="BG194" s="196">
        <f>IF(N194="zákl. přenesená",J194,0)</f>
        <v>0</v>
      </c>
      <c r="BH194" s="196">
        <f>IF(N194="sníž. přenesená",J194,0)</f>
        <v>0</v>
      </c>
      <c r="BI194" s="196">
        <f>IF(N194="nulová",J194,0)</f>
        <v>0</v>
      </c>
      <c r="BJ194" s="20" t="s">
        <v>83</v>
      </c>
      <c r="BK194" s="196">
        <f>ROUND(I194*H194,2)</f>
        <v>0</v>
      </c>
      <c r="BL194" s="20" t="s">
        <v>209</v>
      </c>
      <c r="BM194" s="195" t="s">
        <v>593</v>
      </c>
    </row>
    <row r="195" spans="2:51" s="13" customFormat="1" ht="11.25">
      <c r="B195" s="202"/>
      <c r="C195" s="203"/>
      <c r="D195" s="204" t="s">
        <v>166</v>
      </c>
      <c r="E195" s="205" t="s">
        <v>35</v>
      </c>
      <c r="F195" s="206" t="s">
        <v>594</v>
      </c>
      <c r="G195" s="203"/>
      <c r="H195" s="205" t="s">
        <v>35</v>
      </c>
      <c r="I195" s="207"/>
      <c r="J195" s="203"/>
      <c r="K195" s="203"/>
      <c r="L195" s="208"/>
      <c r="M195" s="209"/>
      <c r="N195" s="210"/>
      <c r="O195" s="210"/>
      <c r="P195" s="210"/>
      <c r="Q195" s="210"/>
      <c r="R195" s="210"/>
      <c r="S195" s="210"/>
      <c r="T195" s="211"/>
      <c r="AT195" s="212" t="s">
        <v>166</v>
      </c>
      <c r="AU195" s="212" t="s">
        <v>87</v>
      </c>
      <c r="AV195" s="13" t="s">
        <v>83</v>
      </c>
      <c r="AW195" s="13" t="s">
        <v>40</v>
      </c>
      <c r="AX195" s="13" t="s">
        <v>79</v>
      </c>
      <c r="AY195" s="212" t="s">
        <v>145</v>
      </c>
    </row>
    <row r="196" spans="2:51" s="14" customFormat="1" ht="11.25">
      <c r="B196" s="213"/>
      <c r="C196" s="214"/>
      <c r="D196" s="204" t="s">
        <v>166</v>
      </c>
      <c r="E196" s="215" t="s">
        <v>35</v>
      </c>
      <c r="F196" s="216" t="s">
        <v>595</v>
      </c>
      <c r="G196" s="214"/>
      <c r="H196" s="217">
        <v>1.08</v>
      </c>
      <c r="I196" s="218"/>
      <c r="J196" s="214"/>
      <c r="K196" s="214"/>
      <c r="L196" s="219"/>
      <c r="M196" s="220"/>
      <c r="N196" s="221"/>
      <c r="O196" s="221"/>
      <c r="P196" s="221"/>
      <c r="Q196" s="221"/>
      <c r="R196" s="221"/>
      <c r="S196" s="221"/>
      <c r="T196" s="222"/>
      <c r="AT196" s="223" t="s">
        <v>166</v>
      </c>
      <c r="AU196" s="223" t="s">
        <v>87</v>
      </c>
      <c r="AV196" s="14" t="s">
        <v>87</v>
      </c>
      <c r="AW196" s="14" t="s">
        <v>40</v>
      </c>
      <c r="AX196" s="14" t="s">
        <v>83</v>
      </c>
      <c r="AY196" s="223" t="s">
        <v>145</v>
      </c>
    </row>
    <row r="197" spans="1:65" s="2" customFormat="1" ht="37.9" customHeight="1">
      <c r="A197" s="38"/>
      <c r="B197" s="39"/>
      <c r="C197" s="184" t="s">
        <v>353</v>
      </c>
      <c r="D197" s="184" t="s">
        <v>148</v>
      </c>
      <c r="E197" s="185" t="s">
        <v>596</v>
      </c>
      <c r="F197" s="186" t="s">
        <v>597</v>
      </c>
      <c r="G197" s="187" t="s">
        <v>151</v>
      </c>
      <c r="H197" s="188">
        <v>1.124</v>
      </c>
      <c r="I197" s="189"/>
      <c r="J197" s="190">
        <f>ROUND(I197*H197,2)</f>
        <v>0</v>
      </c>
      <c r="K197" s="186" t="s">
        <v>35</v>
      </c>
      <c r="L197" s="43"/>
      <c r="M197" s="191" t="s">
        <v>35</v>
      </c>
      <c r="N197" s="192" t="s">
        <v>50</v>
      </c>
      <c r="O197" s="68"/>
      <c r="P197" s="193">
        <f>O197*H197</f>
        <v>0</v>
      </c>
      <c r="Q197" s="193">
        <v>0.00013</v>
      </c>
      <c r="R197" s="193">
        <f>Q197*H197</f>
        <v>0.00014612</v>
      </c>
      <c r="S197" s="193">
        <v>0</v>
      </c>
      <c r="T197" s="194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195" t="s">
        <v>209</v>
      </c>
      <c r="AT197" s="195" t="s">
        <v>148</v>
      </c>
      <c r="AU197" s="195" t="s">
        <v>87</v>
      </c>
      <c r="AY197" s="20" t="s">
        <v>145</v>
      </c>
      <c r="BE197" s="196">
        <f>IF(N197="základní",J197,0)</f>
        <v>0</v>
      </c>
      <c r="BF197" s="196">
        <f>IF(N197="snížená",J197,0)</f>
        <v>0</v>
      </c>
      <c r="BG197" s="196">
        <f>IF(N197="zákl. přenesená",J197,0)</f>
        <v>0</v>
      </c>
      <c r="BH197" s="196">
        <f>IF(N197="sníž. přenesená",J197,0)</f>
        <v>0</v>
      </c>
      <c r="BI197" s="196">
        <f>IF(N197="nulová",J197,0)</f>
        <v>0</v>
      </c>
      <c r="BJ197" s="20" t="s">
        <v>83</v>
      </c>
      <c r="BK197" s="196">
        <f>ROUND(I197*H197,2)</f>
        <v>0</v>
      </c>
      <c r="BL197" s="20" t="s">
        <v>209</v>
      </c>
      <c r="BM197" s="195" t="s">
        <v>598</v>
      </c>
    </row>
    <row r="198" spans="2:51" s="13" customFormat="1" ht="11.25">
      <c r="B198" s="202"/>
      <c r="C198" s="203"/>
      <c r="D198" s="204" t="s">
        <v>166</v>
      </c>
      <c r="E198" s="205" t="s">
        <v>35</v>
      </c>
      <c r="F198" s="206" t="s">
        <v>599</v>
      </c>
      <c r="G198" s="203"/>
      <c r="H198" s="205" t="s">
        <v>35</v>
      </c>
      <c r="I198" s="207"/>
      <c r="J198" s="203"/>
      <c r="K198" s="203"/>
      <c r="L198" s="208"/>
      <c r="M198" s="209"/>
      <c r="N198" s="210"/>
      <c r="O198" s="210"/>
      <c r="P198" s="210"/>
      <c r="Q198" s="210"/>
      <c r="R198" s="210"/>
      <c r="S198" s="210"/>
      <c r="T198" s="211"/>
      <c r="AT198" s="212" t="s">
        <v>166</v>
      </c>
      <c r="AU198" s="212" t="s">
        <v>87</v>
      </c>
      <c r="AV198" s="13" t="s">
        <v>83</v>
      </c>
      <c r="AW198" s="13" t="s">
        <v>40</v>
      </c>
      <c r="AX198" s="13" t="s">
        <v>79</v>
      </c>
      <c r="AY198" s="212" t="s">
        <v>145</v>
      </c>
    </row>
    <row r="199" spans="2:51" s="14" customFormat="1" ht="11.25">
      <c r="B199" s="213"/>
      <c r="C199" s="214"/>
      <c r="D199" s="204" t="s">
        <v>166</v>
      </c>
      <c r="E199" s="215" t="s">
        <v>35</v>
      </c>
      <c r="F199" s="216" t="s">
        <v>600</v>
      </c>
      <c r="G199" s="214"/>
      <c r="H199" s="217">
        <v>1.124</v>
      </c>
      <c r="I199" s="218"/>
      <c r="J199" s="214"/>
      <c r="K199" s="214"/>
      <c r="L199" s="219"/>
      <c r="M199" s="220"/>
      <c r="N199" s="221"/>
      <c r="O199" s="221"/>
      <c r="P199" s="221"/>
      <c r="Q199" s="221"/>
      <c r="R199" s="221"/>
      <c r="S199" s="221"/>
      <c r="T199" s="222"/>
      <c r="AT199" s="223" t="s">
        <v>166</v>
      </c>
      <c r="AU199" s="223" t="s">
        <v>87</v>
      </c>
      <c r="AV199" s="14" t="s">
        <v>87</v>
      </c>
      <c r="AW199" s="14" t="s">
        <v>40</v>
      </c>
      <c r="AX199" s="14" t="s">
        <v>79</v>
      </c>
      <c r="AY199" s="223" t="s">
        <v>145</v>
      </c>
    </row>
    <row r="200" spans="2:51" s="15" customFormat="1" ht="11.25">
      <c r="B200" s="224"/>
      <c r="C200" s="225"/>
      <c r="D200" s="204" t="s">
        <v>166</v>
      </c>
      <c r="E200" s="226" t="s">
        <v>35</v>
      </c>
      <c r="F200" s="227" t="s">
        <v>170</v>
      </c>
      <c r="G200" s="225"/>
      <c r="H200" s="228">
        <v>1.124</v>
      </c>
      <c r="I200" s="229"/>
      <c r="J200" s="225"/>
      <c r="K200" s="225"/>
      <c r="L200" s="230"/>
      <c r="M200" s="231"/>
      <c r="N200" s="232"/>
      <c r="O200" s="232"/>
      <c r="P200" s="232"/>
      <c r="Q200" s="232"/>
      <c r="R200" s="232"/>
      <c r="S200" s="232"/>
      <c r="T200" s="233"/>
      <c r="AT200" s="234" t="s">
        <v>166</v>
      </c>
      <c r="AU200" s="234" t="s">
        <v>87</v>
      </c>
      <c r="AV200" s="15" t="s">
        <v>153</v>
      </c>
      <c r="AW200" s="15" t="s">
        <v>40</v>
      </c>
      <c r="AX200" s="15" t="s">
        <v>83</v>
      </c>
      <c r="AY200" s="234" t="s">
        <v>145</v>
      </c>
    </row>
    <row r="201" spans="1:65" s="2" customFormat="1" ht="16.5" customHeight="1">
      <c r="A201" s="38"/>
      <c r="B201" s="39"/>
      <c r="C201" s="235" t="s">
        <v>359</v>
      </c>
      <c r="D201" s="235" t="s">
        <v>295</v>
      </c>
      <c r="E201" s="236" t="s">
        <v>601</v>
      </c>
      <c r="F201" s="237" t="s">
        <v>602</v>
      </c>
      <c r="G201" s="238" t="s">
        <v>151</v>
      </c>
      <c r="H201" s="239">
        <v>1.124</v>
      </c>
      <c r="I201" s="240"/>
      <c r="J201" s="241">
        <f>ROUND(I201*H201,2)</f>
        <v>0</v>
      </c>
      <c r="K201" s="237" t="s">
        <v>35</v>
      </c>
      <c r="L201" s="242"/>
      <c r="M201" s="243" t="s">
        <v>35</v>
      </c>
      <c r="N201" s="244" t="s">
        <v>50</v>
      </c>
      <c r="O201" s="68"/>
      <c r="P201" s="193">
        <f>O201*H201</f>
        <v>0</v>
      </c>
      <c r="Q201" s="193">
        <v>0.009</v>
      </c>
      <c r="R201" s="193">
        <f>Q201*H201</f>
        <v>0.010116</v>
      </c>
      <c r="S201" s="193">
        <v>0</v>
      </c>
      <c r="T201" s="194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195" t="s">
        <v>298</v>
      </c>
      <c r="AT201" s="195" t="s">
        <v>295</v>
      </c>
      <c r="AU201" s="195" t="s">
        <v>87</v>
      </c>
      <c r="AY201" s="20" t="s">
        <v>145</v>
      </c>
      <c r="BE201" s="196">
        <f>IF(N201="základní",J201,0)</f>
        <v>0</v>
      </c>
      <c r="BF201" s="196">
        <f>IF(N201="snížená",J201,0)</f>
        <v>0</v>
      </c>
      <c r="BG201" s="196">
        <f>IF(N201="zákl. přenesená",J201,0)</f>
        <v>0</v>
      </c>
      <c r="BH201" s="196">
        <f>IF(N201="sníž. přenesená",J201,0)</f>
        <v>0</v>
      </c>
      <c r="BI201" s="196">
        <f>IF(N201="nulová",J201,0)</f>
        <v>0</v>
      </c>
      <c r="BJ201" s="20" t="s">
        <v>83</v>
      </c>
      <c r="BK201" s="196">
        <f>ROUND(I201*H201,2)</f>
        <v>0</v>
      </c>
      <c r="BL201" s="20" t="s">
        <v>209</v>
      </c>
      <c r="BM201" s="195" t="s">
        <v>603</v>
      </c>
    </row>
    <row r="202" spans="1:65" s="2" customFormat="1" ht="44.25" customHeight="1">
      <c r="A202" s="38"/>
      <c r="B202" s="39"/>
      <c r="C202" s="184" t="s">
        <v>364</v>
      </c>
      <c r="D202" s="184" t="s">
        <v>148</v>
      </c>
      <c r="E202" s="185" t="s">
        <v>604</v>
      </c>
      <c r="F202" s="186" t="s">
        <v>605</v>
      </c>
      <c r="G202" s="187" t="s">
        <v>259</v>
      </c>
      <c r="H202" s="188">
        <v>0.019</v>
      </c>
      <c r="I202" s="189"/>
      <c r="J202" s="190">
        <f>ROUND(I202*H202,2)</f>
        <v>0</v>
      </c>
      <c r="K202" s="186" t="s">
        <v>35</v>
      </c>
      <c r="L202" s="43"/>
      <c r="M202" s="191" t="s">
        <v>35</v>
      </c>
      <c r="N202" s="192" t="s">
        <v>50</v>
      </c>
      <c r="O202" s="68"/>
      <c r="P202" s="193">
        <f>O202*H202</f>
        <v>0</v>
      </c>
      <c r="Q202" s="193">
        <v>0</v>
      </c>
      <c r="R202" s="193">
        <f>Q202*H202</f>
        <v>0</v>
      </c>
      <c r="S202" s="193">
        <v>0</v>
      </c>
      <c r="T202" s="194">
        <f>S202*H202</f>
        <v>0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195" t="s">
        <v>209</v>
      </c>
      <c r="AT202" s="195" t="s">
        <v>148</v>
      </c>
      <c r="AU202" s="195" t="s">
        <v>87</v>
      </c>
      <c r="AY202" s="20" t="s">
        <v>145</v>
      </c>
      <c r="BE202" s="196">
        <f>IF(N202="základní",J202,0)</f>
        <v>0</v>
      </c>
      <c r="BF202" s="196">
        <f>IF(N202="snížená",J202,0)</f>
        <v>0</v>
      </c>
      <c r="BG202" s="196">
        <f>IF(N202="zákl. přenesená",J202,0)</f>
        <v>0</v>
      </c>
      <c r="BH202" s="196">
        <f>IF(N202="sníž. přenesená",J202,0)</f>
        <v>0</v>
      </c>
      <c r="BI202" s="196">
        <f>IF(N202="nulová",J202,0)</f>
        <v>0</v>
      </c>
      <c r="BJ202" s="20" t="s">
        <v>83</v>
      </c>
      <c r="BK202" s="196">
        <f>ROUND(I202*H202,2)</f>
        <v>0</v>
      </c>
      <c r="BL202" s="20" t="s">
        <v>209</v>
      </c>
      <c r="BM202" s="195" t="s">
        <v>606</v>
      </c>
    </row>
    <row r="203" spans="2:63" s="12" customFormat="1" ht="22.9" customHeight="1">
      <c r="B203" s="168"/>
      <c r="C203" s="169"/>
      <c r="D203" s="170" t="s">
        <v>78</v>
      </c>
      <c r="E203" s="182" t="s">
        <v>286</v>
      </c>
      <c r="F203" s="182" t="s">
        <v>287</v>
      </c>
      <c r="G203" s="169"/>
      <c r="H203" s="169"/>
      <c r="I203" s="172"/>
      <c r="J203" s="183">
        <f>BK203</f>
        <v>0</v>
      </c>
      <c r="K203" s="169"/>
      <c r="L203" s="174"/>
      <c r="M203" s="175"/>
      <c r="N203" s="176"/>
      <c r="O203" s="176"/>
      <c r="P203" s="177">
        <f>SUM(P204:P209)</f>
        <v>0</v>
      </c>
      <c r="Q203" s="176"/>
      <c r="R203" s="177">
        <f>SUM(R204:R209)</f>
        <v>0.11382</v>
      </c>
      <c r="S203" s="176"/>
      <c r="T203" s="178">
        <f>SUM(T204:T209)</f>
        <v>0</v>
      </c>
      <c r="AR203" s="179" t="s">
        <v>87</v>
      </c>
      <c r="AT203" s="180" t="s">
        <v>78</v>
      </c>
      <c r="AU203" s="180" t="s">
        <v>83</v>
      </c>
      <c r="AY203" s="179" t="s">
        <v>145</v>
      </c>
      <c r="BK203" s="181">
        <f>SUM(BK204:BK209)</f>
        <v>0</v>
      </c>
    </row>
    <row r="204" spans="1:65" s="2" customFormat="1" ht="16.5" customHeight="1">
      <c r="A204" s="38"/>
      <c r="B204" s="39"/>
      <c r="C204" s="184" t="s">
        <v>29</v>
      </c>
      <c r="D204" s="184" t="s">
        <v>148</v>
      </c>
      <c r="E204" s="185" t="s">
        <v>607</v>
      </c>
      <c r="F204" s="186" t="s">
        <v>608</v>
      </c>
      <c r="G204" s="187" t="s">
        <v>247</v>
      </c>
      <c r="H204" s="188">
        <v>1</v>
      </c>
      <c r="I204" s="189"/>
      <c r="J204" s="190">
        <f aca="true" t="shared" si="0" ref="J204:J209">ROUND(I204*H204,2)</f>
        <v>0</v>
      </c>
      <c r="K204" s="186" t="s">
        <v>35</v>
      </c>
      <c r="L204" s="43"/>
      <c r="M204" s="191" t="s">
        <v>35</v>
      </c>
      <c r="N204" s="192" t="s">
        <v>50</v>
      </c>
      <c r="O204" s="68"/>
      <c r="P204" s="193">
        <f aca="true" t="shared" si="1" ref="P204:P209">O204*H204</f>
        <v>0</v>
      </c>
      <c r="Q204" s="193">
        <v>0</v>
      </c>
      <c r="R204" s="193">
        <f aca="true" t="shared" si="2" ref="R204:R209">Q204*H204</f>
        <v>0</v>
      </c>
      <c r="S204" s="193">
        <v>0</v>
      </c>
      <c r="T204" s="194">
        <f aca="true" t="shared" si="3" ref="T204:T209"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195" t="s">
        <v>209</v>
      </c>
      <c r="AT204" s="195" t="s">
        <v>148</v>
      </c>
      <c r="AU204" s="195" t="s">
        <v>87</v>
      </c>
      <c r="AY204" s="20" t="s">
        <v>145</v>
      </c>
      <c r="BE204" s="196">
        <f aca="true" t="shared" si="4" ref="BE204:BE209">IF(N204="základní",J204,0)</f>
        <v>0</v>
      </c>
      <c r="BF204" s="196">
        <f aca="true" t="shared" si="5" ref="BF204:BF209">IF(N204="snížená",J204,0)</f>
        <v>0</v>
      </c>
      <c r="BG204" s="196">
        <f aca="true" t="shared" si="6" ref="BG204:BG209">IF(N204="zákl. přenesená",J204,0)</f>
        <v>0</v>
      </c>
      <c r="BH204" s="196">
        <f aca="true" t="shared" si="7" ref="BH204:BH209">IF(N204="sníž. přenesená",J204,0)</f>
        <v>0</v>
      </c>
      <c r="BI204" s="196">
        <f aca="true" t="shared" si="8" ref="BI204:BI209">IF(N204="nulová",J204,0)</f>
        <v>0</v>
      </c>
      <c r="BJ204" s="20" t="s">
        <v>83</v>
      </c>
      <c r="BK204" s="196">
        <f aca="true" t="shared" si="9" ref="BK204:BK209">ROUND(I204*H204,2)</f>
        <v>0</v>
      </c>
      <c r="BL204" s="20" t="s">
        <v>209</v>
      </c>
      <c r="BM204" s="195" t="s">
        <v>609</v>
      </c>
    </row>
    <row r="205" spans="1:65" s="2" customFormat="1" ht="44.25" customHeight="1">
      <c r="A205" s="38"/>
      <c r="B205" s="39"/>
      <c r="C205" s="184" t="s">
        <v>373</v>
      </c>
      <c r="D205" s="184" t="s">
        <v>148</v>
      </c>
      <c r="E205" s="185" t="s">
        <v>610</v>
      </c>
      <c r="F205" s="186" t="s">
        <v>611</v>
      </c>
      <c r="G205" s="187" t="s">
        <v>291</v>
      </c>
      <c r="H205" s="188">
        <v>2</v>
      </c>
      <c r="I205" s="189"/>
      <c r="J205" s="190">
        <f t="shared" si="0"/>
        <v>0</v>
      </c>
      <c r="K205" s="186" t="s">
        <v>35</v>
      </c>
      <c r="L205" s="43"/>
      <c r="M205" s="191" t="s">
        <v>35</v>
      </c>
      <c r="N205" s="192" t="s">
        <v>50</v>
      </c>
      <c r="O205" s="68"/>
      <c r="P205" s="193">
        <f t="shared" si="1"/>
        <v>0</v>
      </c>
      <c r="Q205" s="193">
        <v>0</v>
      </c>
      <c r="R205" s="193">
        <f t="shared" si="2"/>
        <v>0</v>
      </c>
      <c r="S205" s="193">
        <v>0</v>
      </c>
      <c r="T205" s="194">
        <f t="shared" si="3"/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195" t="s">
        <v>209</v>
      </c>
      <c r="AT205" s="195" t="s">
        <v>148</v>
      </c>
      <c r="AU205" s="195" t="s">
        <v>87</v>
      </c>
      <c r="AY205" s="20" t="s">
        <v>145</v>
      </c>
      <c r="BE205" s="196">
        <f t="shared" si="4"/>
        <v>0</v>
      </c>
      <c r="BF205" s="196">
        <f t="shared" si="5"/>
        <v>0</v>
      </c>
      <c r="BG205" s="196">
        <f t="shared" si="6"/>
        <v>0</v>
      </c>
      <c r="BH205" s="196">
        <f t="shared" si="7"/>
        <v>0</v>
      </c>
      <c r="BI205" s="196">
        <f t="shared" si="8"/>
        <v>0</v>
      </c>
      <c r="BJ205" s="20" t="s">
        <v>83</v>
      </c>
      <c r="BK205" s="196">
        <f t="shared" si="9"/>
        <v>0</v>
      </c>
      <c r="BL205" s="20" t="s">
        <v>209</v>
      </c>
      <c r="BM205" s="195" t="s">
        <v>612</v>
      </c>
    </row>
    <row r="206" spans="1:65" s="2" customFormat="1" ht="21.75" customHeight="1">
      <c r="A206" s="38"/>
      <c r="B206" s="39"/>
      <c r="C206" s="235" t="s">
        <v>378</v>
      </c>
      <c r="D206" s="235" t="s">
        <v>295</v>
      </c>
      <c r="E206" s="236" t="s">
        <v>613</v>
      </c>
      <c r="F206" s="237" t="s">
        <v>614</v>
      </c>
      <c r="G206" s="238" t="s">
        <v>291</v>
      </c>
      <c r="H206" s="239">
        <v>1</v>
      </c>
      <c r="I206" s="240"/>
      <c r="J206" s="241">
        <f t="shared" si="0"/>
        <v>0</v>
      </c>
      <c r="K206" s="237" t="s">
        <v>35</v>
      </c>
      <c r="L206" s="242"/>
      <c r="M206" s="243" t="s">
        <v>35</v>
      </c>
      <c r="N206" s="244" t="s">
        <v>50</v>
      </c>
      <c r="O206" s="68"/>
      <c r="P206" s="193">
        <f t="shared" si="1"/>
        <v>0</v>
      </c>
      <c r="Q206" s="193">
        <v>0.043</v>
      </c>
      <c r="R206" s="193">
        <f t="shared" si="2"/>
        <v>0.043</v>
      </c>
      <c r="S206" s="193">
        <v>0</v>
      </c>
      <c r="T206" s="194">
        <f t="shared" si="3"/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195" t="s">
        <v>298</v>
      </c>
      <c r="AT206" s="195" t="s">
        <v>295</v>
      </c>
      <c r="AU206" s="195" t="s">
        <v>87</v>
      </c>
      <c r="AY206" s="20" t="s">
        <v>145</v>
      </c>
      <c r="BE206" s="196">
        <f t="shared" si="4"/>
        <v>0</v>
      </c>
      <c r="BF206" s="196">
        <f t="shared" si="5"/>
        <v>0</v>
      </c>
      <c r="BG206" s="196">
        <f t="shared" si="6"/>
        <v>0</v>
      </c>
      <c r="BH206" s="196">
        <f t="shared" si="7"/>
        <v>0</v>
      </c>
      <c r="BI206" s="196">
        <f t="shared" si="8"/>
        <v>0</v>
      </c>
      <c r="BJ206" s="20" t="s">
        <v>83</v>
      </c>
      <c r="BK206" s="196">
        <f t="shared" si="9"/>
        <v>0</v>
      </c>
      <c r="BL206" s="20" t="s">
        <v>209</v>
      </c>
      <c r="BM206" s="195" t="s">
        <v>615</v>
      </c>
    </row>
    <row r="207" spans="1:65" s="2" customFormat="1" ht="21.75" customHeight="1">
      <c r="A207" s="38"/>
      <c r="B207" s="39"/>
      <c r="C207" s="235" t="s">
        <v>383</v>
      </c>
      <c r="D207" s="235" t="s">
        <v>295</v>
      </c>
      <c r="E207" s="236" t="s">
        <v>616</v>
      </c>
      <c r="F207" s="237" t="s">
        <v>617</v>
      </c>
      <c r="G207" s="238" t="s">
        <v>291</v>
      </c>
      <c r="H207" s="239">
        <v>1</v>
      </c>
      <c r="I207" s="240"/>
      <c r="J207" s="241">
        <f t="shared" si="0"/>
        <v>0</v>
      </c>
      <c r="K207" s="237" t="s">
        <v>35</v>
      </c>
      <c r="L207" s="242"/>
      <c r="M207" s="243" t="s">
        <v>35</v>
      </c>
      <c r="N207" s="244" t="s">
        <v>50</v>
      </c>
      <c r="O207" s="68"/>
      <c r="P207" s="193">
        <f t="shared" si="1"/>
        <v>0</v>
      </c>
      <c r="Q207" s="193">
        <v>0</v>
      </c>
      <c r="R207" s="193">
        <f t="shared" si="2"/>
        <v>0</v>
      </c>
      <c r="S207" s="193">
        <v>0</v>
      </c>
      <c r="T207" s="194">
        <f t="shared" si="3"/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195" t="s">
        <v>298</v>
      </c>
      <c r="AT207" s="195" t="s">
        <v>295</v>
      </c>
      <c r="AU207" s="195" t="s">
        <v>87</v>
      </c>
      <c r="AY207" s="20" t="s">
        <v>145</v>
      </c>
      <c r="BE207" s="196">
        <f t="shared" si="4"/>
        <v>0</v>
      </c>
      <c r="BF207" s="196">
        <f t="shared" si="5"/>
        <v>0</v>
      </c>
      <c r="BG207" s="196">
        <f t="shared" si="6"/>
        <v>0</v>
      </c>
      <c r="BH207" s="196">
        <f t="shared" si="7"/>
        <v>0</v>
      </c>
      <c r="BI207" s="196">
        <f t="shared" si="8"/>
        <v>0</v>
      </c>
      <c r="BJ207" s="20" t="s">
        <v>83</v>
      </c>
      <c r="BK207" s="196">
        <f t="shared" si="9"/>
        <v>0</v>
      </c>
      <c r="BL207" s="20" t="s">
        <v>209</v>
      </c>
      <c r="BM207" s="195" t="s">
        <v>618</v>
      </c>
    </row>
    <row r="208" spans="1:65" s="2" customFormat="1" ht="37.9" customHeight="1">
      <c r="A208" s="38"/>
      <c r="B208" s="39"/>
      <c r="C208" s="184" t="s">
        <v>388</v>
      </c>
      <c r="D208" s="184" t="s">
        <v>148</v>
      </c>
      <c r="E208" s="185" t="s">
        <v>619</v>
      </c>
      <c r="F208" s="186" t="s">
        <v>620</v>
      </c>
      <c r="G208" s="187" t="s">
        <v>291</v>
      </c>
      <c r="H208" s="188">
        <v>2</v>
      </c>
      <c r="I208" s="189"/>
      <c r="J208" s="190">
        <f t="shared" si="0"/>
        <v>0</v>
      </c>
      <c r="K208" s="186" t="s">
        <v>35</v>
      </c>
      <c r="L208" s="43"/>
      <c r="M208" s="191" t="s">
        <v>35</v>
      </c>
      <c r="N208" s="192" t="s">
        <v>50</v>
      </c>
      <c r="O208" s="68"/>
      <c r="P208" s="193">
        <f t="shared" si="1"/>
        <v>0</v>
      </c>
      <c r="Q208" s="193">
        <v>0.00041</v>
      </c>
      <c r="R208" s="193">
        <f t="shared" si="2"/>
        <v>0.00082</v>
      </c>
      <c r="S208" s="193">
        <v>0</v>
      </c>
      <c r="T208" s="194">
        <f t="shared" si="3"/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195" t="s">
        <v>209</v>
      </c>
      <c r="AT208" s="195" t="s">
        <v>148</v>
      </c>
      <c r="AU208" s="195" t="s">
        <v>87</v>
      </c>
      <c r="AY208" s="20" t="s">
        <v>145</v>
      </c>
      <c r="BE208" s="196">
        <f t="shared" si="4"/>
        <v>0</v>
      </c>
      <c r="BF208" s="196">
        <f t="shared" si="5"/>
        <v>0</v>
      </c>
      <c r="BG208" s="196">
        <f t="shared" si="6"/>
        <v>0</v>
      </c>
      <c r="BH208" s="196">
        <f t="shared" si="7"/>
        <v>0</v>
      </c>
      <c r="BI208" s="196">
        <f t="shared" si="8"/>
        <v>0</v>
      </c>
      <c r="BJ208" s="20" t="s">
        <v>83</v>
      </c>
      <c r="BK208" s="196">
        <f t="shared" si="9"/>
        <v>0</v>
      </c>
      <c r="BL208" s="20" t="s">
        <v>209</v>
      </c>
      <c r="BM208" s="195" t="s">
        <v>621</v>
      </c>
    </row>
    <row r="209" spans="1:65" s="2" customFormat="1" ht="37.9" customHeight="1">
      <c r="A209" s="38"/>
      <c r="B209" s="39"/>
      <c r="C209" s="235" t="s">
        <v>395</v>
      </c>
      <c r="D209" s="235" t="s">
        <v>295</v>
      </c>
      <c r="E209" s="236" t="s">
        <v>622</v>
      </c>
      <c r="F209" s="237" t="s">
        <v>623</v>
      </c>
      <c r="G209" s="238" t="s">
        <v>291</v>
      </c>
      <c r="H209" s="239">
        <v>2</v>
      </c>
      <c r="I209" s="240"/>
      <c r="J209" s="241">
        <f t="shared" si="0"/>
        <v>0</v>
      </c>
      <c r="K209" s="237" t="s">
        <v>35</v>
      </c>
      <c r="L209" s="242"/>
      <c r="M209" s="243" t="s">
        <v>35</v>
      </c>
      <c r="N209" s="244" t="s">
        <v>50</v>
      </c>
      <c r="O209" s="68"/>
      <c r="P209" s="193">
        <f t="shared" si="1"/>
        <v>0</v>
      </c>
      <c r="Q209" s="193">
        <v>0.035</v>
      </c>
      <c r="R209" s="193">
        <f t="shared" si="2"/>
        <v>0.07</v>
      </c>
      <c r="S209" s="193">
        <v>0</v>
      </c>
      <c r="T209" s="194">
        <f t="shared" si="3"/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195" t="s">
        <v>298</v>
      </c>
      <c r="AT209" s="195" t="s">
        <v>295</v>
      </c>
      <c r="AU209" s="195" t="s">
        <v>87</v>
      </c>
      <c r="AY209" s="20" t="s">
        <v>145</v>
      </c>
      <c r="BE209" s="196">
        <f t="shared" si="4"/>
        <v>0</v>
      </c>
      <c r="BF209" s="196">
        <f t="shared" si="5"/>
        <v>0</v>
      </c>
      <c r="BG209" s="196">
        <f t="shared" si="6"/>
        <v>0</v>
      </c>
      <c r="BH209" s="196">
        <f t="shared" si="7"/>
        <v>0</v>
      </c>
      <c r="BI209" s="196">
        <f t="shared" si="8"/>
        <v>0</v>
      </c>
      <c r="BJ209" s="20" t="s">
        <v>83</v>
      </c>
      <c r="BK209" s="196">
        <f t="shared" si="9"/>
        <v>0</v>
      </c>
      <c r="BL209" s="20" t="s">
        <v>209</v>
      </c>
      <c r="BM209" s="195" t="s">
        <v>624</v>
      </c>
    </row>
    <row r="210" spans="2:63" s="12" customFormat="1" ht="22.9" customHeight="1">
      <c r="B210" s="168"/>
      <c r="C210" s="169"/>
      <c r="D210" s="170" t="s">
        <v>78</v>
      </c>
      <c r="E210" s="182" t="s">
        <v>625</v>
      </c>
      <c r="F210" s="182" t="s">
        <v>626</v>
      </c>
      <c r="G210" s="169"/>
      <c r="H210" s="169"/>
      <c r="I210" s="172"/>
      <c r="J210" s="183">
        <f>BK210</f>
        <v>0</v>
      </c>
      <c r="K210" s="169"/>
      <c r="L210" s="174"/>
      <c r="M210" s="175"/>
      <c r="N210" s="176"/>
      <c r="O210" s="176"/>
      <c r="P210" s="177">
        <f>SUM(P211:P222)</f>
        <v>0</v>
      </c>
      <c r="Q210" s="176"/>
      <c r="R210" s="177">
        <f>SUM(R211:R222)</f>
        <v>0.000652</v>
      </c>
      <c r="S210" s="176"/>
      <c r="T210" s="178">
        <f>SUM(T211:T222)</f>
        <v>0</v>
      </c>
      <c r="AR210" s="179" t="s">
        <v>87</v>
      </c>
      <c r="AT210" s="180" t="s">
        <v>78</v>
      </c>
      <c r="AU210" s="180" t="s">
        <v>83</v>
      </c>
      <c r="AY210" s="179" t="s">
        <v>145</v>
      </c>
      <c r="BK210" s="181">
        <f>SUM(BK211:BK222)</f>
        <v>0</v>
      </c>
    </row>
    <row r="211" spans="1:65" s="2" customFormat="1" ht="37.9" customHeight="1">
      <c r="A211" s="38"/>
      <c r="B211" s="39"/>
      <c r="C211" s="184" t="s">
        <v>405</v>
      </c>
      <c r="D211" s="184" t="s">
        <v>148</v>
      </c>
      <c r="E211" s="185" t="s">
        <v>627</v>
      </c>
      <c r="F211" s="186" t="s">
        <v>628</v>
      </c>
      <c r="G211" s="187" t="s">
        <v>219</v>
      </c>
      <c r="H211" s="188">
        <v>1.63</v>
      </c>
      <c r="I211" s="189"/>
      <c r="J211" s="190">
        <f>ROUND(I211*H211,2)</f>
        <v>0</v>
      </c>
      <c r="K211" s="186" t="s">
        <v>35</v>
      </c>
      <c r="L211" s="43"/>
      <c r="M211" s="191" t="s">
        <v>35</v>
      </c>
      <c r="N211" s="192" t="s">
        <v>50</v>
      </c>
      <c r="O211" s="68"/>
      <c r="P211" s="193">
        <f>O211*H211</f>
        <v>0</v>
      </c>
      <c r="Q211" s="193">
        <v>0.0004</v>
      </c>
      <c r="R211" s="193">
        <f>Q211*H211</f>
        <v>0.000652</v>
      </c>
      <c r="S211" s="193">
        <v>0</v>
      </c>
      <c r="T211" s="194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195" t="s">
        <v>209</v>
      </c>
      <c r="AT211" s="195" t="s">
        <v>148</v>
      </c>
      <c r="AU211" s="195" t="s">
        <v>87</v>
      </c>
      <c r="AY211" s="20" t="s">
        <v>145</v>
      </c>
      <c r="BE211" s="196">
        <f>IF(N211="základní",J211,0)</f>
        <v>0</v>
      </c>
      <c r="BF211" s="196">
        <f>IF(N211="snížená",J211,0)</f>
        <v>0</v>
      </c>
      <c r="BG211" s="196">
        <f>IF(N211="zákl. přenesená",J211,0)</f>
        <v>0</v>
      </c>
      <c r="BH211" s="196">
        <f>IF(N211="sníž. přenesená",J211,0)</f>
        <v>0</v>
      </c>
      <c r="BI211" s="196">
        <f>IF(N211="nulová",J211,0)</f>
        <v>0</v>
      </c>
      <c r="BJ211" s="20" t="s">
        <v>83</v>
      </c>
      <c r="BK211" s="196">
        <f>ROUND(I211*H211,2)</f>
        <v>0</v>
      </c>
      <c r="BL211" s="20" t="s">
        <v>209</v>
      </c>
      <c r="BM211" s="195" t="s">
        <v>629</v>
      </c>
    </row>
    <row r="212" spans="2:51" s="13" customFormat="1" ht="11.25">
      <c r="B212" s="202"/>
      <c r="C212" s="203"/>
      <c r="D212" s="204" t="s">
        <v>166</v>
      </c>
      <c r="E212" s="205" t="s">
        <v>35</v>
      </c>
      <c r="F212" s="206" t="s">
        <v>630</v>
      </c>
      <c r="G212" s="203"/>
      <c r="H212" s="205" t="s">
        <v>35</v>
      </c>
      <c r="I212" s="207"/>
      <c r="J212" s="203"/>
      <c r="K212" s="203"/>
      <c r="L212" s="208"/>
      <c r="M212" s="209"/>
      <c r="N212" s="210"/>
      <c r="O212" s="210"/>
      <c r="P212" s="210"/>
      <c r="Q212" s="210"/>
      <c r="R212" s="210"/>
      <c r="S212" s="210"/>
      <c r="T212" s="211"/>
      <c r="AT212" s="212" t="s">
        <v>166</v>
      </c>
      <c r="AU212" s="212" t="s">
        <v>87</v>
      </c>
      <c r="AV212" s="13" t="s">
        <v>83</v>
      </c>
      <c r="AW212" s="13" t="s">
        <v>40</v>
      </c>
      <c r="AX212" s="13" t="s">
        <v>79</v>
      </c>
      <c r="AY212" s="212" t="s">
        <v>145</v>
      </c>
    </row>
    <row r="213" spans="2:51" s="14" customFormat="1" ht="11.25">
      <c r="B213" s="213"/>
      <c r="C213" s="214"/>
      <c r="D213" s="204" t="s">
        <v>166</v>
      </c>
      <c r="E213" s="215" t="s">
        <v>35</v>
      </c>
      <c r="F213" s="216" t="s">
        <v>631</v>
      </c>
      <c r="G213" s="214"/>
      <c r="H213" s="217">
        <v>1.63</v>
      </c>
      <c r="I213" s="218"/>
      <c r="J213" s="214"/>
      <c r="K213" s="214"/>
      <c r="L213" s="219"/>
      <c r="M213" s="220"/>
      <c r="N213" s="221"/>
      <c r="O213" s="221"/>
      <c r="P213" s="221"/>
      <c r="Q213" s="221"/>
      <c r="R213" s="221"/>
      <c r="S213" s="221"/>
      <c r="T213" s="222"/>
      <c r="AT213" s="223" t="s">
        <v>166</v>
      </c>
      <c r="AU213" s="223" t="s">
        <v>87</v>
      </c>
      <c r="AV213" s="14" t="s">
        <v>87</v>
      </c>
      <c r="AW213" s="14" t="s">
        <v>40</v>
      </c>
      <c r="AX213" s="14" t="s">
        <v>79</v>
      </c>
      <c r="AY213" s="223" t="s">
        <v>145</v>
      </c>
    </row>
    <row r="214" spans="2:51" s="15" customFormat="1" ht="11.25">
      <c r="B214" s="224"/>
      <c r="C214" s="225"/>
      <c r="D214" s="204" t="s">
        <v>166</v>
      </c>
      <c r="E214" s="226" t="s">
        <v>35</v>
      </c>
      <c r="F214" s="227" t="s">
        <v>170</v>
      </c>
      <c r="G214" s="225"/>
      <c r="H214" s="228">
        <v>1.63</v>
      </c>
      <c r="I214" s="229"/>
      <c r="J214" s="225"/>
      <c r="K214" s="225"/>
      <c r="L214" s="230"/>
      <c r="M214" s="231"/>
      <c r="N214" s="232"/>
      <c r="O214" s="232"/>
      <c r="P214" s="232"/>
      <c r="Q214" s="232"/>
      <c r="R214" s="232"/>
      <c r="S214" s="232"/>
      <c r="T214" s="233"/>
      <c r="AT214" s="234" t="s">
        <v>166</v>
      </c>
      <c r="AU214" s="234" t="s">
        <v>87</v>
      </c>
      <c r="AV214" s="15" t="s">
        <v>153</v>
      </c>
      <c r="AW214" s="15" t="s">
        <v>40</v>
      </c>
      <c r="AX214" s="15" t="s">
        <v>83</v>
      </c>
      <c r="AY214" s="234" t="s">
        <v>145</v>
      </c>
    </row>
    <row r="215" spans="1:65" s="2" customFormat="1" ht="16.5" customHeight="1">
      <c r="A215" s="38"/>
      <c r="B215" s="39"/>
      <c r="C215" s="235" t="s">
        <v>416</v>
      </c>
      <c r="D215" s="235" t="s">
        <v>295</v>
      </c>
      <c r="E215" s="236" t="s">
        <v>632</v>
      </c>
      <c r="F215" s="237" t="s">
        <v>633</v>
      </c>
      <c r="G215" s="238" t="s">
        <v>219</v>
      </c>
      <c r="H215" s="239">
        <v>1.875</v>
      </c>
      <c r="I215" s="240"/>
      <c r="J215" s="241">
        <f>ROUND(I215*H215,2)</f>
        <v>0</v>
      </c>
      <c r="K215" s="237" t="s">
        <v>35</v>
      </c>
      <c r="L215" s="242"/>
      <c r="M215" s="243" t="s">
        <v>35</v>
      </c>
      <c r="N215" s="244" t="s">
        <v>50</v>
      </c>
      <c r="O215" s="68"/>
      <c r="P215" s="193">
        <f>O215*H215</f>
        <v>0</v>
      </c>
      <c r="Q215" s="193">
        <v>0</v>
      </c>
      <c r="R215" s="193">
        <f>Q215*H215</f>
        <v>0</v>
      </c>
      <c r="S215" s="193">
        <v>0</v>
      </c>
      <c r="T215" s="194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195" t="s">
        <v>298</v>
      </c>
      <c r="AT215" s="195" t="s">
        <v>295</v>
      </c>
      <c r="AU215" s="195" t="s">
        <v>87</v>
      </c>
      <c r="AY215" s="20" t="s">
        <v>145</v>
      </c>
      <c r="BE215" s="196">
        <f>IF(N215="základní",J215,0)</f>
        <v>0</v>
      </c>
      <c r="BF215" s="196">
        <f>IF(N215="snížená",J215,0)</f>
        <v>0</v>
      </c>
      <c r="BG215" s="196">
        <f>IF(N215="zákl. přenesená",J215,0)</f>
        <v>0</v>
      </c>
      <c r="BH215" s="196">
        <f>IF(N215="sníž. přenesená",J215,0)</f>
        <v>0</v>
      </c>
      <c r="BI215" s="196">
        <f>IF(N215="nulová",J215,0)</f>
        <v>0</v>
      </c>
      <c r="BJ215" s="20" t="s">
        <v>83</v>
      </c>
      <c r="BK215" s="196">
        <f>ROUND(I215*H215,2)</f>
        <v>0</v>
      </c>
      <c r="BL215" s="20" t="s">
        <v>209</v>
      </c>
      <c r="BM215" s="195" t="s">
        <v>634</v>
      </c>
    </row>
    <row r="216" spans="2:51" s="14" customFormat="1" ht="11.25">
      <c r="B216" s="213"/>
      <c r="C216" s="214"/>
      <c r="D216" s="204" t="s">
        <v>166</v>
      </c>
      <c r="E216" s="215" t="s">
        <v>35</v>
      </c>
      <c r="F216" s="216" t="s">
        <v>635</v>
      </c>
      <c r="G216" s="214"/>
      <c r="H216" s="217">
        <v>1.875</v>
      </c>
      <c r="I216" s="218"/>
      <c r="J216" s="214"/>
      <c r="K216" s="214"/>
      <c r="L216" s="219"/>
      <c r="M216" s="220"/>
      <c r="N216" s="221"/>
      <c r="O216" s="221"/>
      <c r="P216" s="221"/>
      <c r="Q216" s="221"/>
      <c r="R216" s="221"/>
      <c r="S216" s="221"/>
      <c r="T216" s="222"/>
      <c r="AT216" s="223" t="s">
        <v>166</v>
      </c>
      <c r="AU216" s="223" t="s">
        <v>87</v>
      </c>
      <c r="AV216" s="14" t="s">
        <v>87</v>
      </c>
      <c r="AW216" s="14" t="s">
        <v>40</v>
      </c>
      <c r="AX216" s="14" t="s">
        <v>83</v>
      </c>
      <c r="AY216" s="223" t="s">
        <v>145</v>
      </c>
    </row>
    <row r="217" spans="1:65" s="2" customFormat="1" ht="33" customHeight="1">
      <c r="A217" s="38"/>
      <c r="B217" s="39"/>
      <c r="C217" s="184" t="s">
        <v>422</v>
      </c>
      <c r="D217" s="184" t="s">
        <v>148</v>
      </c>
      <c r="E217" s="185" t="s">
        <v>636</v>
      </c>
      <c r="F217" s="186" t="s">
        <v>637</v>
      </c>
      <c r="G217" s="187" t="s">
        <v>151</v>
      </c>
      <c r="H217" s="188">
        <v>8.064</v>
      </c>
      <c r="I217" s="189"/>
      <c r="J217" s="190">
        <f>ROUND(I217*H217,2)</f>
        <v>0</v>
      </c>
      <c r="K217" s="186" t="s">
        <v>35</v>
      </c>
      <c r="L217" s="43"/>
      <c r="M217" s="191" t="s">
        <v>35</v>
      </c>
      <c r="N217" s="192" t="s">
        <v>50</v>
      </c>
      <c r="O217" s="68"/>
      <c r="P217" s="193">
        <f>O217*H217</f>
        <v>0</v>
      </c>
      <c r="Q217" s="193">
        <v>0</v>
      </c>
      <c r="R217" s="193">
        <f>Q217*H217</f>
        <v>0</v>
      </c>
      <c r="S217" s="193">
        <v>0</v>
      </c>
      <c r="T217" s="194">
        <f>S217*H217</f>
        <v>0</v>
      </c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R217" s="195" t="s">
        <v>209</v>
      </c>
      <c r="AT217" s="195" t="s">
        <v>148</v>
      </c>
      <c r="AU217" s="195" t="s">
        <v>87</v>
      </c>
      <c r="AY217" s="20" t="s">
        <v>145</v>
      </c>
      <c r="BE217" s="196">
        <f>IF(N217="základní",J217,0)</f>
        <v>0</v>
      </c>
      <c r="BF217" s="196">
        <f>IF(N217="snížená",J217,0)</f>
        <v>0</v>
      </c>
      <c r="BG217" s="196">
        <f>IF(N217="zákl. přenesená",J217,0)</f>
        <v>0</v>
      </c>
      <c r="BH217" s="196">
        <f>IF(N217="sníž. přenesená",J217,0)</f>
        <v>0</v>
      </c>
      <c r="BI217" s="196">
        <f>IF(N217="nulová",J217,0)</f>
        <v>0</v>
      </c>
      <c r="BJ217" s="20" t="s">
        <v>83</v>
      </c>
      <c r="BK217" s="196">
        <f>ROUND(I217*H217,2)</f>
        <v>0</v>
      </c>
      <c r="BL217" s="20" t="s">
        <v>209</v>
      </c>
      <c r="BM217" s="195" t="s">
        <v>638</v>
      </c>
    </row>
    <row r="218" spans="2:51" s="13" customFormat="1" ht="11.25">
      <c r="B218" s="202"/>
      <c r="C218" s="203"/>
      <c r="D218" s="204" t="s">
        <v>166</v>
      </c>
      <c r="E218" s="205" t="s">
        <v>35</v>
      </c>
      <c r="F218" s="206" t="s">
        <v>639</v>
      </c>
      <c r="G218" s="203"/>
      <c r="H218" s="205" t="s">
        <v>35</v>
      </c>
      <c r="I218" s="207"/>
      <c r="J218" s="203"/>
      <c r="K218" s="203"/>
      <c r="L218" s="208"/>
      <c r="M218" s="209"/>
      <c r="N218" s="210"/>
      <c r="O218" s="210"/>
      <c r="P218" s="210"/>
      <c r="Q218" s="210"/>
      <c r="R218" s="210"/>
      <c r="S218" s="210"/>
      <c r="T218" s="211"/>
      <c r="AT218" s="212" t="s">
        <v>166</v>
      </c>
      <c r="AU218" s="212" t="s">
        <v>87</v>
      </c>
      <c r="AV218" s="13" t="s">
        <v>83</v>
      </c>
      <c r="AW218" s="13" t="s">
        <v>40</v>
      </c>
      <c r="AX218" s="13" t="s">
        <v>79</v>
      </c>
      <c r="AY218" s="212" t="s">
        <v>145</v>
      </c>
    </row>
    <row r="219" spans="2:51" s="14" customFormat="1" ht="11.25">
      <c r="B219" s="213"/>
      <c r="C219" s="214"/>
      <c r="D219" s="204" t="s">
        <v>166</v>
      </c>
      <c r="E219" s="215" t="s">
        <v>35</v>
      </c>
      <c r="F219" s="216" t="s">
        <v>640</v>
      </c>
      <c r="G219" s="214"/>
      <c r="H219" s="217">
        <v>8.064</v>
      </c>
      <c r="I219" s="218"/>
      <c r="J219" s="214"/>
      <c r="K219" s="214"/>
      <c r="L219" s="219"/>
      <c r="M219" s="220"/>
      <c r="N219" s="221"/>
      <c r="O219" s="221"/>
      <c r="P219" s="221"/>
      <c r="Q219" s="221"/>
      <c r="R219" s="221"/>
      <c r="S219" s="221"/>
      <c r="T219" s="222"/>
      <c r="AT219" s="223" t="s">
        <v>166</v>
      </c>
      <c r="AU219" s="223" t="s">
        <v>87</v>
      </c>
      <c r="AV219" s="14" t="s">
        <v>87</v>
      </c>
      <c r="AW219" s="14" t="s">
        <v>40</v>
      </c>
      <c r="AX219" s="14" t="s">
        <v>79</v>
      </c>
      <c r="AY219" s="223" t="s">
        <v>145</v>
      </c>
    </row>
    <row r="220" spans="2:51" s="13" customFormat="1" ht="11.25">
      <c r="B220" s="202"/>
      <c r="C220" s="203"/>
      <c r="D220" s="204" t="s">
        <v>166</v>
      </c>
      <c r="E220" s="205" t="s">
        <v>35</v>
      </c>
      <c r="F220" s="206" t="s">
        <v>641</v>
      </c>
      <c r="G220" s="203"/>
      <c r="H220" s="205" t="s">
        <v>35</v>
      </c>
      <c r="I220" s="207"/>
      <c r="J220" s="203"/>
      <c r="K220" s="203"/>
      <c r="L220" s="208"/>
      <c r="M220" s="209"/>
      <c r="N220" s="210"/>
      <c r="O220" s="210"/>
      <c r="P220" s="210"/>
      <c r="Q220" s="210"/>
      <c r="R220" s="210"/>
      <c r="S220" s="210"/>
      <c r="T220" s="211"/>
      <c r="AT220" s="212" t="s">
        <v>166</v>
      </c>
      <c r="AU220" s="212" t="s">
        <v>87</v>
      </c>
      <c r="AV220" s="13" t="s">
        <v>83</v>
      </c>
      <c r="AW220" s="13" t="s">
        <v>40</v>
      </c>
      <c r="AX220" s="13" t="s">
        <v>79</v>
      </c>
      <c r="AY220" s="212" t="s">
        <v>145</v>
      </c>
    </row>
    <row r="221" spans="2:51" s="13" customFormat="1" ht="11.25">
      <c r="B221" s="202"/>
      <c r="C221" s="203"/>
      <c r="D221" s="204" t="s">
        <v>166</v>
      </c>
      <c r="E221" s="205" t="s">
        <v>35</v>
      </c>
      <c r="F221" s="206" t="s">
        <v>642</v>
      </c>
      <c r="G221" s="203"/>
      <c r="H221" s="205" t="s">
        <v>35</v>
      </c>
      <c r="I221" s="207"/>
      <c r="J221" s="203"/>
      <c r="K221" s="203"/>
      <c r="L221" s="208"/>
      <c r="M221" s="209"/>
      <c r="N221" s="210"/>
      <c r="O221" s="210"/>
      <c r="P221" s="210"/>
      <c r="Q221" s="210"/>
      <c r="R221" s="210"/>
      <c r="S221" s="210"/>
      <c r="T221" s="211"/>
      <c r="AT221" s="212" t="s">
        <v>166</v>
      </c>
      <c r="AU221" s="212" t="s">
        <v>87</v>
      </c>
      <c r="AV221" s="13" t="s">
        <v>83</v>
      </c>
      <c r="AW221" s="13" t="s">
        <v>40</v>
      </c>
      <c r="AX221" s="13" t="s">
        <v>79</v>
      </c>
      <c r="AY221" s="212" t="s">
        <v>145</v>
      </c>
    </row>
    <row r="222" spans="2:51" s="15" customFormat="1" ht="11.25">
      <c r="B222" s="224"/>
      <c r="C222" s="225"/>
      <c r="D222" s="204" t="s">
        <v>166</v>
      </c>
      <c r="E222" s="226" t="s">
        <v>35</v>
      </c>
      <c r="F222" s="227" t="s">
        <v>170</v>
      </c>
      <c r="G222" s="225"/>
      <c r="H222" s="228">
        <v>8.064</v>
      </c>
      <c r="I222" s="229"/>
      <c r="J222" s="225"/>
      <c r="K222" s="225"/>
      <c r="L222" s="230"/>
      <c r="M222" s="231"/>
      <c r="N222" s="232"/>
      <c r="O222" s="232"/>
      <c r="P222" s="232"/>
      <c r="Q222" s="232"/>
      <c r="R222" s="232"/>
      <c r="S222" s="232"/>
      <c r="T222" s="233"/>
      <c r="AT222" s="234" t="s">
        <v>166</v>
      </c>
      <c r="AU222" s="234" t="s">
        <v>87</v>
      </c>
      <c r="AV222" s="15" t="s">
        <v>153</v>
      </c>
      <c r="AW222" s="15" t="s">
        <v>40</v>
      </c>
      <c r="AX222" s="15" t="s">
        <v>83</v>
      </c>
      <c r="AY222" s="234" t="s">
        <v>145</v>
      </c>
    </row>
    <row r="223" spans="2:63" s="12" customFormat="1" ht="22.9" customHeight="1">
      <c r="B223" s="168"/>
      <c r="C223" s="169"/>
      <c r="D223" s="170" t="s">
        <v>78</v>
      </c>
      <c r="E223" s="182" t="s">
        <v>643</v>
      </c>
      <c r="F223" s="182" t="s">
        <v>644</v>
      </c>
      <c r="G223" s="169"/>
      <c r="H223" s="169"/>
      <c r="I223" s="172"/>
      <c r="J223" s="183">
        <f>BK223</f>
        <v>0</v>
      </c>
      <c r="K223" s="169"/>
      <c r="L223" s="174"/>
      <c r="M223" s="175"/>
      <c r="N223" s="176"/>
      <c r="O223" s="176"/>
      <c r="P223" s="177">
        <f>SUM(P224:P228)</f>
        <v>0</v>
      </c>
      <c r="Q223" s="176"/>
      <c r="R223" s="177">
        <f>SUM(R224:R228)</f>
        <v>0.7373376</v>
      </c>
      <c r="S223" s="176"/>
      <c r="T223" s="178">
        <f>SUM(T224:T228)</f>
        <v>0</v>
      </c>
      <c r="AR223" s="179" t="s">
        <v>87</v>
      </c>
      <c r="AT223" s="180" t="s">
        <v>78</v>
      </c>
      <c r="AU223" s="180" t="s">
        <v>83</v>
      </c>
      <c r="AY223" s="179" t="s">
        <v>145</v>
      </c>
      <c r="BK223" s="181">
        <f>SUM(BK224:BK228)</f>
        <v>0</v>
      </c>
    </row>
    <row r="224" spans="1:65" s="2" customFormat="1" ht="37.9" customHeight="1">
      <c r="A224" s="38"/>
      <c r="B224" s="39"/>
      <c r="C224" s="184" t="s">
        <v>429</v>
      </c>
      <c r="D224" s="184" t="s">
        <v>148</v>
      </c>
      <c r="E224" s="185" t="s">
        <v>645</v>
      </c>
      <c r="F224" s="186" t="s">
        <v>646</v>
      </c>
      <c r="G224" s="187" t="s">
        <v>151</v>
      </c>
      <c r="H224" s="188">
        <v>36.144</v>
      </c>
      <c r="I224" s="189"/>
      <c r="J224" s="190">
        <f>ROUND(I224*H224,2)</f>
        <v>0</v>
      </c>
      <c r="K224" s="186" t="s">
        <v>35</v>
      </c>
      <c r="L224" s="43"/>
      <c r="M224" s="191" t="s">
        <v>35</v>
      </c>
      <c r="N224" s="192" t="s">
        <v>50</v>
      </c>
      <c r="O224" s="68"/>
      <c r="P224" s="193">
        <f>O224*H224</f>
        <v>0</v>
      </c>
      <c r="Q224" s="193">
        <v>0.0204</v>
      </c>
      <c r="R224" s="193">
        <f>Q224*H224</f>
        <v>0.7373376</v>
      </c>
      <c r="S224" s="193">
        <v>0</v>
      </c>
      <c r="T224" s="194">
        <f>S224*H224</f>
        <v>0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195" t="s">
        <v>209</v>
      </c>
      <c r="AT224" s="195" t="s">
        <v>148</v>
      </c>
      <c r="AU224" s="195" t="s">
        <v>87</v>
      </c>
      <c r="AY224" s="20" t="s">
        <v>145</v>
      </c>
      <c r="BE224" s="196">
        <f>IF(N224="základní",J224,0)</f>
        <v>0</v>
      </c>
      <c r="BF224" s="196">
        <f>IF(N224="snížená",J224,0)</f>
        <v>0</v>
      </c>
      <c r="BG224" s="196">
        <f>IF(N224="zákl. přenesená",J224,0)</f>
        <v>0</v>
      </c>
      <c r="BH224" s="196">
        <f>IF(N224="sníž. přenesená",J224,0)</f>
        <v>0</v>
      </c>
      <c r="BI224" s="196">
        <f>IF(N224="nulová",J224,0)</f>
        <v>0</v>
      </c>
      <c r="BJ224" s="20" t="s">
        <v>83</v>
      </c>
      <c r="BK224" s="196">
        <f>ROUND(I224*H224,2)</f>
        <v>0</v>
      </c>
      <c r="BL224" s="20" t="s">
        <v>209</v>
      </c>
      <c r="BM224" s="195" t="s">
        <v>647</v>
      </c>
    </row>
    <row r="225" spans="2:51" s="14" customFormat="1" ht="11.25">
      <c r="B225" s="213"/>
      <c r="C225" s="214"/>
      <c r="D225" s="204" t="s">
        <v>166</v>
      </c>
      <c r="E225" s="215" t="s">
        <v>35</v>
      </c>
      <c r="F225" s="216" t="s">
        <v>648</v>
      </c>
      <c r="G225" s="214"/>
      <c r="H225" s="217">
        <v>33.88</v>
      </c>
      <c r="I225" s="218"/>
      <c r="J225" s="214"/>
      <c r="K225" s="214"/>
      <c r="L225" s="219"/>
      <c r="M225" s="220"/>
      <c r="N225" s="221"/>
      <c r="O225" s="221"/>
      <c r="P225" s="221"/>
      <c r="Q225" s="221"/>
      <c r="R225" s="221"/>
      <c r="S225" s="221"/>
      <c r="T225" s="222"/>
      <c r="AT225" s="223" t="s">
        <v>166</v>
      </c>
      <c r="AU225" s="223" t="s">
        <v>87</v>
      </c>
      <c r="AV225" s="14" t="s">
        <v>87</v>
      </c>
      <c r="AW225" s="14" t="s">
        <v>40</v>
      </c>
      <c r="AX225" s="14" t="s">
        <v>79</v>
      </c>
      <c r="AY225" s="223" t="s">
        <v>145</v>
      </c>
    </row>
    <row r="226" spans="2:51" s="14" customFormat="1" ht="11.25">
      <c r="B226" s="213"/>
      <c r="C226" s="214"/>
      <c r="D226" s="204" t="s">
        <v>166</v>
      </c>
      <c r="E226" s="215" t="s">
        <v>35</v>
      </c>
      <c r="F226" s="216" t="s">
        <v>649</v>
      </c>
      <c r="G226" s="214"/>
      <c r="H226" s="217">
        <v>1.14</v>
      </c>
      <c r="I226" s="218"/>
      <c r="J226" s="214"/>
      <c r="K226" s="214"/>
      <c r="L226" s="219"/>
      <c r="M226" s="220"/>
      <c r="N226" s="221"/>
      <c r="O226" s="221"/>
      <c r="P226" s="221"/>
      <c r="Q226" s="221"/>
      <c r="R226" s="221"/>
      <c r="S226" s="221"/>
      <c r="T226" s="222"/>
      <c r="AT226" s="223" t="s">
        <v>166</v>
      </c>
      <c r="AU226" s="223" t="s">
        <v>87</v>
      </c>
      <c r="AV226" s="14" t="s">
        <v>87</v>
      </c>
      <c r="AW226" s="14" t="s">
        <v>40</v>
      </c>
      <c r="AX226" s="14" t="s">
        <v>79</v>
      </c>
      <c r="AY226" s="223" t="s">
        <v>145</v>
      </c>
    </row>
    <row r="227" spans="2:51" s="14" customFormat="1" ht="11.25">
      <c r="B227" s="213"/>
      <c r="C227" s="214"/>
      <c r="D227" s="204" t="s">
        <v>166</v>
      </c>
      <c r="E227" s="215" t="s">
        <v>35</v>
      </c>
      <c r="F227" s="216" t="s">
        <v>571</v>
      </c>
      <c r="G227" s="214"/>
      <c r="H227" s="217">
        <v>1.124</v>
      </c>
      <c r="I227" s="218"/>
      <c r="J227" s="214"/>
      <c r="K227" s="214"/>
      <c r="L227" s="219"/>
      <c r="M227" s="220"/>
      <c r="N227" s="221"/>
      <c r="O227" s="221"/>
      <c r="P227" s="221"/>
      <c r="Q227" s="221"/>
      <c r="R227" s="221"/>
      <c r="S227" s="221"/>
      <c r="T227" s="222"/>
      <c r="AT227" s="223" t="s">
        <v>166</v>
      </c>
      <c r="AU227" s="223" t="s">
        <v>87</v>
      </c>
      <c r="AV227" s="14" t="s">
        <v>87</v>
      </c>
      <c r="AW227" s="14" t="s">
        <v>40</v>
      </c>
      <c r="AX227" s="14" t="s">
        <v>79</v>
      </c>
      <c r="AY227" s="223" t="s">
        <v>145</v>
      </c>
    </row>
    <row r="228" spans="2:51" s="15" customFormat="1" ht="11.25">
      <c r="B228" s="224"/>
      <c r="C228" s="225"/>
      <c r="D228" s="204" t="s">
        <v>166</v>
      </c>
      <c r="E228" s="226" t="s">
        <v>35</v>
      </c>
      <c r="F228" s="227" t="s">
        <v>170</v>
      </c>
      <c r="G228" s="225"/>
      <c r="H228" s="228">
        <v>36.144</v>
      </c>
      <c r="I228" s="229"/>
      <c r="J228" s="225"/>
      <c r="K228" s="225"/>
      <c r="L228" s="230"/>
      <c r="M228" s="231"/>
      <c r="N228" s="232"/>
      <c r="O228" s="232"/>
      <c r="P228" s="232"/>
      <c r="Q228" s="232"/>
      <c r="R228" s="232"/>
      <c r="S228" s="232"/>
      <c r="T228" s="233"/>
      <c r="AT228" s="234" t="s">
        <v>166</v>
      </c>
      <c r="AU228" s="234" t="s">
        <v>87</v>
      </c>
      <c r="AV228" s="15" t="s">
        <v>153</v>
      </c>
      <c r="AW228" s="15" t="s">
        <v>40</v>
      </c>
      <c r="AX228" s="15" t="s">
        <v>83</v>
      </c>
      <c r="AY228" s="234" t="s">
        <v>145</v>
      </c>
    </row>
    <row r="229" spans="2:63" s="12" customFormat="1" ht="22.9" customHeight="1">
      <c r="B229" s="168"/>
      <c r="C229" s="169"/>
      <c r="D229" s="170" t="s">
        <v>78</v>
      </c>
      <c r="E229" s="182" t="s">
        <v>650</v>
      </c>
      <c r="F229" s="182" t="s">
        <v>651</v>
      </c>
      <c r="G229" s="169"/>
      <c r="H229" s="169"/>
      <c r="I229" s="172"/>
      <c r="J229" s="183">
        <f>BK229</f>
        <v>0</v>
      </c>
      <c r="K229" s="169"/>
      <c r="L229" s="174"/>
      <c r="M229" s="175"/>
      <c r="N229" s="176"/>
      <c r="O229" s="176"/>
      <c r="P229" s="177">
        <f>SUM(P230:P245)</f>
        <v>0</v>
      </c>
      <c r="Q229" s="176"/>
      <c r="R229" s="177">
        <f>SUM(R230:R245)</f>
        <v>1.3216588</v>
      </c>
      <c r="S229" s="176"/>
      <c r="T229" s="178">
        <f>SUM(T230:T245)</f>
        <v>0</v>
      </c>
      <c r="AR229" s="179" t="s">
        <v>87</v>
      </c>
      <c r="AT229" s="180" t="s">
        <v>78</v>
      </c>
      <c r="AU229" s="180" t="s">
        <v>83</v>
      </c>
      <c r="AY229" s="179" t="s">
        <v>145</v>
      </c>
      <c r="BK229" s="181">
        <f>SUM(BK230:BK245)</f>
        <v>0</v>
      </c>
    </row>
    <row r="230" spans="1:65" s="2" customFormat="1" ht="44.25" customHeight="1">
      <c r="A230" s="38"/>
      <c r="B230" s="39"/>
      <c r="C230" s="184" t="s">
        <v>652</v>
      </c>
      <c r="D230" s="184" t="s">
        <v>148</v>
      </c>
      <c r="E230" s="185" t="s">
        <v>653</v>
      </c>
      <c r="F230" s="186" t="s">
        <v>654</v>
      </c>
      <c r="G230" s="187" t="s">
        <v>151</v>
      </c>
      <c r="H230" s="188">
        <v>33.88</v>
      </c>
      <c r="I230" s="189"/>
      <c r="J230" s="190">
        <f>ROUND(I230*H230,2)</f>
        <v>0</v>
      </c>
      <c r="K230" s="186" t="s">
        <v>35</v>
      </c>
      <c r="L230" s="43"/>
      <c r="M230" s="191" t="s">
        <v>35</v>
      </c>
      <c r="N230" s="192" t="s">
        <v>50</v>
      </c>
      <c r="O230" s="68"/>
      <c r="P230" s="193">
        <f>O230*H230</f>
        <v>0</v>
      </c>
      <c r="Q230" s="193">
        <v>0.039</v>
      </c>
      <c r="R230" s="193">
        <f>Q230*H230</f>
        <v>1.32132</v>
      </c>
      <c r="S230" s="193">
        <v>0</v>
      </c>
      <c r="T230" s="194">
        <f>S230*H230</f>
        <v>0</v>
      </c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R230" s="195" t="s">
        <v>209</v>
      </c>
      <c r="AT230" s="195" t="s">
        <v>148</v>
      </c>
      <c r="AU230" s="195" t="s">
        <v>87</v>
      </c>
      <c r="AY230" s="20" t="s">
        <v>145</v>
      </c>
      <c r="BE230" s="196">
        <f>IF(N230="základní",J230,0)</f>
        <v>0</v>
      </c>
      <c r="BF230" s="196">
        <f>IF(N230="snížená",J230,0)</f>
        <v>0</v>
      </c>
      <c r="BG230" s="196">
        <f>IF(N230="zákl. přenesená",J230,0)</f>
        <v>0</v>
      </c>
      <c r="BH230" s="196">
        <f>IF(N230="sníž. přenesená",J230,0)</f>
        <v>0</v>
      </c>
      <c r="BI230" s="196">
        <f>IF(N230="nulová",J230,0)</f>
        <v>0</v>
      </c>
      <c r="BJ230" s="20" t="s">
        <v>83</v>
      </c>
      <c r="BK230" s="196">
        <f>ROUND(I230*H230,2)</f>
        <v>0</v>
      </c>
      <c r="BL230" s="20" t="s">
        <v>209</v>
      </c>
      <c r="BM230" s="195" t="s">
        <v>655</v>
      </c>
    </row>
    <row r="231" spans="2:51" s="13" customFormat="1" ht="11.25">
      <c r="B231" s="202"/>
      <c r="C231" s="203"/>
      <c r="D231" s="204" t="s">
        <v>166</v>
      </c>
      <c r="E231" s="205" t="s">
        <v>35</v>
      </c>
      <c r="F231" s="206" t="s">
        <v>656</v>
      </c>
      <c r="G231" s="203"/>
      <c r="H231" s="205" t="s">
        <v>35</v>
      </c>
      <c r="I231" s="207"/>
      <c r="J231" s="203"/>
      <c r="K231" s="203"/>
      <c r="L231" s="208"/>
      <c r="M231" s="209"/>
      <c r="N231" s="210"/>
      <c r="O231" s="210"/>
      <c r="P231" s="210"/>
      <c r="Q231" s="210"/>
      <c r="R231" s="210"/>
      <c r="S231" s="210"/>
      <c r="T231" s="211"/>
      <c r="AT231" s="212" t="s">
        <v>166</v>
      </c>
      <c r="AU231" s="212" t="s">
        <v>87</v>
      </c>
      <c r="AV231" s="13" t="s">
        <v>83</v>
      </c>
      <c r="AW231" s="13" t="s">
        <v>40</v>
      </c>
      <c r="AX231" s="13" t="s">
        <v>79</v>
      </c>
      <c r="AY231" s="212" t="s">
        <v>145</v>
      </c>
    </row>
    <row r="232" spans="2:51" s="14" customFormat="1" ht="11.25">
      <c r="B232" s="213"/>
      <c r="C232" s="214"/>
      <c r="D232" s="204" t="s">
        <v>166</v>
      </c>
      <c r="E232" s="215" t="s">
        <v>35</v>
      </c>
      <c r="F232" s="216" t="s">
        <v>657</v>
      </c>
      <c r="G232" s="214"/>
      <c r="H232" s="217">
        <v>33.88</v>
      </c>
      <c r="I232" s="218"/>
      <c r="J232" s="214"/>
      <c r="K232" s="214"/>
      <c r="L232" s="219"/>
      <c r="M232" s="220"/>
      <c r="N232" s="221"/>
      <c r="O232" s="221"/>
      <c r="P232" s="221"/>
      <c r="Q232" s="221"/>
      <c r="R232" s="221"/>
      <c r="S232" s="221"/>
      <c r="T232" s="222"/>
      <c r="AT232" s="223" t="s">
        <v>166</v>
      </c>
      <c r="AU232" s="223" t="s">
        <v>87</v>
      </c>
      <c r="AV232" s="14" t="s">
        <v>87</v>
      </c>
      <c r="AW232" s="14" t="s">
        <v>40</v>
      </c>
      <c r="AX232" s="14" t="s">
        <v>79</v>
      </c>
      <c r="AY232" s="223" t="s">
        <v>145</v>
      </c>
    </row>
    <row r="233" spans="2:51" s="15" customFormat="1" ht="11.25">
      <c r="B233" s="224"/>
      <c r="C233" s="225"/>
      <c r="D233" s="204" t="s">
        <v>166</v>
      </c>
      <c r="E233" s="226" t="s">
        <v>35</v>
      </c>
      <c r="F233" s="227" t="s">
        <v>170</v>
      </c>
      <c r="G233" s="225"/>
      <c r="H233" s="228">
        <v>33.88</v>
      </c>
      <c r="I233" s="229"/>
      <c r="J233" s="225"/>
      <c r="K233" s="225"/>
      <c r="L233" s="230"/>
      <c r="M233" s="231"/>
      <c r="N233" s="232"/>
      <c r="O233" s="232"/>
      <c r="P233" s="232"/>
      <c r="Q233" s="232"/>
      <c r="R233" s="232"/>
      <c r="S233" s="232"/>
      <c r="T233" s="233"/>
      <c r="AT233" s="234" t="s">
        <v>166</v>
      </c>
      <c r="AU233" s="234" t="s">
        <v>87</v>
      </c>
      <c r="AV233" s="15" t="s">
        <v>153</v>
      </c>
      <c r="AW233" s="15" t="s">
        <v>40</v>
      </c>
      <c r="AX233" s="15" t="s">
        <v>83</v>
      </c>
      <c r="AY233" s="234" t="s">
        <v>145</v>
      </c>
    </row>
    <row r="234" spans="1:65" s="2" customFormat="1" ht="16.5" customHeight="1">
      <c r="A234" s="38"/>
      <c r="B234" s="39"/>
      <c r="C234" s="235" t="s">
        <v>658</v>
      </c>
      <c r="D234" s="235" t="s">
        <v>295</v>
      </c>
      <c r="E234" s="236" t="s">
        <v>659</v>
      </c>
      <c r="F234" s="237" t="s">
        <v>660</v>
      </c>
      <c r="G234" s="238" t="s">
        <v>151</v>
      </c>
      <c r="H234" s="239">
        <v>37.268</v>
      </c>
      <c r="I234" s="240"/>
      <c r="J234" s="241">
        <f>ROUND(I234*H234,2)</f>
        <v>0</v>
      </c>
      <c r="K234" s="237" t="s">
        <v>35</v>
      </c>
      <c r="L234" s="242"/>
      <c r="M234" s="243" t="s">
        <v>35</v>
      </c>
      <c r="N234" s="244" t="s">
        <v>50</v>
      </c>
      <c r="O234" s="68"/>
      <c r="P234" s="193">
        <f>O234*H234</f>
        <v>0</v>
      </c>
      <c r="Q234" s="193">
        <v>0</v>
      </c>
      <c r="R234" s="193">
        <f>Q234*H234</f>
        <v>0</v>
      </c>
      <c r="S234" s="193">
        <v>0</v>
      </c>
      <c r="T234" s="194">
        <f>S234*H234</f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195" t="s">
        <v>298</v>
      </c>
      <c r="AT234" s="195" t="s">
        <v>295</v>
      </c>
      <c r="AU234" s="195" t="s">
        <v>87</v>
      </c>
      <c r="AY234" s="20" t="s">
        <v>145</v>
      </c>
      <c r="BE234" s="196">
        <f>IF(N234="základní",J234,0)</f>
        <v>0</v>
      </c>
      <c r="BF234" s="196">
        <f>IF(N234="snížená",J234,0)</f>
        <v>0</v>
      </c>
      <c r="BG234" s="196">
        <f>IF(N234="zákl. přenesená",J234,0)</f>
        <v>0</v>
      </c>
      <c r="BH234" s="196">
        <f>IF(N234="sníž. přenesená",J234,0)</f>
        <v>0</v>
      </c>
      <c r="BI234" s="196">
        <f>IF(N234="nulová",J234,0)</f>
        <v>0</v>
      </c>
      <c r="BJ234" s="20" t="s">
        <v>83</v>
      </c>
      <c r="BK234" s="196">
        <f>ROUND(I234*H234,2)</f>
        <v>0</v>
      </c>
      <c r="BL234" s="20" t="s">
        <v>209</v>
      </c>
      <c r="BM234" s="195" t="s">
        <v>661</v>
      </c>
    </row>
    <row r="235" spans="2:51" s="13" customFormat="1" ht="11.25">
      <c r="B235" s="202"/>
      <c r="C235" s="203"/>
      <c r="D235" s="204" t="s">
        <v>166</v>
      </c>
      <c r="E235" s="205" t="s">
        <v>35</v>
      </c>
      <c r="F235" s="206" t="s">
        <v>662</v>
      </c>
      <c r="G235" s="203"/>
      <c r="H235" s="205" t="s">
        <v>35</v>
      </c>
      <c r="I235" s="207"/>
      <c r="J235" s="203"/>
      <c r="K235" s="203"/>
      <c r="L235" s="208"/>
      <c r="M235" s="209"/>
      <c r="N235" s="210"/>
      <c r="O235" s="210"/>
      <c r="P235" s="210"/>
      <c r="Q235" s="210"/>
      <c r="R235" s="210"/>
      <c r="S235" s="210"/>
      <c r="T235" s="211"/>
      <c r="AT235" s="212" t="s">
        <v>166</v>
      </c>
      <c r="AU235" s="212" t="s">
        <v>87</v>
      </c>
      <c r="AV235" s="13" t="s">
        <v>83</v>
      </c>
      <c r="AW235" s="13" t="s">
        <v>40</v>
      </c>
      <c r="AX235" s="13" t="s">
        <v>79</v>
      </c>
      <c r="AY235" s="212" t="s">
        <v>145</v>
      </c>
    </row>
    <row r="236" spans="2:51" s="14" customFormat="1" ht="11.25">
      <c r="B236" s="213"/>
      <c r="C236" s="214"/>
      <c r="D236" s="204" t="s">
        <v>166</v>
      </c>
      <c r="E236" s="215" t="s">
        <v>35</v>
      </c>
      <c r="F236" s="216" t="s">
        <v>663</v>
      </c>
      <c r="G236" s="214"/>
      <c r="H236" s="217">
        <v>37.268</v>
      </c>
      <c r="I236" s="218"/>
      <c r="J236" s="214"/>
      <c r="K236" s="214"/>
      <c r="L236" s="219"/>
      <c r="M236" s="220"/>
      <c r="N236" s="221"/>
      <c r="O236" s="221"/>
      <c r="P236" s="221"/>
      <c r="Q236" s="221"/>
      <c r="R236" s="221"/>
      <c r="S236" s="221"/>
      <c r="T236" s="222"/>
      <c r="AT236" s="223" t="s">
        <v>166</v>
      </c>
      <c r="AU236" s="223" t="s">
        <v>87</v>
      </c>
      <c r="AV236" s="14" t="s">
        <v>87</v>
      </c>
      <c r="AW236" s="14" t="s">
        <v>40</v>
      </c>
      <c r="AX236" s="14" t="s">
        <v>79</v>
      </c>
      <c r="AY236" s="223" t="s">
        <v>145</v>
      </c>
    </row>
    <row r="237" spans="2:51" s="15" customFormat="1" ht="11.25">
      <c r="B237" s="224"/>
      <c r="C237" s="225"/>
      <c r="D237" s="204" t="s">
        <v>166</v>
      </c>
      <c r="E237" s="226" t="s">
        <v>35</v>
      </c>
      <c r="F237" s="227" t="s">
        <v>170</v>
      </c>
      <c r="G237" s="225"/>
      <c r="H237" s="228">
        <v>37.268</v>
      </c>
      <c r="I237" s="229"/>
      <c r="J237" s="225"/>
      <c r="K237" s="225"/>
      <c r="L237" s="230"/>
      <c r="M237" s="231"/>
      <c r="N237" s="232"/>
      <c r="O237" s="232"/>
      <c r="P237" s="232"/>
      <c r="Q237" s="232"/>
      <c r="R237" s="232"/>
      <c r="S237" s="232"/>
      <c r="T237" s="233"/>
      <c r="AT237" s="234" t="s">
        <v>166</v>
      </c>
      <c r="AU237" s="234" t="s">
        <v>87</v>
      </c>
      <c r="AV237" s="15" t="s">
        <v>153</v>
      </c>
      <c r="AW237" s="15" t="s">
        <v>40</v>
      </c>
      <c r="AX237" s="15" t="s">
        <v>83</v>
      </c>
      <c r="AY237" s="234" t="s">
        <v>145</v>
      </c>
    </row>
    <row r="238" spans="1:65" s="2" customFormat="1" ht="24.2" customHeight="1">
      <c r="A238" s="38"/>
      <c r="B238" s="39"/>
      <c r="C238" s="184" t="s">
        <v>664</v>
      </c>
      <c r="D238" s="184" t="s">
        <v>148</v>
      </c>
      <c r="E238" s="185" t="s">
        <v>665</v>
      </c>
      <c r="F238" s="186" t="s">
        <v>666</v>
      </c>
      <c r="G238" s="187" t="s">
        <v>151</v>
      </c>
      <c r="H238" s="188">
        <v>33.88</v>
      </c>
      <c r="I238" s="189"/>
      <c r="J238" s="190">
        <f>ROUND(I238*H238,2)</f>
        <v>0</v>
      </c>
      <c r="K238" s="186" t="s">
        <v>35</v>
      </c>
      <c r="L238" s="43"/>
      <c r="M238" s="191" t="s">
        <v>35</v>
      </c>
      <c r="N238" s="192" t="s">
        <v>50</v>
      </c>
      <c r="O238" s="68"/>
      <c r="P238" s="193">
        <f>O238*H238</f>
        <v>0</v>
      </c>
      <c r="Q238" s="193">
        <v>1E-05</v>
      </c>
      <c r="R238" s="193">
        <f>Q238*H238</f>
        <v>0.00033880000000000005</v>
      </c>
      <c r="S238" s="193">
        <v>0</v>
      </c>
      <c r="T238" s="194">
        <f>S238*H238</f>
        <v>0</v>
      </c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R238" s="195" t="s">
        <v>209</v>
      </c>
      <c r="AT238" s="195" t="s">
        <v>148</v>
      </c>
      <c r="AU238" s="195" t="s">
        <v>87</v>
      </c>
      <c r="AY238" s="20" t="s">
        <v>145</v>
      </c>
      <c r="BE238" s="196">
        <f>IF(N238="základní",J238,0)</f>
        <v>0</v>
      </c>
      <c r="BF238" s="196">
        <f>IF(N238="snížená",J238,0)</f>
        <v>0</v>
      </c>
      <c r="BG238" s="196">
        <f>IF(N238="zákl. přenesená",J238,0)</f>
        <v>0</v>
      </c>
      <c r="BH238" s="196">
        <f>IF(N238="sníž. přenesená",J238,0)</f>
        <v>0</v>
      </c>
      <c r="BI238" s="196">
        <f>IF(N238="nulová",J238,0)</f>
        <v>0</v>
      </c>
      <c r="BJ238" s="20" t="s">
        <v>83</v>
      </c>
      <c r="BK238" s="196">
        <f>ROUND(I238*H238,2)</f>
        <v>0</v>
      </c>
      <c r="BL238" s="20" t="s">
        <v>209</v>
      </c>
      <c r="BM238" s="195" t="s">
        <v>667</v>
      </c>
    </row>
    <row r="239" spans="2:51" s="13" customFormat="1" ht="11.25">
      <c r="B239" s="202"/>
      <c r="C239" s="203"/>
      <c r="D239" s="204" t="s">
        <v>166</v>
      </c>
      <c r="E239" s="205" t="s">
        <v>35</v>
      </c>
      <c r="F239" s="206" t="s">
        <v>668</v>
      </c>
      <c r="G239" s="203"/>
      <c r="H239" s="205" t="s">
        <v>35</v>
      </c>
      <c r="I239" s="207"/>
      <c r="J239" s="203"/>
      <c r="K239" s="203"/>
      <c r="L239" s="208"/>
      <c r="M239" s="209"/>
      <c r="N239" s="210"/>
      <c r="O239" s="210"/>
      <c r="P239" s="210"/>
      <c r="Q239" s="210"/>
      <c r="R239" s="210"/>
      <c r="S239" s="210"/>
      <c r="T239" s="211"/>
      <c r="AT239" s="212" t="s">
        <v>166</v>
      </c>
      <c r="AU239" s="212" t="s">
        <v>87</v>
      </c>
      <c r="AV239" s="13" t="s">
        <v>83</v>
      </c>
      <c r="AW239" s="13" t="s">
        <v>40</v>
      </c>
      <c r="AX239" s="13" t="s">
        <v>79</v>
      </c>
      <c r="AY239" s="212" t="s">
        <v>145</v>
      </c>
    </row>
    <row r="240" spans="2:51" s="14" customFormat="1" ht="11.25">
      <c r="B240" s="213"/>
      <c r="C240" s="214"/>
      <c r="D240" s="204" t="s">
        <v>166</v>
      </c>
      <c r="E240" s="215" t="s">
        <v>35</v>
      </c>
      <c r="F240" s="216" t="s">
        <v>657</v>
      </c>
      <c r="G240" s="214"/>
      <c r="H240" s="217">
        <v>33.88</v>
      </c>
      <c r="I240" s="218"/>
      <c r="J240" s="214"/>
      <c r="K240" s="214"/>
      <c r="L240" s="219"/>
      <c r="M240" s="220"/>
      <c r="N240" s="221"/>
      <c r="O240" s="221"/>
      <c r="P240" s="221"/>
      <c r="Q240" s="221"/>
      <c r="R240" s="221"/>
      <c r="S240" s="221"/>
      <c r="T240" s="222"/>
      <c r="AT240" s="223" t="s">
        <v>166</v>
      </c>
      <c r="AU240" s="223" t="s">
        <v>87</v>
      </c>
      <c r="AV240" s="14" t="s">
        <v>87</v>
      </c>
      <c r="AW240" s="14" t="s">
        <v>40</v>
      </c>
      <c r="AX240" s="14" t="s">
        <v>79</v>
      </c>
      <c r="AY240" s="223" t="s">
        <v>145</v>
      </c>
    </row>
    <row r="241" spans="2:51" s="15" customFormat="1" ht="11.25">
      <c r="B241" s="224"/>
      <c r="C241" s="225"/>
      <c r="D241" s="204" t="s">
        <v>166</v>
      </c>
      <c r="E241" s="226" t="s">
        <v>35</v>
      </c>
      <c r="F241" s="227" t="s">
        <v>170</v>
      </c>
      <c r="G241" s="225"/>
      <c r="H241" s="228">
        <v>33.88</v>
      </c>
      <c r="I241" s="229"/>
      <c r="J241" s="225"/>
      <c r="K241" s="225"/>
      <c r="L241" s="230"/>
      <c r="M241" s="231"/>
      <c r="N241" s="232"/>
      <c r="O241" s="232"/>
      <c r="P241" s="232"/>
      <c r="Q241" s="232"/>
      <c r="R241" s="232"/>
      <c r="S241" s="232"/>
      <c r="T241" s="233"/>
      <c r="AT241" s="234" t="s">
        <v>166</v>
      </c>
      <c r="AU241" s="234" t="s">
        <v>87</v>
      </c>
      <c r="AV241" s="15" t="s">
        <v>153</v>
      </c>
      <c r="AW241" s="15" t="s">
        <v>40</v>
      </c>
      <c r="AX241" s="15" t="s">
        <v>83</v>
      </c>
      <c r="AY241" s="234" t="s">
        <v>145</v>
      </c>
    </row>
    <row r="242" spans="1:65" s="2" customFormat="1" ht="21.75" customHeight="1">
      <c r="A242" s="38"/>
      <c r="B242" s="39"/>
      <c r="C242" s="184" t="s">
        <v>669</v>
      </c>
      <c r="D242" s="184" t="s">
        <v>148</v>
      </c>
      <c r="E242" s="185" t="s">
        <v>670</v>
      </c>
      <c r="F242" s="186" t="s">
        <v>671</v>
      </c>
      <c r="G242" s="187" t="s">
        <v>151</v>
      </c>
      <c r="H242" s="188">
        <v>13.964</v>
      </c>
      <c r="I242" s="189"/>
      <c r="J242" s="190">
        <f>ROUND(I242*H242,2)</f>
        <v>0</v>
      </c>
      <c r="K242" s="186" t="s">
        <v>35</v>
      </c>
      <c r="L242" s="43"/>
      <c r="M242" s="191" t="s">
        <v>35</v>
      </c>
      <c r="N242" s="192" t="s">
        <v>50</v>
      </c>
      <c r="O242" s="68"/>
      <c r="P242" s="193">
        <f>O242*H242</f>
        <v>0</v>
      </c>
      <c r="Q242" s="193">
        <v>0</v>
      </c>
      <c r="R242" s="193">
        <f>Q242*H242</f>
        <v>0</v>
      </c>
      <c r="S242" s="193">
        <v>0</v>
      </c>
      <c r="T242" s="194">
        <f>S242*H242</f>
        <v>0</v>
      </c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R242" s="195" t="s">
        <v>209</v>
      </c>
      <c r="AT242" s="195" t="s">
        <v>148</v>
      </c>
      <c r="AU242" s="195" t="s">
        <v>87</v>
      </c>
      <c r="AY242" s="20" t="s">
        <v>145</v>
      </c>
      <c r="BE242" s="196">
        <f>IF(N242="základní",J242,0)</f>
        <v>0</v>
      </c>
      <c r="BF242" s="196">
        <f>IF(N242="snížená",J242,0)</f>
        <v>0</v>
      </c>
      <c r="BG242" s="196">
        <f>IF(N242="zákl. přenesená",J242,0)</f>
        <v>0</v>
      </c>
      <c r="BH242" s="196">
        <f>IF(N242="sníž. přenesená",J242,0)</f>
        <v>0</v>
      </c>
      <c r="BI242" s="196">
        <f>IF(N242="nulová",J242,0)</f>
        <v>0</v>
      </c>
      <c r="BJ242" s="20" t="s">
        <v>83</v>
      </c>
      <c r="BK242" s="196">
        <f>ROUND(I242*H242,2)</f>
        <v>0</v>
      </c>
      <c r="BL242" s="20" t="s">
        <v>209</v>
      </c>
      <c r="BM242" s="195" t="s">
        <v>672</v>
      </c>
    </row>
    <row r="243" spans="2:51" s="14" customFormat="1" ht="11.25">
      <c r="B243" s="213"/>
      <c r="C243" s="214"/>
      <c r="D243" s="204" t="s">
        <v>166</v>
      </c>
      <c r="E243" s="215" t="s">
        <v>35</v>
      </c>
      <c r="F243" s="216" t="s">
        <v>673</v>
      </c>
      <c r="G243" s="214"/>
      <c r="H243" s="217">
        <v>13.964</v>
      </c>
      <c r="I243" s="218"/>
      <c r="J243" s="214"/>
      <c r="K243" s="214"/>
      <c r="L243" s="219"/>
      <c r="M243" s="220"/>
      <c r="N243" s="221"/>
      <c r="O243" s="221"/>
      <c r="P243" s="221"/>
      <c r="Q243" s="221"/>
      <c r="R243" s="221"/>
      <c r="S243" s="221"/>
      <c r="T243" s="222"/>
      <c r="AT243" s="223" t="s">
        <v>166</v>
      </c>
      <c r="AU243" s="223" t="s">
        <v>87</v>
      </c>
      <c r="AV243" s="14" t="s">
        <v>87</v>
      </c>
      <c r="AW243" s="14" t="s">
        <v>40</v>
      </c>
      <c r="AX243" s="14" t="s">
        <v>79</v>
      </c>
      <c r="AY243" s="223" t="s">
        <v>145</v>
      </c>
    </row>
    <row r="244" spans="2:51" s="15" customFormat="1" ht="11.25">
      <c r="B244" s="224"/>
      <c r="C244" s="225"/>
      <c r="D244" s="204" t="s">
        <v>166</v>
      </c>
      <c r="E244" s="226" t="s">
        <v>35</v>
      </c>
      <c r="F244" s="227" t="s">
        <v>170</v>
      </c>
      <c r="G244" s="225"/>
      <c r="H244" s="228">
        <v>13.964</v>
      </c>
      <c r="I244" s="229"/>
      <c r="J244" s="225"/>
      <c r="K244" s="225"/>
      <c r="L244" s="230"/>
      <c r="M244" s="231"/>
      <c r="N244" s="232"/>
      <c r="O244" s="232"/>
      <c r="P244" s="232"/>
      <c r="Q244" s="232"/>
      <c r="R244" s="232"/>
      <c r="S244" s="232"/>
      <c r="T244" s="233"/>
      <c r="AT244" s="234" t="s">
        <v>166</v>
      </c>
      <c r="AU244" s="234" t="s">
        <v>87</v>
      </c>
      <c r="AV244" s="15" t="s">
        <v>153</v>
      </c>
      <c r="AW244" s="15" t="s">
        <v>40</v>
      </c>
      <c r="AX244" s="15" t="s">
        <v>83</v>
      </c>
      <c r="AY244" s="234" t="s">
        <v>145</v>
      </c>
    </row>
    <row r="245" spans="1:65" s="2" customFormat="1" ht="55.5" customHeight="1">
      <c r="A245" s="38"/>
      <c r="B245" s="39"/>
      <c r="C245" s="184" t="s">
        <v>674</v>
      </c>
      <c r="D245" s="184" t="s">
        <v>148</v>
      </c>
      <c r="E245" s="185" t="s">
        <v>675</v>
      </c>
      <c r="F245" s="186" t="s">
        <v>676</v>
      </c>
      <c r="G245" s="187" t="s">
        <v>259</v>
      </c>
      <c r="H245" s="188">
        <v>1.322</v>
      </c>
      <c r="I245" s="189"/>
      <c r="J245" s="190">
        <f>ROUND(I245*H245,2)</f>
        <v>0</v>
      </c>
      <c r="K245" s="186" t="s">
        <v>35</v>
      </c>
      <c r="L245" s="43"/>
      <c r="M245" s="191" t="s">
        <v>35</v>
      </c>
      <c r="N245" s="192" t="s">
        <v>50</v>
      </c>
      <c r="O245" s="68"/>
      <c r="P245" s="193">
        <f>O245*H245</f>
        <v>0</v>
      </c>
      <c r="Q245" s="193">
        <v>0</v>
      </c>
      <c r="R245" s="193">
        <f>Q245*H245</f>
        <v>0</v>
      </c>
      <c r="S245" s="193">
        <v>0</v>
      </c>
      <c r="T245" s="194">
        <f>S245*H245</f>
        <v>0</v>
      </c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R245" s="195" t="s">
        <v>209</v>
      </c>
      <c r="AT245" s="195" t="s">
        <v>148</v>
      </c>
      <c r="AU245" s="195" t="s">
        <v>87</v>
      </c>
      <c r="AY245" s="20" t="s">
        <v>145</v>
      </c>
      <c r="BE245" s="196">
        <f>IF(N245="základní",J245,0)</f>
        <v>0</v>
      </c>
      <c r="BF245" s="196">
        <f>IF(N245="snížená",J245,0)</f>
        <v>0</v>
      </c>
      <c r="BG245" s="196">
        <f>IF(N245="zákl. přenesená",J245,0)</f>
        <v>0</v>
      </c>
      <c r="BH245" s="196">
        <f>IF(N245="sníž. přenesená",J245,0)</f>
        <v>0</v>
      </c>
      <c r="BI245" s="196">
        <f>IF(N245="nulová",J245,0)</f>
        <v>0</v>
      </c>
      <c r="BJ245" s="20" t="s">
        <v>83</v>
      </c>
      <c r="BK245" s="196">
        <f>ROUND(I245*H245,2)</f>
        <v>0</v>
      </c>
      <c r="BL245" s="20" t="s">
        <v>209</v>
      </c>
      <c r="BM245" s="195" t="s">
        <v>677</v>
      </c>
    </row>
    <row r="246" spans="2:63" s="12" customFormat="1" ht="22.9" customHeight="1">
      <c r="B246" s="168"/>
      <c r="C246" s="169"/>
      <c r="D246" s="170" t="s">
        <v>78</v>
      </c>
      <c r="E246" s="182" t="s">
        <v>678</v>
      </c>
      <c r="F246" s="182" t="s">
        <v>679</v>
      </c>
      <c r="G246" s="169"/>
      <c r="H246" s="169"/>
      <c r="I246" s="172"/>
      <c r="J246" s="183">
        <f>BK246</f>
        <v>0</v>
      </c>
      <c r="K246" s="169"/>
      <c r="L246" s="174"/>
      <c r="M246" s="175"/>
      <c r="N246" s="176"/>
      <c r="O246" s="176"/>
      <c r="P246" s="177">
        <f>P247+SUM(P248:P265)</f>
        <v>0</v>
      </c>
      <c r="Q246" s="176"/>
      <c r="R246" s="177">
        <f>R247+SUM(R248:R265)</f>
        <v>0.9214373800000001</v>
      </c>
      <c r="S246" s="176"/>
      <c r="T246" s="178">
        <f>T247+SUM(T248:T265)</f>
        <v>0.18958422</v>
      </c>
      <c r="AR246" s="179" t="s">
        <v>87</v>
      </c>
      <c r="AT246" s="180" t="s">
        <v>78</v>
      </c>
      <c r="AU246" s="180" t="s">
        <v>83</v>
      </c>
      <c r="AY246" s="179" t="s">
        <v>145</v>
      </c>
      <c r="BK246" s="181">
        <f>BK247+SUM(BK248:BK265)</f>
        <v>0</v>
      </c>
    </row>
    <row r="247" spans="1:65" s="2" customFormat="1" ht="24.2" customHeight="1">
      <c r="A247" s="38"/>
      <c r="B247" s="39"/>
      <c r="C247" s="184" t="s">
        <v>680</v>
      </c>
      <c r="D247" s="184" t="s">
        <v>148</v>
      </c>
      <c r="E247" s="185" t="s">
        <v>681</v>
      </c>
      <c r="F247" s="186" t="s">
        <v>682</v>
      </c>
      <c r="G247" s="187" t="s">
        <v>151</v>
      </c>
      <c r="H247" s="188">
        <v>2.264</v>
      </c>
      <c r="I247" s="189"/>
      <c r="J247" s="190">
        <f>ROUND(I247*H247,2)</f>
        <v>0</v>
      </c>
      <c r="K247" s="186" t="s">
        <v>35</v>
      </c>
      <c r="L247" s="43"/>
      <c r="M247" s="191" t="s">
        <v>35</v>
      </c>
      <c r="N247" s="192" t="s">
        <v>50</v>
      </c>
      <c r="O247" s="68"/>
      <c r="P247" s="193">
        <f>O247*H247</f>
        <v>0</v>
      </c>
      <c r="Q247" s="193">
        <v>0</v>
      </c>
      <c r="R247" s="193">
        <f>Q247*H247</f>
        <v>0</v>
      </c>
      <c r="S247" s="193">
        <v>0</v>
      </c>
      <c r="T247" s="194">
        <f>S247*H247</f>
        <v>0</v>
      </c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R247" s="195" t="s">
        <v>209</v>
      </c>
      <c r="AT247" s="195" t="s">
        <v>148</v>
      </c>
      <c r="AU247" s="195" t="s">
        <v>87</v>
      </c>
      <c r="AY247" s="20" t="s">
        <v>145</v>
      </c>
      <c r="BE247" s="196">
        <f>IF(N247="základní",J247,0)</f>
        <v>0</v>
      </c>
      <c r="BF247" s="196">
        <f>IF(N247="snížená",J247,0)</f>
        <v>0</v>
      </c>
      <c r="BG247" s="196">
        <f>IF(N247="zákl. přenesená",J247,0)</f>
        <v>0</v>
      </c>
      <c r="BH247" s="196">
        <f>IF(N247="sníž. přenesená",J247,0)</f>
        <v>0</v>
      </c>
      <c r="BI247" s="196">
        <f>IF(N247="nulová",J247,0)</f>
        <v>0</v>
      </c>
      <c r="BJ247" s="20" t="s">
        <v>83</v>
      </c>
      <c r="BK247" s="196">
        <f>ROUND(I247*H247,2)</f>
        <v>0</v>
      </c>
      <c r="BL247" s="20" t="s">
        <v>209</v>
      </c>
      <c r="BM247" s="195" t="s">
        <v>683</v>
      </c>
    </row>
    <row r="248" spans="2:51" s="14" customFormat="1" ht="11.25">
      <c r="B248" s="213"/>
      <c r="C248" s="214"/>
      <c r="D248" s="204" t="s">
        <v>166</v>
      </c>
      <c r="E248" s="215" t="s">
        <v>35</v>
      </c>
      <c r="F248" s="216" t="s">
        <v>684</v>
      </c>
      <c r="G248" s="214"/>
      <c r="H248" s="217">
        <v>2.264</v>
      </c>
      <c r="I248" s="218"/>
      <c r="J248" s="214"/>
      <c r="K248" s="214"/>
      <c r="L248" s="219"/>
      <c r="M248" s="220"/>
      <c r="N248" s="221"/>
      <c r="O248" s="221"/>
      <c r="P248" s="221"/>
      <c r="Q248" s="221"/>
      <c r="R248" s="221"/>
      <c r="S248" s="221"/>
      <c r="T248" s="222"/>
      <c r="AT248" s="223" t="s">
        <v>166</v>
      </c>
      <c r="AU248" s="223" t="s">
        <v>87</v>
      </c>
      <c r="AV248" s="14" t="s">
        <v>87</v>
      </c>
      <c r="AW248" s="14" t="s">
        <v>40</v>
      </c>
      <c r="AX248" s="14" t="s">
        <v>79</v>
      </c>
      <c r="AY248" s="223" t="s">
        <v>145</v>
      </c>
    </row>
    <row r="249" spans="2:51" s="15" customFormat="1" ht="11.25">
      <c r="B249" s="224"/>
      <c r="C249" s="225"/>
      <c r="D249" s="204" t="s">
        <v>166</v>
      </c>
      <c r="E249" s="226" t="s">
        <v>35</v>
      </c>
      <c r="F249" s="227" t="s">
        <v>170</v>
      </c>
      <c r="G249" s="225"/>
      <c r="H249" s="228">
        <v>2.264</v>
      </c>
      <c r="I249" s="229"/>
      <c r="J249" s="225"/>
      <c r="K249" s="225"/>
      <c r="L249" s="230"/>
      <c r="M249" s="231"/>
      <c r="N249" s="232"/>
      <c r="O249" s="232"/>
      <c r="P249" s="232"/>
      <c r="Q249" s="232"/>
      <c r="R249" s="232"/>
      <c r="S249" s="232"/>
      <c r="T249" s="233"/>
      <c r="AT249" s="234" t="s">
        <v>166</v>
      </c>
      <c r="AU249" s="234" t="s">
        <v>87</v>
      </c>
      <c r="AV249" s="15" t="s">
        <v>153</v>
      </c>
      <c r="AW249" s="15" t="s">
        <v>40</v>
      </c>
      <c r="AX249" s="15" t="s">
        <v>83</v>
      </c>
      <c r="AY249" s="234" t="s">
        <v>145</v>
      </c>
    </row>
    <row r="250" spans="1:65" s="2" customFormat="1" ht="21.75" customHeight="1">
      <c r="A250" s="38"/>
      <c r="B250" s="39"/>
      <c r="C250" s="184" t="s">
        <v>685</v>
      </c>
      <c r="D250" s="184" t="s">
        <v>148</v>
      </c>
      <c r="E250" s="185" t="s">
        <v>686</v>
      </c>
      <c r="F250" s="186" t="s">
        <v>687</v>
      </c>
      <c r="G250" s="187" t="s">
        <v>151</v>
      </c>
      <c r="H250" s="188">
        <v>2.264</v>
      </c>
      <c r="I250" s="189"/>
      <c r="J250" s="190">
        <f>ROUND(I250*H250,2)</f>
        <v>0</v>
      </c>
      <c r="K250" s="186" t="s">
        <v>35</v>
      </c>
      <c r="L250" s="43"/>
      <c r="M250" s="191" t="s">
        <v>35</v>
      </c>
      <c r="N250" s="192" t="s">
        <v>50</v>
      </c>
      <c r="O250" s="68"/>
      <c r="P250" s="193">
        <f>O250*H250</f>
        <v>0</v>
      </c>
      <c r="Q250" s="193">
        <v>3E-05</v>
      </c>
      <c r="R250" s="193">
        <f>Q250*H250</f>
        <v>6.792E-05</v>
      </c>
      <c r="S250" s="193">
        <v>0</v>
      </c>
      <c r="T250" s="194">
        <f>S250*H250</f>
        <v>0</v>
      </c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R250" s="195" t="s">
        <v>209</v>
      </c>
      <c r="AT250" s="195" t="s">
        <v>148</v>
      </c>
      <c r="AU250" s="195" t="s">
        <v>87</v>
      </c>
      <c r="AY250" s="20" t="s">
        <v>145</v>
      </c>
      <c r="BE250" s="196">
        <f>IF(N250="základní",J250,0)</f>
        <v>0</v>
      </c>
      <c r="BF250" s="196">
        <f>IF(N250="snížená",J250,0)</f>
        <v>0</v>
      </c>
      <c r="BG250" s="196">
        <f>IF(N250="zákl. přenesená",J250,0)</f>
        <v>0</v>
      </c>
      <c r="BH250" s="196">
        <f>IF(N250="sníž. přenesená",J250,0)</f>
        <v>0</v>
      </c>
      <c r="BI250" s="196">
        <f>IF(N250="nulová",J250,0)</f>
        <v>0</v>
      </c>
      <c r="BJ250" s="20" t="s">
        <v>83</v>
      </c>
      <c r="BK250" s="196">
        <f>ROUND(I250*H250,2)</f>
        <v>0</v>
      </c>
      <c r="BL250" s="20" t="s">
        <v>209</v>
      </c>
      <c r="BM250" s="195" t="s">
        <v>688</v>
      </c>
    </row>
    <row r="251" spans="1:65" s="2" customFormat="1" ht="37.9" customHeight="1">
      <c r="A251" s="38"/>
      <c r="B251" s="39"/>
      <c r="C251" s="184" t="s">
        <v>689</v>
      </c>
      <c r="D251" s="184" t="s">
        <v>148</v>
      </c>
      <c r="E251" s="185" t="s">
        <v>690</v>
      </c>
      <c r="F251" s="186" t="s">
        <v>691</v>
      </c>
      <c r="G251" s="187" t="s">
        <v>151</v>
      </c>
      <c r="H251" s="188">
        <v>2.264</v>
      </c>
      <c r="I251" s="189"/>
      <c r="J251" s="190">
        <f>ROUND(I251*H251,2)</f>
        <v>0</v>
      </c>
      <c r="K251" s="186" t="s">
        <v>35</v>
      </c>
      <c r="L251" s="43"/>
      <c r="M251" s="191" t="s">
        <v>35</v>
      </c>
      <c r="N251" s="192" t="s">
        <v>50</v>
      </c>
      <c r="O251" s="68"/>
      <c r="P251" s="193">
        <f>O251*H251</f>
        <v>0</v>
      </c>
      <c r="Q251" s="193">
        <v>0.0004</v>
      </c>
      <c r="R251" s="193">
        <f>Q251*H251</f>
        <v>0.0009056</v>
      </c>
      <c r="S251" s="193">
        <v>0</v>
      </c>
      <c r="T251" s="194">
        <f>S251*H251</f>
        <v>0</v>
      </c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R251" s="195" t="s">
        <v>209</v>
      </c>
      <c r="AT251" s="195" t="s">
        <v>148</v>
      </c>
      <c r="AU251" s="195" t="s">
        <v>87</v>
      </c>
      <c r="AY251" s="20" t="s">
        <v>145</v>
      </c>
      <c r="BE251" s="196">
        <f>IF(N251="základní",J251,0)</f>
        <v>0</v>
      </c>
      <c r="BF251" s="196">
        <f>IF(N251="snížená",J251,0)</f>
        <v>0</v>
      </c>
      <c r="BG251" s="196">
        <f>IF(N251="zákl. přenesená",J251,0)</f>
        <v>0</v>
      </c>
      <c r="BH251" s="196">
        <f>IF(N251="sníž. přenesená",J251,0)</f>
        <v>0</v>
      </c>
      <c r="BI251" s="196">
        <f>IF(N251="nulová",J251,0)</f>
        <v>0</v>
      </c>
      <c r="BJ251" s="20" t="s">
        <v>83</v>
      </c>
      <c r="BK251" s="196">
        <f>ROUND(I251*H251,2)</f>
        <v>0</v>
      </c>
      <c r="BL251" s="20" t="s">
        <v>209</v>
      </c>
      <c r="BM251" s="195" t="s">
        <v>692</v>
      </c>
    </row>
    <row r="252" spans="2:51" s="14" customFormat="1" ht="11.25">
      <c r="B252" s="213"/>
      <c r="C252" s="214"/>
      <c r="D252" s="204" t="s">
        <v>166</v>
      </c>
      <c r="E252" s="215" t="s">
        <v>35</v>
      </c>
      <c r="F252" s="216" t="s">
        <v>693</v>
      </c>
      <c r="G252" s="214"/>
      <c r="H252" s="217">
        <v>2.264</v>
      </c>
      <c r="I252" s="218"/>
      <c r="J252" s="214"/>
      <c r="K252" s="214"/>
      <c r="L252" s="219"/>
      <c r="M252" s="220"/>
      <c r="N252" s="221"/>
      <c r="O252" s="221"/>
      <c r="P252" s="221"/>
      <c r="Q252" s="221"/>
      <c r="R252" s="221"/>
      <c r="S252" s="221"/>
      <c r="T252" s="222"/>
      <c r="AT252" s="223" t="s">
        <v>166</v>
      </c>
      <c r="AU252" s="223" t="s">
        <v>87</v>
      </c>
      <c r="AV252" s="14" t="s">
        <v>87</v>
      </c>
      <c r="AW252" s="14" t="s">
        <v>40</v>
      </c>
      <c r="AX252" s="14" t="s">
        <v>79</v>
      </c>
      <c r="AY252" s="223" t="s">
        <v>145</v>
      </c>
    </row>
    <row r="253" spans="2:51" s="15" customFormat="1" ht="11.25">
      <c r="B253" s="224"/>
      <c r="C253" s="225"/>
      <c r="D253" s="204" t="s">
        <v>166</v>
      </c>
      <c r="E253" s="226" t="s">
        <v>35</v>
      </c>
      <c r="F253" s="227" t="s">
        <v>170</v>
      </c>
      <c r="G253" s="225"/>
      <c r="H253" s="228">
        <v>2.264</v>
      </c>
      <c r="I253" s="229"/>
      <c r="J253" s="225"/>
      <c r="K253" s="225"/>
      <c r="L253" s="230"/>
      <c r="M253" s="231"/>
      <c r="N253" s="232"/>
      <c r="O253" s="232"/>
      <c r="P253" s="232"/>
      <c r="Q253" s="232"/>
      <c r="R253" s="232"/>
      <c r="S253" s="232"/>
      <c r="T253" s="233"/>
      <c r="AT253" s="234" t="s">
        <v>166</v>
      </c>
      <c r="AU253" s="234" t="s">
        <v>87</v>
      </c>
      <c r="AV253" s="15" t="s">
        <v>153</v>
      </c>
      <c r="AW253" s="15" t="s">
        <v>40</v>
      </c>
      <c r="AX253" s="15" t="s">
        <v>83</v>
      </c>
      <c r="AY253" s="234" t="s">
        <v>145</v>
      </c>
    </row>
    <row r="254" spans="1:65" s="2" customFormat="1" ht="37.9" customHeight="1">
      <c r="A254" s="38"/>
      <c r="B254" s="39"/>
      <c r="C254" s="235" t="s">
        <v>694</v>
      </c>
      <c r="D254" s="235" t="s">
        <v>295</v>
      </c>
      <c r="E254" s="236" t="s">
        <v>695</v>
      </c>
      <c r="F254" s="237" t="s">
        <v>696</v>
      </c>
      <c r="G254" s="238" t="s">
        <v>151</v>
      </c>
      <c r="H254" s="239">
        <v>2.49</v>
      </c>
      <c r="I254" s="240"/>
      <c r="J254" s="241">
        <f>ROUND(I254*H254,2)</f>
        <v>0</v>
      </c>
      <c r="K254" s="237" t="s">
        <v>35</v>
      </c>
      <c r="L254" s="242"/>
      <c r="M254" s="243" t="s">
        <v>35</v>
      </c>
      <c r="N254" s="244" t="s">
        <v>50</v>
      </c>
      <c r="O254" s="68"/>
      <c r="P254" s="193">
        <f>O254*H254</f>
        <v>0</v>
      </c>
      <c r="Q254" s="193">
        <v>0.003</v>
      </c>
      <c r="R254" s="193">
        <f>Q254*H254</f>
        <v>0.007470000000000001</v>
      </c>
      <c r="S254" s="193">
        <v>0</v>
      </c>
      <c r="T254" s="194">
        <f>S254*H254</f>
        <v>0</v>
      </c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R254" s="195" t="s">
        <v>298</v>
      </c>
      <c r="AT254" s="195" t="s">
        <v>295</v>
      </c>
      <c r="AU254" s="195" t="s">
        <v>87</v>
      </c>
      <c r="AY254" s="20" t="s">
        <v>145</v>
      </c>
      <c r="BE254" s="196">
        <f>IF(N254="základní",J254,0)</f>
        <v>0</v>
      </c>
      <c r="BF254" s="196">
        <f>IF(N254="snížená",J254,0)</f>
        <v>0</v>
      </c>
      <c r="BG254" s="196">
        <f>IF(N254="zákl. přenesená",J254,0)</f>
        <v>0</v>
      </c>
      <c r="BH254" s="196">
        <f>IF(N254="sníž. přenesená",J254,0)</f>
        <v>0</v>
      </c>
      <c r="BI254" s="196">
        <f>IF(N254="nulová",J254,0)</f>
        <v>0</v>
      </c>
      <c r="BJ254" s="20" t="s">
        <v>83</v>
      </c>
      <c r="BK254" s="196">
        <f>ROUND(I254*H254,2)</f>
        <v>0</v>
      </c>
      <c r="BL254" s="20" t="s">
        <v>209</v>
      </c>
      <c r="BM254" s="195" t="s">
        <v>697</v>
      </c>
    </row>
    <row r="255" spans="2:51" s="14" customFormat="1" ht="11.25">
      <c r="B255" s="213"/>
      <c r="C255" s="214"/>
      <c r="D255" s="204" t="s">
        <v>166</v>
      </c>
      <c r="E255" s="215" t="s">
        <v>35</v>
      </c>
      <c r="F255" s="216" t="s">
        <v>698</v>
      </c>
      <c r="G255" s="214"/>
      <c r="H255" s="217">
        <v>2.49</v>
      </c>
      <c r="I255" s="218"/>
      <c r="J255" s="214"/>
      <c r="K255" s="214"/>
      <c r="L255" s="219"/>
      <c r="M255" s="220"/>
      <c r="N255" s="221"/>
      <c r="O255" s="221"/>
      <c r="P255" s="221"/>
      <c r="Q255" s="221"/>
      <c r="R255" s="221"/>
      <c r="S255" s="221"/>
      <c r="T255" s="222"/>
      <c r="AT255" s="223" t="s">
        <v>166</v>
      </c>
      <c r="AU255" s="223" t="s">
        <v>87</v>
      </c>
      <c r="AV255" s="14" t="s">
        <v>87</v>
      </c>
      <c r="AW255" s="14" t="s">
        <v>40</v>
      </c>
      <c r="AX255" s="14" t="s">
        <v>83</v>
      </c>
      <c r="AY255" s="223" t="s">
        <v>145</v>
      </c>
    </row>
    <row r="256" spans="1:65" s="2" customFormat="1" ht="21.75" customHeight="1">
      <c r="A256" s="38"/>
      <c r="B256" s="39"/>
      <c r="C256" s="184" t="s">
        <v>699</v>
      </c>
      <c r="D256" s="184" t="s">
        <v>148</v>
      </c>
      <c r="E256" s="185" t="s">
        <v>700</v>
      </c>
      <c r="F256" s="186" t="s">
        <v>701</v>
      </c>
      <c r="G256" s="187" t="s">
        <v>219</v>
      </c>
      <c r="H256" s="188">
        <v>4.32</v>
      </c>
      <c r="I256" s="189"/>
      <c r="J256" s="190">
        <f>ROUND(I256*H256,2)</f>
        <v>0</v>
      </c>
      <c r="K256" s="186" t="s">
        <v>35</v>
      </c>
      <c r="L256" s="43"/>
      <c r="M256" s="191" t="s">
        <v>35</v>
      </c>
      <c r="N256" s="192" t="s">
        <v>50</v>
      </c>
      <c r="O256" s="68"/>
      <c r="P256" s="193">
        <f>O256*H256</f>
        <v>0</v>
      </c>
      <c r="Q256" s="193">
        <v>1E-05</v>
      </c>
      <c r="R256" s="193">
        <f>Q256*H256</f>
        <v>4.3200000000000007E-05</v>
      </c>
      <c r="S256" s="193">
        <v>0</v>
      </c>
      <c r="T256" s="194">
        <f>S256*H256</f>
        <v>0</v>
      </c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R256" s="195" t="s">
        <v>209</v>
      </c>
      <c r="AT256" s="195" t="s">
        <v>148</v>
      </c>
      <c r="AU256" s="195" t="s">
        <v>87</v>
      </c>
      <c r="AY256" s="20" t="s">
        <v>145</v>
      </c>
      <c r="BE256" s="196">
        <f>IF(N256="základní",J256,0)</f>
        <v>0</v>
      </c>
      <c r="BF256" s="196">
        <f>IF(N256="snížená",J256,0)</f>
        <v>0</v>
      </c>
      <c r="BG256" s="196">
        <f>IF(N256="zákl. přenesená",J256,0)</f>
        <v>0</v>
      </c>
      <c r="BH256" s="196">
        <f>IF(N256="sníž. přenesená",J256,0)</f>
        <v>0</v>
      </c>
      <c r="BI256" s="196">
        <f>IF(N256="nulová",J256,0)</f>
        <v>0</v>
      </c>
      <c r="BJ256" s="20" t="s">
        <v>83</v>
      </c>
      <c r="BK256" s="196">
        <f>ROUND(I256*H256,2)</f>
        <v>0</v>
      </c>
      <c r="BL256" s="20" t="s">
        <v>209</v>
      </c>
      <c r="BM256" s="195" t="s">
        <v>702</v>
      </c>
    </row>
    <row r="257" spans="2:51" s="14" customFormat="1" ht="11.25">
      <c r="B257" s="213"/>
      <c r="C257" s="214"/>
      <c r="D257" s="204" t="s">
        <v>166</v>
      </c>
      <c r="E257" s="215" t="s">
        <v>35</v>
      </c>
      <c r="F257" s="216" t="s">
        <v>703</v>
      </c>
      <c r="G257" s="214"/>
      <c r="H257" s="217">
        <v>4.32</v>
      </c>
      <c r="I257" s="218"/>
      <c r="J257" s="214"/>
      <c r="K257" s="214"/>
      <c r="L257" s="219"/>
      <c r="M257" s="220"/>
      <c r="N257" s="221"/>
      <c r="O257" s="221"/>
      <c r="P257" s="221"/>
      <c r="Q257" s="221"/>
      <c r="R257" s="221"/>
      <c r="S257" s="221"/>
      <c r="T257" s="222"/>
      <c r="AT257" s="223" t="s">
        <v>166</v>
      </c>
      <c r="AU257" s="223" t="s">
        <v>87</v>
      </c>
      <c r="AV257" s="14" t="s">
        <v>87</v>
      </c>
      <c r="AW257" s="14" t="s">
        <v>40</v>
      </c>
      <c r="AX257" s="14" t="s">
        <v>79</v>
      </c>
      <c r="AY257" s="223" t="s">
        <v>145</v>
      </c>
    </row>
    <row r="258" spans="2:51" s="15" customFormat="1" ht="11.25">
      <c r="B258" s="224"/>
      <c r="C258" s="225"/>
      <c r="D258" s="204" t="s">
        <v>166</v>
      </c>
      <c r="E258" s="226" t="s">
        <v>35</v>
      </c>
      <c r="F258" s="227" t="s">
        <v>170</v>
      </c>
      <c r="G258" s="225"/>
      <c r="H258" s="228">
        <v>4.32</v>
      </c>
      <c r="I258" s="229"/>
      <c r="J258" s="225"/>
      <c r="K258" s="225"/>
      <c r="L258" s="230"/>
      <c r="M258" s="231"/>
      <c r="N258" s="232"/>
      <c r="O258" s="232"/>
      <c r="P258" s="232"/>
      <c r="Q258" s="232"/>
      <c r="R258" s="232"/>
      <c r="S258" s="232"/>
      <c r="T258" s="233"/>
      <c r="AT258" s="234" t="s">
        <v>166</v>
      </c>
      <c r="AU258" s="234" t="s">
        <v>87</v>
      </c>
      <c r="AV258" s="15" t="s">
        <v>153</v>
      </c>
      <c r="AW258" s="15" t="s">
        <v>40</v>
      </c>
      <c r="AX258" s="15" t="s">
        <v>83</v>
      </c>
      <c r="AY258" s="234" t="s">
        <v>145</v>
      </c>
    </row>
    <row r="259" spans="1:65" s="2" customFormat="1" ht="16.5" customHeight="1">
      <c r="A259" s="38"/>
      <c r="B259" s="39"/>
      <c r="C259" s="235" t="s">
        <v>146</v>
      </c>
      <c r="D259" s="235" t="s">
        <v>295</v>
      </c>
      <c r="E259" s="236" t="s">
        <v>704</v>
      </c>
      <c r="F259" s="237" t="s">
        <v>705</v>
      </c>
      <c r="G259" s="238" t="s">
        <v>219</v>
      </c>
      <c r="H259" s="239">
        <v>4.406</v>
      </c>
      <c r="I259" s="240"/>
      <c r="J259" s="241">
        <f>ROUND(I259*H259,2)</f>
        <v>0</v>
      </c>
      <c r="K259" s="237" t="s">
        <v>35</v>
      </c>
      <c r="L259" s="242"/>
      <c r="M259" s="243" t="s">
        <v>35</v>
      </c>
      <c r="N259" s="244" t="s">
        <v>50</v>
      </c>
      <c r="O259" s="68"/>
      <c r="P259" s="193">
        <f>O259*H259</f>
        <v>0</v>
      </c>
      <c r="Q259" s="193">
        <v>0.00028</v>
      </c>
      <c r="R259" s="193">
        <f>Q259*H259</f>
        <v>0.0012336799999999998</v>
      </c>
      <c r="S259" s="193">
        <v>0</v>
      </c>
      <c r="T259" s="194">
        <f>S259*H259</f>
        <v>0</v>
      </c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R259" s="195" t="s">
        <v>298</v>
      </c>
      <c r="AT259" s="195" t="s">
        <v>295</v>
      </c>
      <c r="AU259" s="195" t="s">
        <v>87</v>
      </c>
      <c r="AY259" s="20" t="s">
        <v>145</v>
      </c>
      <c r="BE259" s="196">
        <f>IF(N259="základní",J259,0)</f>
        <v>0</v>
      </c>
      <c r="BF259" s="196">
        <f>IF(N259="snížená",J259,0)</f>
        <v>0</v>
      </c>
      <c r="BG259" s="196">
        <f>IF(N259="zákl. přenesená",J259,0)</f>
        <v>0</v>
      </c>
      <c r="BH259" s="196">
        <f>IF(N259="sníž. přenesená",J259,0)</f>
        <v>0</v>
      </c>
      <c r="BI259" s="196">
        <f>IF(N259="nulová",J259,0)</f>
        <v>0</v>
      </c>
      <c r="BJ259" s="20" t="s">
        <v>83</v>
      </c>
      <c r="BK259" s="196">
        <f>ROUND(I259*H259,2)</f>
        <v>0</v>
      </c>
      <c r="BL259" s="20" t="s">
        <v>209</v>
      </c>
      <c r="BM259" s="195" t="s">
        <v>706</v>
      </c>
    </row>
    <row r="260" spans="2:51" s="14" customFormat="1" ht="11.25">
      <c r="B260" s="213"/>
      <c r="C260" s="214"/>
      <c r="D260" s="204" t="s">
        <v>166</v>
      </c>
      <c r="E260" s="215" t="s">
        <v>35</v>
      </c>
      <c r="F260" s="216" t="s">
        <v>707</v>
      </c>
      <c r="G260" s="214"/>
      <c r="H260" s="217">
        <v>4.406</v>
      </c>
      <c r="I260" s="218"/>
      <c r="J260" s="214"/>
      <c r="K260" s="214"/>
      <c r="L260" s="219"/>
      <c r="M260" s="220"/>
      <c r="N260" s="221"/>
      <c r="O260" s="221"/>
      <c r="P260" s="221"/>
      <c r="Q260" s="221"/>
      <c r="R260" s="221"/>
      <c r="S260" s="221"/>
      <c r="T260" s="222"/>
      <c r="AT260" s="223" t="s">
        <v>166</v>
      </c>
      <c r="AU260" s="223" t="s">
        <v>87</v>
      </c>
      <c r="AV260" s="14" t="s">
        <v>87</v>
      </c>
      <c r="AW260" s="14" t="s">
        <v>40</v>
      </c>
      <c r="AX260" s="14" t="s">
        <v>83</v>
      </c>
      <c r="AY260" s="223" t="s">
        <v>145</v>
      </c>
    </row>
    <row r="261" spans="1:65" s="2" customFormat="1" ht="16.5" customHeight="1">
      <c r="A261" s="38"/>
      <c r="B261" s="39"/>
      <c r="C261" s="184" t="s">
        <v>708</v>
      </c>
      <c r="D261" s="184" t="s">
        <v>148</v>
      </c>
      <c r="E261" s="185" t="s">
        <v>709</v>
      </c>
      <c r="F261" s="186" t="s">
        <v>710</v>
      </c>
      <c r="G261" s="187" t="s">
        <v>219</v>
      </c>
      <c r="H261" s="188">
        <v>1.2</v>
      </c>
      <c r="I261" s="189"/>
      <c r="J261" s="190">
        <f>ROUND(I261*H261,2)</f>
        <v>0</v>
      </c>
      <c r="K261" s="186" t="s">
        <v>35</v>
      </c>
      <c r="L261" s="43"/>
      <c r="M261" s="191" t="s">
        <v>35</v>
      </c>
      <c r="N261" s="192" t="s">
        <v>50</v>
      </c>
      <c r="O261" s="68"/>
      <c r="P261" s="193">
        <f>O261*H261</f>
        <v>0</v>
      </c>
      <c r="Q261" s="193">
        <v>0</v>
      </c>
      <c r="R261" s="193">
        <f>Q261*H261</f>
        <v>0</v>
      </c>
      <c r="S261" s="193">
        <v>0</v>
      </c>
      <c r="T261" s="194">
        <f>S261*H261</f>
        <v>0</v>
      </c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R261" s="195" t="s">
        <v>209</v>
      </c>
      <c r="AT261" s="195" t="s">
        <v>148</v>
      </c>
      <c r="AU261" s="195" t="s">
        <v>87</v>
      </c>
      <c r="AY261" s="20" t="s">
        <v>145</v>
      </c>
      <c r="BE261" s="196">
        <f>IF(N261="základní",J261,0)</f>
        <v>0</v>
      </c>
      <c r="BF261" s="196">
        <f>IF(N261="snížená",J261,0)</f>
        <v>0</v>
      </c>
      <c r="BG261" s="196">
        <f>IF(N261="zákl. přenesená",J261,0)</f>
        <v>0</v>
      </c>
      <c r="BH261" s="196">
        <f>IF(N261="sníž. přenesená",J261,0)</f>
        <v>0</v>
      </c>
      <c r="BI261" s="196">
        <f>IF(N261="nulová",J261,0)</f>
        <v>0</v>
      </c>
      <c r="BJ261" s="20" t="s">
        <v>83</v>
      </c>
      <c r="BK261" s="196">
        <f>ROUND(I261*H261,2)</f>
        <v>0</v>
      </c>
      <c r="BL261" s="20" t="s">
        <v>209</v>
      </c>
      <c r="BM261" s="195" t="s">
        <v>711</v>
      </c>
    </row>
    <row r="262" spans="1:65" s="2" customFormat="1" ht="16.5" customHeight="1">
      <c r="A262" s="38"/>
      <c r="B262" s="39"/>
      <c r="C262" s="235" t="s">
        <v>712</v>
      </c>
      <c r="D262" s="235" t="s">
        <v>295</v>
      </c>
      <c r="E262" s="236" t="s">
        <v>713</v>
      </c>
      <c r="F262" s="237" t="s">
        <v>714</v>
      </c>
      <c r="G262" s="238" t="s">
        <v>219</v>
      </c>
      <c r="H262" s="239">
        <v>1.224</v>
      </c>
      <c r="I262" s="240"/>
      <c r="J262" s="241">
        <f>ROUND(I262*H262,2)</f>
        <v>0</v>
      </c>
      <c r="K262" s="237" t="s">
        <v>35</v>
      </c>
      <c r="L262" s="242"/>
      <c r="M262" s="243" t="s">
        <v>35</v>
      </c>
      <c r="N262" s="244" t="s">
        <v>50</v>
      </c>
      <c r="O262" s="68"/>
      <c r="P262" s="193">
        <f>O262*H262</f>
        <v>0</v>
      </c>
      <c r="Q262" s="193">
        <v>0.0004</v>
      </c>
      <c r="R262" s="193">
        <f>Q262*H262</f>
        <v>0.0004896</v>
      </c>
      <c r="S262" s="193">
        <v>0</v>
      </c>
      <c r="T262" s="194">
        <f>S262*H262</f>
        <v>0</v>
      </c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R262" s="195" t="s">
        <v>298</v>
      </c>
      <c r="AT262" s="195" t="s">
        <v>295</v>
      </c>
      <c r="AU262" s="195" t="s">
        <v>87</v>
      </c>
      <c r="AY262" s="20" t="s">
        <v>145</v>
      </c>
      <c r="BE262" s="196">
        <f>IF(N262="základní",J262,0)</f>
        <v>0</v>
      </c>
      <c r="BF262" s="196">
        <f>IF(N262="snížená",J262,0)</f>
        <v>0</v>
      </c>
      <c r="BG262" s="196">
        <f>IF(N262="zákl. přenesená",J262,0)</f>
        <v>0</v>
      </c>
      <c r="BH262" s="196">
        <f>IF(N262="sníž. přenesená",J262,0)</f>
        <v>0</v>
      </c>
      <c r="BI262" s="196">
        <f>IF(N262="nulová",J262,0)</f>
        <v>0</v>
      </c>
      <c r="BJ262" s="20" t="s">
        <v>83</v>
      </c>
      <c r="BK262" s="196">
        <f>ROUND(I262*H262,2)</f>
        <v>0</v>
      </c>
      <c r="BL262" s="20" t="s">
        <v>209</v>
      </c>
      <c r="BM262" s="195" t="s">
        <v>715</v>
      </c>
    </row>
    <row r="263" spans="2:51" s="14" customFormat="1" ht="11.25">
      <c r="B263" s="213"/>
      <c r="C263" s="214"/>
      <c r="D263" s="204" t="s">
        <v>166</v>
      </c>
      <c r="E263" s="215" t="s">
        <v>35</v>
      </c>
      <c r="F263" s="216" t="s">
        <v>716</v>
      </c>
      <c r="G263" s="214"/>
      <c r="H263" s="217">
        <v>1.224</v>
      </c>
      <c r="I263" s="218"/>
      <c r="J263" s="214"/>
      <c r="K263" s="214"/>
      <c r="L263" s="219"/>
      <c r="M263" s="220"/>
      <c r="N263" s="221"/>
      <c r="O263" s="221"/>
      <c r="P263" s="221"/>
      <c r="Q263" s="221"/>
      <c r="R263" s="221"/>
      <c r="S263" s="221"/>
      <c r="T263" s="222"/>
      <c r="AT263" s="223" t="s">
        <v>166</v>
      </c>
      <c r="AU263" s="223" t="s">
        <v>87</v>
      </c>
      <c r="AV263" s="14" t="s">
        <v>87</v>
      </c>
      <c r="AW263" s="14" t="s">
        <v>40</v>
      </c>
      <c r="AX263" s="14" t="s">
        <v>83</v>
      </c>
      <c r="AY263" s="223" t="s">
        <v>145</v>
      </c>
    </row>
    <row r="264" spans="1:65" s="2" customFormat="1" ht="44.25" customHeight="1">
      <c r="A264" s="38"/>
      <c r="B264" s="39"/>
      <c r="C264" s="184" t="s">
        <v>717</v>
      </c>
      <c r="D264" s="184" t="s">
        <v>148</v>
      </c>
      <c r="E264" s="185" t="s">
        <v>718</v>
      </c>
      <c r="F264" s="186" t="s">
        <v>719</v>
      </c>
      <c r="G264" s="187" t="s">
        <v>259</v>
      </c>
      <c r="H264" s="188">
        <v>0.921</v>
      </c>
      <c r="I264" s="189"/>
      <c r="J264" s="190">
        <f>ROUND(I264*H264,2)</f>
        <v>0</v>
      </c>
      <c r="K264" s="186" t="s">
        <v>35</v>
      </c>
      <c r="L264" s="43"/>
      <c r="M264" s="191" t="s">
        <v>35</v>
      </c>
      <c r="N264" s="192" t="s">
        <v>50</v>
      </c>
      <c r="O264" s="68"/>
      <c r="P264" s="193">
        <f>O264*H264</f>
        <v>0</v>
      </c>
      <c r="Q264" s="193">
        <v>0</v>
      </c>
      <c r="R264" s="193">
        <f>Q264*H264</f>
        <v>0</v>
      </c>
      <c r="S264" s="193">
        <v>0</v>
      </c>
      <c r="T264" s="194">
        <f>S264*H264</f>
        <v>0</v>
      </c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R264" s="195" t="s">
        <v>209</v>
      </c>
      <c r="AT264" s="195" t="s">
        <v>148</v>
      </c>
      <c r="AU264" s="195" t="s">
        <v>87</v>
      </c>
      <c r="AY264" s="20" t="s">
        <v>145</v>
      </c>
      <c r="BE264" s="196">
        <f>IF(N264="základní",J264,0)</f>
        <v>0</v>
      </c>
      <c r="BF264" s="196">
        <f>IF(N264="snížená",J264,0)</f>
        <v>0</v>
      </c>
      <c r="BG264" s="196">
        <f>IF(N264="zákl. přenesená",J264,0)</f>
        <v>0</v>
      </c>
      <c r="BH264" s="196">
        <f>IF(N264="sníž. přenesená",J264,0)</f>
        <v>0</v>
      </c>
      <c r="BI264" s="196">
        <f>IF(N264="nulová",J264,0)</f>
        <v>0</v>
      </c>
      <c r="BJ264" s="20" t="s">
        <v>83</v>
      </c>
      <c r="BK264" s="196">
        <f>ROUND(I264*H264,2)</f>
        <v>0</v>
      </c>
      <c r="BL264" s="20" t="s">
        <v>209</v>
      </c>
      <c r="BM264" s="195" t="s">
        <v>720</v>
      </c>
    </row>
    <row r="265" spans="2:63" s="12" customFormat="1" ht="20.85" customHeight="1">
      <c r="B265" s="168"/>
      <c r="C265" s="169"/>
      <c r="D265" s="170" t="s">
        <v>78</v>
      </c>
      <c r="E265" s="182" t="s">
        <v>393</v>
      </c>
      <c r="F265" s="182" t="s">
        <v>394</v>
      </c>
      <c r="G265" s="169"/>
      <c r="H265" s="169"/>
      <c r="I265" s="172"/>
      <c r="J265" s="183">
        <f>BK265</f>
        <v>0</v>
      </c>
      <c r="K265" s="169"/>
      <c r="L265" s="174"/>
      <c r="M265" s="175"/>
      <c r="N265" s="176"/>
      <c r="O265" s="176"/>
      <c r="P265" s="177">
        <f>SUM(P266:P279)</f>
        <v>0</v>
      </c>
      <c r="Q265" s="176"/>
      <c r="R265" s="177">
        <f>SUM(R266:R279)</f>
        <v>0.91122738</v>
      </c>
      <c r="S265" s="176"/>
      <c r="T265" s="178">
        <f>SUM(T266:T279)</f>
        <v>0.18958422</v>
      </c>
      <c r="AR265" s="179" t="s">
        <v>87</v>
      </c>
      <c r="AT265" s="180" t="s">
        <v>78</v>
      </c>
      <c r="AU265" s="180" t="s">
        <v>87</v>
      </c>
      <c r="AY265" s="179" t="s">
        <v>145</v>
      </c>
      <c r="BK265" s="181">
        <f>SUM(BK266:BK279)</f>
        <v>0</v>
      </c>
    </row>
    <row r="266" spans="1:65" s="2" customFormat="1" ht="24.2" customHeight="1">
      <c r="A266" s="38"/>
      <c r="B266" s="39"/>
      <c r="C266" s="184" t="s">
        <v>721</v>
      </c>
      <c r="D266" s="184" t="s">
        <v>148</v>
      </c>
      <c r="E266" s="185" t="s">
        <v>396</v>
      </c>
      <c r="F266" s="186" t="s">
        <v>397</v>
      </c>
      <c r="G266" s="187" t="s">
        <v>151</v>
      </c>
      <c r="H266" s="188">
        <v>611.562</v>
      </c>
      <c r="I266" s="189"/>
      <c r="J266" s="190">
        <f>ROUND(I266*H266,2)</f>
        <v>0</v>
      </c>
      <c r="K266" s="186" t="s">
        <v>35</v>
      </c>
      <c r="L266" s="43"/>
      <c r="M266" s="191" t="s">
        <v>35</v>
      </c>
      <c r="N266" s="192" t="s">
        <v>50</v>
      </c>
      <c r="O266" s="68"/>
      <c r="P266" s="193">
        <f>O266*H266</f>
        <v>0</v>
      </c>
      <c r="Q266" s="193">
        <v>0</v>
      </c>
      <c r="R266" s="193">
        <f>Q266*H266</f>
        <v>0</v>
      </c>
      <c r="S266" s="193">
        <v>0</v>
      </c>
      <c r="T266" s="194">
        <f>S266*H266</f>
        <v>0</v>
      </c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R266" s="195" t="s">
        <v>209</v>
      </c>
      <c r="AT266" s="195" t="s">
        <v>148</v>
      </c>
      <c r="AU266" s="195" t="s">
        <v>161</v>
      </c>
      <c r="AY266" s="20" t="s">
        <v>145</v>
      </c>
      <c r="BE266" s="196">
        <f>IF(N266="základní",J266,0)</f>
        <v>0</v>
      </c>
      <c r="BF266" s="196">
        <f>IF(N266="snížená",J266,0)</f>
        <v>0</v>
      </c>
      <c r="BG266" s="196">
        <f>IF(N266="zákl. přenesená",J266,0)</f>
        <v>0</v>
      </c>
      <c r="BH266" s="196">
        <f>IF(N266="sníž. přenesená",J266,0)</f>
        <v>0</v>
      </c>
      <c r="BI266" s="196">
        <f>IF(N266="nulová",J266,0)</f>
        <v>0</v>
      </c>
      <c r="BJ266" s="20" t="s">
        <v>83</v>
      </c>
      <c r="BK266" s="196">
        <f>ROUND(I266*H266,2)</f>
        <v>0</v>
      </c>
      <c r="BL266" s="20" t="s">
        <v>209</v>
      </c>
      <c r="BM266" s="195" t="s">
        <v>722</v>
      </c>
    </row>
    <row r="267" spans="1:47" s="2" customFormat="1" ht="19.5">
      <c r="A267" s="38"/>
      <c r="B267" s="39"/>
      <c r="C267" s="40"/>
      <c r="D267" s="204" t="s">
        <v>400</v>
      </c>
      <c r="E267" s="40"/>
      <c r="F267" s="245" t="s">
        <v>401</v>
      </c>
      <c r="G267" s="40"/>
      <c r="H267" s="40"/>
      <c r="I267" s="199"/>
      <c r="J267" s="40"/>
      <c r="K267" s="40"/>
      <c r="L267" s="43"/>
      <c r="M267" s="200"/>
      <c r="N267" s="201"/>
      <c r="O267" s="68"/>
      <c r="P267" s="68"/>
      <c r="Q267" s="68"/>
      <c r="R267" s="68"/>
      <c r="S267" s="68"/>
      <c r="T267" s="69"/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T267" s="20" t="s">
        <v>400</v>
      </c>
      <c r="AU267" s="20" t="s">
        <v>161</v>
      </c>
    </row>
    <row r="268" spans="2:51" s="14" customFormat="1" ht="11.25">
      <c r="B268" s="213"/>
      <c r="C268" s="214"/>
      <c r="D268" s="204" t="s">
        <v>166</v>
      </c>
      <c r="E268" s="215" t="s">
        <v>35</v>
      </c>
      <c r="F268" s="216" t="s">
        <v>723</v>
      </c>
      <c r="G268" s="214"/>
      <c r="H268" s="217">
        <v>106.4</v>
      </c>
      <c r="I268" s="218"/>
      <c r="J268" s="214"/>
      <c r="K268" s="214"/>
      <c r="L268" s="219"/>
      <c r="M268" s="220"/>
      <c r="N268" s="221"/>
      <c r="O268" s="221"/>
      <c r="P268" s="221"/>
      <c r="Q268" s="221"/>
      <c r="R268" s="221"/>
      <c r="S268" s="221"/>
      <c r="T268" s="222"/>
      <c r="AT268" s="223" t="s">
        <v>166</v>
      </c>
      <c r="AU268" s="223" t="s">
        <v>161</v>
      </c>
      <c r="AV268" s="14" t="s">
        <v>87</v>
      </c>
      <c r="AW268" s="14" t="s">
        <v>40</v>
      </c>
      <c r="AX268" s="14" t="s">
        <v>79</v>
      </c>
      <c r="AY268" s="223" t="s">
        <v>145</v>
      </c>
    </row>
    <row r="269" spans="2:51" s="14" customFormat="1" ht="11.25">
      <c r="B269" s="213"/>
      <c r="C269" s="214"/>
      <c r="D269" s="204" t="s">
        <v>166</v>
      </c>
      <c r="E269" s="215" t="s">
        <v>35</v>
      </c>
      <c r="F269" s="216" t="s">
        <v>724</v>
      </c>
      <c r="G269" s="214"/>
      <c r="H269" s="217">
        <v>288.54</v>
      </c>
      <c r="I269" s="218"/>
      <c r="J269" s="214"/>
      <c r="K269" s="214"/>
      <c r="L269" s="219"/>
      <c r="M269" s="220"/>
      <c r="N269" s="221"/>
      <c r="O269" s="221"/>
      <c r="P269" s="221"/>
      <c r="Q269" s="221"/>
      <c r="R269" s="221"/>
      <c r="S269" s="221"/>
      <c r="T269" s="222"/>
      <c r="AT269" s="223" t="s">
        <v>166</v>
      </c>
      <c r="AU269" s="223" t="s">
        <v>161</v>
      </c>
      <c r="AV269" s="14" t="s">
        <v>87</v>
      </c>
      <c r="AW269" s="14" t="s">
        <v>40</v>
      </c>
      <c r="AX269" s="14" t="s">
        <v>79</v>
      </c>
      <c r="AY269" s="223" t="s">
        <v>145</v>
      </c>
    </row>
    <row r="270" spans="2:51" s="14" customFormat="1" ht="11.25">
      <c r="B270" s="213"/>
      <c r="C270" s="214"/>
      <c r="D270" s="204" t="s">
        <v>166</v>
      </c>
      <c r="E270" s="215" t="s">
        <v>35</v>
      </c>
      <c r="F270" s="216" t="s">
        <v>725</v>
      </c>
      <c r="G270" s="214"/>
      <c r="H270" s="217">
        <v>103.822</v>
      </c>
      <c r="I270" s="218"/>
      <c r="J270" s="214"/>
      <c r="K270" s="214"/>
      <c r="L270" s="219"/>
      <c r="M270" s="220"/>
      <c r="N270" s="221"/>
      <c r="O270" s="221"/>
      <c r="P270" s="221"/>
      <c r="Q270" s="221"/>
      <c r="R270" s="221"/>
      <c r="S270" s="221"/>
      <c r="T270" s="222"/>
      <c r="AT270" s="223" t="s">
        <v>166</v>
      </c>
      <c r="AU270" s="223" t="s">
        <v>161</v>
      </c>
      <c r="AV270" s="14" t="s">
        <v>87</v>
      </c>
      <c r="AW270" s="14" t="s">
        <v>40</v>
      </c>
      <c r="AX270" s="14" t="s">
        <v>79</v>
      </c>
      <c r="AY270" s="223" t="s">
        <v>145</v>
      </c>
    </row>
    <row r="271" spans="2:51" s="14" customFormat="1" ht="11.25">
      <c r="B271" s="213"/>
      <c r="C271" s="214"/>
      <c r="D271" s="204" t="s">
        <v>166</v>
      </c>
      <c r="E271" s="215" t="s">
        <v>35</v>
      </c>
      <c r="F271" s="216" t="s">
        <v>484</v>
      </c>
      <c r="G271" s="214"/>
      <c r="H271" s="217">
        <v>103.87</v>
      </c>
      <c r="I271" s="218"/>
      <c r="J271" s="214"/>
      <c r="K271" s="214"/>
      <c r="L271" s="219"/>
      <c r="M271" s="220"/>
      <c r="N271" s="221"/>
      <c r="O271" s="221"/>
      <c r="P271" s="221"/>
      <c r="Q271" s="221"/>
      <c r="R271" s="221"/>
      <c r="S271" s="221"/>
      <c r="T271" s="222"/>
      <c r="AT271" s="223" t="s">
        <v>166</v>
      </c>
      <c r="AU271" s="223" t="s">
        <v>161</v>
      </c>
      <c r="AV271" s="14" t="s">
        <v>87</v>
      </c>
      <c r="AW271" s="14" t="s">
        <v>40</v>
      </c>
      <c r="AX271" s="14" t="s">
        <v>79</v>
      </c>
      <c r="AY271" s="223" t="s">
        <v>145</v>
      </c>
    </row>
    <row r="272" spans="2:51" s="14" customFormat="1" ht="11.25">
      <c r="B272" s="213"/>
      <c r="C272" s="214"/>
      <c r="D272" s="204" t="s">
        <v>166</v>
      </c>
      <c r="E272" s="215" t="s">
        <v>35</v>
      </c>
      <c r="F272" s="216" t="s">
        <v>726</v>
      </c>
      <c r="G272" s="214"/>
      <c r="H272" s="217">
        <v>8.93</v>
      </c>
      <c r="I272" s="218"/>
      <c r="J272" s="214"/>
      <c r="K272" s="214"/>
      <c r="L272" s="219"/>
      <c r="M272" s="220"/>
      <c r="N272" s="221"/>
      <c r="O272" s="221"/>
      <c r="P272" s="221"/>
      <c r="Q272" s="221"/>
      <c r="R272" s="221"/>
      <c r="S272" s="221"/>
      <c r="T272" s="222"/>
      <c r="AT272" s="223" t="s">
        <v>166</v>
      </c>
      <c r="AU272" s="223" t="s">
        <v>161</v>
      </c>
      <c r="AV272" s="14" t="s">
        <v>87</v>
      </c>
      <c r="AW272" s="14" t="s">
        <v>40</v>
      </c>
      <c r="AX272" s="14" t="s">
        <v>79</v>
      </c>
      <c r="AY272" s="223" t="s">
        <v>145</v>
      </c>
    </row>
    <row r="273" spans="2:51" s="15" customFormat="1" ht="11.25">
      <c r="B273" s="224"/>
      <c r="C273" s="225"/>
      <c r="D273" s="204" t="s">
        <v>166</v>
      </c>
      <c r="E273" s="226" t="s">
        <v>35</v>
      </c>
      <c r="F273" s="227" t="s">
        <v>170</v>
      </c>
      <c r="G273" s="225"/>
      <c r="H273" s="228">
        <v>611.562</v>
      </c>
      <c r="I273" s="229"/>
      <c r="J273" s="225"/>
      <c r="K273" s="225"/>
      <c r="L273" s="230"/>
      <c r="M273" s="231"/>
      <c r="N273" s="232"/>
      <c r="O273" s="232"/>
      <c r="P273" s="232"/>
      <c r="Q273" s="232"/>
      <c r="R273" s="232"/>
      <c r="S273" s="232"/>
      <c r="T273" s="233"/>
      <c r="AT273" s="234" t="s">
        <v>166</v>
      </c>
      <c r="AU273" s="234" t="s">
        <v>161</v>
      </c>
      <c r="AV273" s="15" t="s">
        <v>153</v>
      </c>
      <c r="AW273" s="15" t="s">
        <v>40</v>
      </c>
      <c r="AX273" s="15" t="s">
        <v>83</v>
      </c>
      <c r="AY273" s="234" t="s">
        <v>145</v>
      </c>
    </row>
    <row r="274" spans="1:65" s="2" customFormat="1" ht="16.5" customHeight="1">
      <c r="A274" s="38"/>
      <c r="B274" s="39"/>
      <c r="C274" s="184" t="s">
        <v>727</v>
      </c>
      <c r="D274" s="184" t="s">
        <v>148</v>
      </c>
      <c r="E274" s="185" t="s">
        <v>406</v>
      </c>
      <c r="F274" s="186" t="s">
        <v>407</v>
      </c>
      <c r="G274" s="187" t="s">
        <v>151</v>
      </c>
      <c r="H274" s="188">
        <v>611.562</v>
      </c>
      <c r="I274" s="189"/>
      <c r="J274" s="190">
        <f>ROUND(I274*H274,2)</f>
        <v>0</v>
      </c>
      <c r="K274" s="186" t="s">
        <v>35</v>
      </c>
      <c r="L274" s="43"/>
      <c r="M274" s="191" t="s">
        <v>35</v>
      </c>
      <c r="N274" s="192" t="s">
        <v>50</v>
      </c>
      <c r="O274" s="68"/>
      <c r="P274" s="193">
        <f>O274*H274</f>
        <v>0</v>
      </c>
      <c r="Q274" s="193">
        <v>0.001</v>
      </c>
      <c r="R274" s="193">
        <f>Q274*H274</f>
        <v>0.611562</v>
      </c>
      <c r="S274" s="193">
        <v>0.00031</v>
      </c>
      <c r="T274" s="194">
        <f>S274*H274</f>
        <v>0.18958422</v>
      </c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R274" s="195" t="s">
        <v>209</v>
      </c>
      <c r="AT274" s="195" t="s">
        <v>148</v>
      </c>
      <c r="AU274" s="195" t="s">
        <v>161</v>
      </c>
      <c r="AY274" s="20" t="s">
        <v>145</v>
      </c>
      <c r="BE274" s="196">
        <f>IF(N274="základní",J274,0)</f>
        <v>0</v>
      </c>
      <c r="BF274" s="196">
        <f>IF(N274="snížená",J274,0)</f>
        <v>0</v>
      </c>
      <c r="BG274" s="196">
        <f>IF(N274="zákl. přenesená",J274,0)</f>
        <v>0</v>
      </c>
      <c r="BH274" s="196">
        <f>IF(N274="sníž. přenesená",J274,0)</f>
        <v>0</v>
      </c>
      <c r="BI274" s="196">
        <f>IF(N274="nulová",J274,0)</f>
        <v>0</v>
      </c>
      <c r="BJ274" s="20" t="s">
        <v>83</v>
      </c>
      <c r="BK274" s="196">
        <f>ROUND(I274*H274,2)</f>
        <v>0</v>
      </c>
      <c r="BL274" s="20" t="s">
        <v>209</v>
      </c>
      <c r="BM274" s="195" t="s">
        <v>728</v>
      </c>
    </row>
    <row r="275" spans="1:65" s="2" customFormat="1" ht="24.2" customHeight="1">
      <c r="A275" s="38"/>
      <c r="B275" s="39"/>
      <c r="C275" s="184" t="s">
        <v>729</v>
      </c>
      <c r="D275" s="184" t="s">
        <v>148</v>
      </c>
      <c r="E275" s="185" t="s">
        <v>417</v>
      </c>
      <c r="F275" s="186" t="s">
        <v>418</v>
      </c>
      <c r="G275" s="187" t="s">
        <v>151</v>
      </c>
      <c r="H275" s="188">
        <v>611.562</v>
      </c>
      <c r="I275" s="189"/>
      <c r="J275" s="190">
        <f>ROUND(I275*H275,2)</f>
        <v>0</v>
      </c>
      <c r="K275" s="186" t="s">
        <v>35</v>
      </c>
      <c r="L275" s="43"/>
      <c r="M275" s="191" t="s">
        <v>35</v>
      </c>
      <c r="N275" s="192" t="s">
        <v>50</v>
      </c>
      <c r="O275" s="68"/>
      <c r="P275" s="193">
        <f>O275*H275</f>
        <v>0</v>
      </c>
      <c r="Q275" s="193">
        <v>0</v>
      </c>
      <c r="R275" s="193">
        <f>Q275*H275</f>
        <v>0</v>
      </c>
      <c r="S275" s="193">
        <v>0</v>
      </c>
      <c r="T275" s="194">
        <f>S275*H275</f>
        <v>0</v>
      </c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R275" s="195" t="s">
        <v>209</v>
      </c>
      <c r="AT275" s="195" t="s">
        <v>148</v>
      </c>
      <c r="AU275" s="195" t="s">
        <v>161</v>
      </c>
      <c r="AY275" s="20" t="s">
        <v>145</v>
      </c>
      <c r="BE275" s="196">
        <f>IF(N275="základní",J275,0)</f>
        <v>0</v>
      </c>
      <c r="BF275" s="196">
        <f>IF(N275="snížená",J275,0)</f>
        <v>0</v>
      </c>
      <c r="BG275" s="196">
        <f>IF(N275="zákl. přenesená",J275,0)</f>
        <v>0</v>
      </c>
      <c r="BH275" s="196">
        <f>IF(N275="sníž. přenesená",J275,0)</f>
        <v>0</v>
      </c>
      <c r="BI275" s="196">
        <f>IF(N275="nulová",J275,0)</f>
        <v>0</v>
      </c>
      <c r="BJ275" s="20" t="s">
        <v>83</v>
      </c>
      <c r="BK275" s="196">
        <f>ROUND(I275*H275,2)</f>
        <v>0</v>
      </c>
      <c r="BL275" s="20" t="s">
        <v>209</v>
      </c>
      <c r="BM275" s="195" t="s">
        <v>730</v>
      </c>
    </row>
    <row r="276" spans="1:47" s="2" customFormat="1" ht="19.5">
      <c r="A276" s="38"/>
      <c r="B276" s="39"/>
      <c r="C276" s="40"/>
      <c r="D276" s="204" t="s">
        <v>400</v>
      </c>
      <c r="E276" s="40"/>
      <c r="F276" s="245" t="s">
        <v>421</v>
      </c>
      <c r="G276" s="40"/>
      <c r="H276" s="40"/>
      <c r="I276" s="199"/>
      <c r="J276" s="40"/>
      <c r="K276" s="40"/>
      <c r="L276" s="43"/>
      <c r="M276" s="200"/>
      <c r="N276" s="201"/>
      <c r="O276" s="68"/>
      <c r="P276" s="68"/>
      <c r="Q276" s="68"/>
      <c r="R276" s="68"/>
      <c r="S276" s="68"/>
      <c r="T276" s="69"/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T276" s="20" t="s">
        <v>400</v>
      </c>
      <c r="AU276" s="20" t="s">
        <v>161</v>
      </c>
    </row>
    <row r="277" spans="1:65" s="2" customFormat="1" ht="33" customHeight="1">
      <c r="A277" s="38"/>
      <c r="B277" s="39"/>
      <c r="C277" s="184" t="s">
        <v>731</v>
      </c>
      <c r="D277" s="184" t="s">
        <v>148</v>
      </c>
      <c r="E277" s="185" t="s">
        <v>423</v>
      </c>
      <c r="F277" s="186" t="s">
        <v>424</v>
      </c>
      <c r="G277" s="187" t="s">
        <v>151</v>
      </c>
      <c r="H277" s="188">
        <v>611.562</v>
      </c>
      <c r="I277" s="189"/>
      <c r="J277" s="190">
        <f>ROUND(I277*H277,2)</f>
        <v>0</v>
      </c>
      <c r="K277" s="186" t="s">
        <v>35</v>
      </c>
      <c r="L277" s="43"/>
      <c r="M277" s="191" t="s">
        <v>35</v>
      </c>
      <c r="N277" s="192" t="s">
        <v>50</v>
      </c>
      <c r="O277" s="68"/>
      <c r="P277" s="193">
        <f>O277*H277</f>
        <v>0</v>
      </c>
      <c r="Q277" s="193">
        <v>0.00021</v>
      </c>
      <c r="R277" s="193">
        <f>Q277*H277</f>
        <v>0.12842802</v>
      </c>
      <c r="S277" s="193">
        <v>0</v>
      </c>
      <c r="T277" s="194">
        <f>S277*H277</f>
        <v>0</v>
      </c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R277" s="195" t="s">
        <v>209</v>
      </c>
      <c r="AT277" s="195" t="s">
        <v>148</v>
      </c>
      <c r="AU277" s="195" t="s">
        <v>161</v>
      </c>
      <c r="AY277" s="20" t="s">
        <v>145</v>
      </c>
      <c r="BE277" s="196">
        <f>IF(N277="základní",J277,0)</f>
        <v>0</v>
      </c>
      <c r="BF277" s="196">
        <f>IF(N277="snížená",J277,0)</f>
        <v>0</v>
      </c>
      <c r="BG277" s="196">
        <f>IF(N277="zákl. přenesená",J277,0)</f>
        <v>0</v>
      </c>
      <c r="BH277" s="196">
        <f>IF(N277="sníž. přenesená",J277,0)</f>
        <v>0</v>
      </c>
      <c r="BI277" s="196">
        <f>IF(N277="nulová",J277,0)</f>
        <v>0</v>
      </c>
      <c r="BJ277" s="20" t="s">
        <v>83</v>
      </c>
      <c r="BK277" s="196">
        <f>ROUND(I277*H277,2)</f>
        <v>0</v>
      </c>
      <c r="BL277" s="20" t="s">
        <v>209</v>
      </c>
      <c r="BM277" s="195" t="s">
        <v>732</v>
      </c>
    </row>
    <row r="278" spans="1:47" s="2" customFormat="1" ht="19.5">
      <c r="A278" s="38"/>
      <c r="B278" s="39"/>
      <c r="C278" s="40"/>
      <c r="D278" s="204" t="s">
        <v>400</v>
      </c>
      <c r="E278" s="40"/>
      <c r="F278" s="245" t="s">
        <v>401</v>
      </c>
      <c r="G278" s="40"/>
      <c r="H278" s="40"/>
      <c r="I278" s="199"/>
      <c r="J278" s="40"/>
      <c r="K278" s="40"/>
      <c r="L278" s="43"/>
      <c r="M278" s="200"/>
      <c r="N278" s="201"/>
      <c r="O278" s="68"/>
      <c r="P278" s="68"/>
      <c r="Q278" s="68"/>
      <c r="R278" s="68"/>
      <c r="S278" s="68"/>
      <c r="T278" s="69"/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T278" s="20" t="s">
        <v>400</v>
      </c>
      <c r="AU278" s="20" t="s">
        <v>161</v>
      </c>
    </row>
    <row r="279" spans="1:65" s="2" customFormat="1" ht="37.9" customHeight="1">
      <c r="A279" s="38"/>
      <c r="B279" s="39"/>
      <c r="C279" s="184" t="s">
        <v>733</v>
      </c>
      <c r="D279" s="184" t="s">
        <v>148</v>
      </c>
      <c r="E279" s="185" t="s">
        <v>430</v>
      </c>
      <c r="F279" s="186" t="s">
        <v>431</v>
      </c>
      <c r="G279" s="187" t="s">
        <v>151</v>
      </c>
      <c r="H279" s="188">
        <v>611.562</v>
      </c>
      <c r="I279" s="189"/>
      <c r="J279" s="190">
        <f>ROUND(I279*H279,2)</f>
        <v>0</v>
      </c>
      <c r="K279" s="186" t="s">
        <v>35</v>
      </c>
      <c r="L279" s="43"/>
      <c r="M279" s="261" t="s">
        <v>35</v>
      </c>
      <c r="N279" s="262" t="s">
        <v>50</v>
      </c>
      <c r="O279" s="259"/>
      <c r="P279" s="263">
        <f>O279*H279</f>
        <v>0</v>
      </c>
      <c r="Q279" s="263">
        <v>0.00028</v>
      </c>
      <c r="R279" s="263">
        <f>Q279*H279</f>
        <v>0.17123735999999998</v>
      </c>
      <c r="S279" s="263">
        <v>0</v>
      </c>
      <c r="T279" s="264">
        <f>S279*H279</f>
        <v>0</v>
      </c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R279" s="195" t="s">
        <v>209</v>
      </c>
      <c r="AT279" s="195" t="s">
        <v>148</v>
      </c>
      <c r="AU279" s="195" t="s">
        <v>161</v>
      </c>
      <c r="AY279" s="20" t="s">
        <v>145</v>
      </c>
      <c r="BE279" s="196">
        <f>IF(N279="základní",J279,0)</f>
        <v>0</v>
      </c>
      <c r="BF279" s="196">
        <f>IF(N279="snížená",J279,0)</f>
        <v>0</v>
      </c>
      <c r="BG279" s="196">
        <f>IF(N279="zákl. přenesená",J279,0)</f>
        <v>0</v>
      </c>
      <c r="BH279" s="196">
        <f>IF(N279="sníž. přenesená",J279,0)</f>
        <v>0</v>
      </c>
      <c r="BI279" s="196">
        <f>IF(N279="nulová",J279,0)</f>
        <v>0</v>
      </c>
      <c r="BJ279" s="20" t="s">
        <v>83</v>
      </c>
      <c r="BK279" s="196">
        <f>ROUND(I279*H279,2)</f>
        <v>0</v>
      </c>
      <c r="BL279" s="20" t="s">
        <v>209</v>
      </c>
      <c r="BM279" s="195" t="s">
        <v>734</v>
      </c>
    </row>
    <row r="280" spans="1:31" s="2" customFormat="1" ht="6.95" customHeight="1">
      <c r="A280" s="38"/>
      <c r="B280" s="51"/>
      <c r="C280" s="52"/>
      <c r="D280" s="52"/>
      <c r="E280" s="52"/>
      <c r="F280" s="52"/>
      <c r="G280" s="52"/>
      <c r="H280" s="52"/>
      <c r="I280" s="52"/>
      <c r="J280" s="52"/>
      <c r="K280" s="52"/>
      <c r="L280" s="43"/>
      <c r="M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</row>
  </sheetData>
  <sheetProtection algorithmName="SHA-512" hashValue="ToOWcNWMltG2unABGOvvGD3U3QCD4QpC4qZ+4KAk23sW9Gh1JFY6cUjBUDLKfh0qU2GnEfiagzAW+FZmX/HQhQ==" saltValue="1cJ/MEbYfpp0Z9PEibDBHnKjoOL54zUowd2KFItyFeZ6UyOfkG8qd3TYJrfH/0WnlmDP+j4ZWoNmgxdJXXcZug==" spinCount="100000" sheet="1" objects="1" scenarios="1" formatColumns="0" formatRows="0" autoFilter="0"/>
  <autoFilter ref="C100:K279"/>
  <mergeCells count="12">
    <mergeCell ref="E93:H93"/>
    <mergeCell ref="L2:V2"/>
    <mergeCell ref="E50:H50"/>
    <mergeCell ref="E52:H52"/>
    <mergeCell ref="E54:H54"/>
    <mergeCell ref="E89:H89"/>
    <mergeCell ref="E91:H91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9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96"/>
      <c r="M2" s="396"/>
      <c r="N2" s="396"/>
      <c r="O2" s="396"/>
      <c r="P2" s="396"/>
      <c r="Q2" s="396"/>
      <c r="R2" s="396"/>
      <c r="S2" s="396"/>
      <c r="T2" s="396"/>
      <c r="U2" s="396"/>
      <c r="V2" s="396"/>
      <c r="AT2" s="20" t="s">
        <v>101</v>
      </c>
    </row>
    <row r="3" spans="2:46" s="1" customFormat="1" ht="6.95" customHeight="1">
      <c r="B3" s="112"/>
      <c r="C3" s="113"/>
      <c r="D3" s="113"/>
      <c r="E3" s="113"/>
      <c r="F3" s="113"/>
      <c r="G3" s="113"/>
      <c r="H3" s="113"/>
      <c r="I3" s="113"/>
      <c r="J3" s="113"/>
      <c r="K3" s="113"/>
      <c r="L3" s="23"/>
      <c r="AT3" s="20" t="s">
        <v>87</v>
      </c>
    </row>
    <row r="4" spans="2:46" s="1" customFormat="1" ht="24.95" customHeight="1">
      <c r="B4" s="23"/>
      <c r="D4" s="114" t="s">
        <v>111</v>
      </c>
      <c r="L4" s="23"/>
      <c r="M4" s="115" t="s">
        <v>10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116" t="s">
        <v>16</v>
      </c>
      <c r="L6" s="23"/>
    </row>
    <row r="7" spans="2:12" s="1" customFormat="1" ht="26.25" customHeight="1">
      <c r="B7" s="23"/>
      <c r="E7" s="397" t="str">
        <f>'Rekapitulace stavby'!K6</f>
        <v>CMTF -Univerzitní 22-Vrátnice a vstupní prostory a oprava podlah a rekonstrukce omítek stropů v kancelářích 36.07 ,3.08,</v>
      </c>
      <c r="F7" s="398"/>
      <c r="G7" s="398"/>
      <c r="H7" s="398"/>
      <c r="L7" s="23"/>
    </row>
    <row r="8" spans="2:12" s="1" customFormat="1" ht="12" customHeight="1">
      <c r="B8" s="23"/>
      <c r="D8" s="116" t="s">
        <v>112</v>
      </c>
      <c r="L8" s="23"/>
    </row>
    <row r="9" spans="1:31" s="2" customFormat="1" ht="16.5" customHeight="1">
      <c r="A9" s="38"/>
      <c r="B9" s="43"/>
      <c r="C9" s="38"/>
      <c r="D9" s="38"/>
      <c r="E9" s="397" t="s">
        <v>735</v>
      </c>
      <c r="F9" s="399"/>
      <c r="G9" s="399"/>
      <c r="H9" s="399"/>
      <c r="I9" s="38"/>
      <c r="J9" s="38"/>
      <c r="K9" s="38"/>
      <c r="L9" s="117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3"/>
      <c r="C10" s="38"/>
      <c r="D10" s="116" t="s">
        <v>114</v>
      </c>
      <c r="E10" s="38"/>
      <c r="F10" s="38"/>
      <c r="G10" s="38"/>
      <c r="H10" s="38"/>
      <c r="I10" s="38"/>
      <c r="J10" s="38"/>
      <c r="K10" s="38"/>
      <c r="L10" s="117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3"/>
      <c r="C11" s="38"/>
      <c r="D11" s="38"/>
      <c r="E11" s="400" t="s">
        <v>736</v>
      </c>
      <c r="F11" s="399"/>
      <c r="G11" s="399"/>
      <c r="H11" s="399"/>
      <c r="I11" s="38"/>
      <c r="J11" s="38"/>
      <c r="K11" s="38"/>
      <c r="L11" s="117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1.25">
      <c r="A12" s="38"/>
      <c r="B12" s="43"/>
      <c r="C12" s="38"/>
      <c r="D12" s="38"/>
      <c r="E12" s="38"/>
      <c r="F12" s="38"/>
      <c r="G12" s="38"/>
      <c r="H12" s="38"/>
      <c r="I12" s="38"/>
      <c r="J12" s="38"/>
      <c r="K12" s="38"/>
      <c r="L12" s="117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3"/>
      <c r="C13" s="38"/>
      <c r="D13" s="116" t="s">
        <v>18</v>
      </c>
      <c r="E13" s="38"/>
      <c r="F13" s="107" t="s">
        <v>35</v>
      </c>
      <c r="G13" s="38"/>
      <c r="H13" s="38"/>
      <c r="I13" s="116" t="s">
        <v>20</v>
      </c>
      <c r="J13" s="107" t="s">
        <v>35</v>
      </c>
      <c r="K13" s="38"/>
      <c r="L13" s="117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3"/>
      <c r="C14" s="38"/>
      <c r="D14" s="116" t="s">
        <v>22</v>
      </c>
      <c r="E14" s="38"/>
      <c r="F14" s="107" t="s">
        <v>737</v>
      </c>
      <c r="G14" s="38"/>
      <c r="H14" s="38"/>
      <c r="I14" s="116" t="s">
        <v>24</v>
      </c>
      <c r="J14" s="118" t="str">
        <f>'Rekapitulace stavby'!AN8</f>
        <v>24. 4. 2024</v>
      </c>
      <c r="K14" s="38"/>
      <c r="L14" s="117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9" customHeight="1">
      <c r="A15" s="38"/>
      <c r="B15" s="43"/>
      <c r="C15" s="38"/>
      <c r="D15" s="38"/>
      <c r="E15" s="38"/>
      <c r="F15" s="38"/>
      <c r="G15" s="38"/>
      <c r="H15" s="38"/>
      <c r="I15" s="38"/>
      <c r="J15" s="38"/>
      <c r="K15" s="38"/>
      <c r="L15" s="117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3"/>
      <c r="C16" s="38"/>
      <c r="D16" s="116" t="s">
        <v>30</v>
      </c>
      <c r="E16" s="38"/>
      <c r="F16" s="38"/>
      <c r="G16" s="38"/>
      <c r="H16" s="38"/>
      <c r="I16" s="116" t="s">
        <v>31</v>
      </c>
      <c r="J16" s="107" t="s">
        <v>738</v>
      </c>
      <c r="K16" s="38"/>
      <c r="L16" s="117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3"/>
      <c r="C17" s="38"/>
      <c r="D17" s="38"/>
      <c r="E17" s="107" t="s">
        <v>739</v>
      </c>
      <c r="F17" s="38"/>
      <c r="G17" s="38"/>
      <c r="H17" s="38"/>
      <c r="I17" s="116" t="s">
        <v>34</v>
      </c>
      <c r="J17" s="107" t="s">
        <v>740</v>
      </c>
      <c r="K17" s="38"/>
      <c r="L17" s="117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3"/>
      <c r="C18" s="38"/>
      <c r="D18" s="38"/>
      <c r="E18" s="38"/>
      <c r="F18" s="38"/>
      <c r="G18" s="38"/>
      <c r="H18" s="38"/>
      <c r="I18" s="38"/>
      <c r="J18" s="38"/>
      <c r="K18" s="38"/>
      <c r="L18" s="117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3"/>
      <c r="C19" s="38"/>
      <c r="D19" s="116" t="s">
        <v>36</v>
      </c>
      <c r="E19" s="38"/>
      <c r="F19" s="38"/>
      <c r="G19" s="38"/>
      <c r="H19" s="38"/>
      <c r="I19" s="116" t="s">
        <v>31</v>
      </c>
      <c r="J19" s="33" t="str">
        <f>'Rekapitulace stavby'!AN13</f>
        <v>Vyplň údaj</v>
      </c>
      <c r="K19" s="38"/>
      <c r="L19" s="117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3"/>
      <c r="C20" s="38"/>
      <c r="D20" s="38"/>
      <c r="E20" s="401" t="str">
        <f>'Rekapitulace stavby'!E14</f>
        <v>Vyplň údaj</v>
      </c>
      <c r="F20" s="402"/>
      <c r="G20" s="402"/>
      <c r="H20" s="402"/>
      <c r="I20" s="116" t="s">
        <v>34</v>
      </c>
      <c r="J20" s="33" t="str">
        <f>'Rekapitulace stavby'!AN14</f>
        <v>Vyplň údaj</v>
      </c>
      <c r="K20" s="38"/>
      <c r="L20" s="117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3"/>
      <c r="C21" s="38"/>
      <c r="D21" s="38"/>
      <c r="E21" s="38"/>
      <c r="F21" s="38"/>
      <c r="G21" s="38"/>
      <c r="H21" s="38"/>
      <c r="I21" s="38"/>
      <c r="J21" s="38"/>
      <c r="K21" s="38"/>
      <c r="L21" s="117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3"/>
      <c r="C22" s="38"/>
      <c r="D22" s="116" t="s">
        <v>38</v>
      </c>
      <c r="E22" s="38"/>
      <c r="F22" s="38"/>
      <c r="G22" s="38"/>
      <c r="H22" s="38"/>
      <c r="I22" s="116" t="s">
        <v>31</v>
      </c>
      <c r="J22" s="107" t="s">
        <v>741</v>
      </c>
      <c r="K22" s="38"/>
      <c r="L22" s="117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3"/>
      <c r="C23" s="38"/>
      <c r="D23" s="38"/>
      <c r="E23" s="107" t="s">
        <v>742</v>
      </c>
      <c r="F23" s="38"/>
      <c r="G23" s="38"/>
      <c r="H23" s="38"/>
      <c r="I23" s="116" t="s">
        <v>34</v>
      </c>
      <c r="J23" s="107" t="s">
        <v>743</v>
      </c>
      <c r="K23" s="38"/>
      <c r="L23" s="117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3"/>
      <c r="C24" s="38"/>
      <c r="D24" s="38"/>
      <c r="E24" s="38"/>
      <c r="F24" s="38"/>
      <c r="G24" s="38"/>
      <c r="H24" s="38"/>
      <c r="I24" s="38"/>
      <c r="J24" s="38"/>
      <c r="K24" s="38"/>
      <c r="L24" s="117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3"/>
      <c r="C25" s="38"/>
      <c r="D25" s="116" t="s">
        <v>41</v>
      </c>
      <c r="E25" s="38"/>
      <c r="F25" s="38"/>
      <c r="G25" s="38"/>
      <c r="H25" s="38"/>
      <c r="I25" s="116" t="s">
        <v>31</v>
      </c>
      <c r="J25" s="107" t="s">
        <v>35</v>
      </c>
      <c r="K25" s="38"/>
      <c r="L25" s="117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3"/>
      <c r="C26" s="38"/>
      <c r="D26" s="38"/>
      <c r="E26" s="107" t="s">
        <v>744</v>
      </c>
      <c r="F26" s="38"/>
      <c r="G26" s="38"/>
      <c r="H26" s="38"/>
      <c r="I26" s="116" t="s">
        <v>34</v>
      </c>
      <c r="J26" s="107" t="s">
        <v>35</v>
      </c>
      <c r="K26" s="38"/>
      <c r="L26" s="117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3"/>
      <c r="C27" s="38"/>
      <c r="D27" s="38"/>
      <c r="E27" s="38"/>
      <c r="F27" s="38"/>
      <c r="G27" s="38"/>
      <c r="H27" s="38"/>
      <c r="I27" s="38"/>
      <c r="J27" s="38"/>
      <c r="K27" s="38"/>
      <c r="L27" s="117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3"/>
      <c r="C28" s="38"/>
      <c r="D28" s="116" t="s">
        <v>43</v>
      </c>
      <c r="E28" s="38"/>
      <c r="F28" s="38"/>
      <c r="G28" s="38"/>
      <c r="H28" s="38"/>
      <c r="I28" s="38"/>
      <c r="J28" s="38"/>
      <c r="K28" s="38"/>
      <c r="L28" s="117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21"/>
      <c r="B29" s="122"/>
      <c r="C29" s="121"/>
      <c r="D29" s="121"/>
      <c r="E29" s="403" t="s">
        <v>35</v>
      </c>
      <c r="F29" s="403"/>
      <c r="G29" s="403"/>
      <c r="H29" s="403"/>
      <c r="I29" s="121"/>
      <c r="J29" s="121"/>
      <c r="K29" s="121"/>
      <c r="L29" s="123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</row>
    <row r="30" spans="1:31" s="2" customFormat="1" ht="6.95" customHeight="1">
      <c r="A30" s="38"/>
      <c r="B30" s="43"/>
      <c r="C30" s="38"/>
      <c r="D30" s="38"/>
      <c r="E30" s="38"/>
      <c r="F30" s="38"/>
      <c r="G30" s="38"/>
      <c r="H30" s="38"/>
      <c r="I30" s="38"/>
      <c r="J30" s="38"/>
      <c r="K30" s="38"/>
      <c r="L30" s="117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3"/>
      <c r="C31" s="38"/>
      <c r="D31" s="124"/>
      <c r="E31" s="124"/>
      <c r="F31" s="124"/>
      <c r="G31" s="124"/>
      <c r="H31" s="124"/>
      <c r="I31" s="124"/>
      <c r="J31" s="124"/>
      <c r="K31" s="124"/>
      <c r="L31" s="117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35" customHeight="1">
      <c r="A32" s="38"/>
      <c r="B32" s="43"/>
      <c r="C32" s="38"/>
      <c r="D32" s="125" t="s">
        <v>45</v>
      </c>
      <c r="E32" s="38"/>
      <c r="F32" s="38"/>
      <c r="G32" s="38"/>
      <c r="H32" s="38"/>
      <c r="I32" s="38"/>
      <c r="J32" s="126">
        <f>ROUND(J88,2)</f>
        <v>0</v>
      </c>
      <c r="K32" s="38"/>
      <c r="L32" s="117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3"/>
      <c r="C33" s="38"/>
      <c r="D33" s="124"/>
      <c r="E33" s="124"/>
      <c r="F33" s="124"/>
      <c r="G33" s="124"/>
      <c r="H33" s="124"/>
      <c r="I33" s="124"/>
      <c r="J33" s="124"/>
      <c r="K33" s="124"/>
      <c r="L33" s="117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5" customHeight="1">
      <c r="A34" s="38"/>
      <c r="B34" s="43"/>
      <c r="C34" s="38"/>
      <c r="D34" s="38"/>
      <c r="E34" s="38"/>
      <c r="F34" s="127" t="s">
        <v>47</v>
      </c>
      <c r="G34" s="38"/>
      <c r="H34" s="38"/>
      <c r="I34" s="127" t="s">
        <v>46</v>
      </c>
      <c r="J34" s="127" t="s">
        <v>48</v>
      </c>
      <c r="K34" s="38"/>
      <c r="L34" s="117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5" customHeight="1">
      <c r="A35" s="38"/>
      <c r="B35" s="43"/>
      <c r="C35" s="38"/>
      <c r="D35" s="128" t="s">
        <v>49</v>
      </c>
      <c r="E35" s="116" t="s">
        <v>50</v>
      </c>
      <c r="F35" s="129">
        <f>ROUND((SUM(BE88:BE95)),2)</f>
        <v>0</v>
      </c>
      <c r="G35" s="38"/>
      <c r="H35" s="38"/>
      <c r="I35" s="130">
        <v>0.21</v>
      </c>
      <c r="J35" s="129">
        <f>ROUND(((SUM(BE88:BE95))*I35),2)</f>
        <v>0</v>
      </c>
      <c r="K35" s="38"/>
      <c r="L35" s="117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5" customHeight="1">
      <c r="A36" s="38"/>
      <c r="B36" s="43"/>
      <c r="C36" s="38"/>
      <c r="D36" s="38"/>
      <c r="E36" s="116" t="s">
        <v>51</v>
      </c>
      <c r="F36" s="129">
        <f>ROUND((SUM(BF88:BF95)),2)</f>
        <v>0</v>
      </c>
      <c r="G36" s="38"/>
      <c r="H36" s="38"/>
      <c r="I36" s="130">
        <v>0.15</v>
      </c>
      <c r="J36" s="129">
        <f>ROUND(((SUM(BF88:BF95))*I36),2)</f>
        <v>0</v>
      </c>
      <c r="K36" s="38"/>
      <c r="L36" s="117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5" customHeight="1" hidden="1">
      <c r="A37" s="38"/>
      <c r="B37" s="43"/>
      <c r="C37" s="38"/>
      <c r="D37" s="38"/>
      <c r="E37" s="116" t="s">
        <v>52</v>
      </c>
      <c r="F37" s="129">
        <f>ROUND((SUM(BG88:BG95)),2)</f>
        <v>0</v>
      </c>
      <c r="G37" s="38"/>
      <c r="H37" s="38"/>
      <c r="I37" s="130">
        <v>0.21</v>
      </c>
      <c r="J37" s="129">
        <f>0</f>
        <v>0</v>
      </c>
      <c r="K37" s="38"/>
      <c r="L37" s="117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5" customHeight="1" hidden="1">
      <c r="A38" s="38"/>
      <c r="B38" s="43"/>
      <c r="C38" s="38"/>
      <c r="D38" s="38"/>
      <c r="E38" s="116" t="s">
        <v>53</v>
      </c>
      <c r="F38" s="129">
        <f>ROUND((SUM(BH88:BH95)),2)</f>
        <v>0</v>
      </c>
      <c r="G38" s="38"/>
      <c r="H38" s="38"/>
      <c r="I38" s="130">
        <v>0.15</v>
      </c>
      <c r="J38" s="129">
        <f>0</f>
        <v>0</v>
      </c>
      <c r="K38" s="38"/>
      <c r="L38" s="117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5" customHeight="1" hidden="1">
      <c r="A39" s="38"/>
      <c r="B39" s="43"/>
      <c r="C39" s="38"/>
      <c r="D39" s="38"/>
      <c r="E39" s="116" t="s">
        <v>54</v>
      </c>
      <c r="F39" s="129">
        <f>ROUND((SUM(BI88:BI95)),2)</f>
        <v>0</v>
      </c>
      <c r="G39" s="38"/>
      <c r="H39" s="38"/>
      <c r="I39" s="130">
        <v>0</v>
      </c>
      <c r="J39" s="129">
        <f>0</f>
        <v>0</v>
      </c>
      <c r="K39" s="38"/>
      <c r="L39" s="117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3"/>
      <c r="C40" s="38"/>
      <c r="D40" s="38"/>
      <c r="E40" s="38"/>
      <c r="F40" s="38"/>
      <c r="G40" s="38"/>
      <c r="H40" s="38"/>
      <c r="I40" s="38"/>
      <c r="J40" s="38"/>
      <c r="K40" s="38"/>
      <c r="L40" s="117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35" customHeight="1">
      <c r="A41" s="38"/>
      <c r="B41" s="43"/>
      <c r="C41" s="131"/>
      <c r="D41" s="132" t="s">
        <v>55</v>
      </c>
      <c r="E41" s="133"/>
      <c r="F41" s="133"/>
      <c r="G41" s="134" t="s">
        <v>56</v>
      </c>
      <c r="H41" s="135" t="s">
        <v>57</v>
      </c>
      <c r="I41" s="133"/>
      <c r="J41" s="136">
        <f>SUM(J32:J39)</f>
        <v>0</v>
      </c>
      <c r="K41" s="137"/>
      <c r="L41" s="117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5" customHeight="1">
      <c r="A42" s="38"/>
      <c r="B42" s="138"/>
      <c r="C42" s="139"/>
      <c r="D42" s="139"/>
      <c r="E42" s="139"/>
      <c r="F42" s="139"/>
      <c r="G42" s="139"/>
      <c r="H42" s="139"/>
      <c r="I42" s="139"/>
      <c r="J42" s="139"/>
      <c r="K42" s="139"/>
      <c r="L42" s="117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6" spans="1:31" s="2" customFormat="1" ht="6.95" customHeight="1">
      <c r="A46" s="38"/>
      <c r="B46" s="140"/>
      <c r="C46" s="141"/>
      <c r="D46" s="141"/>
      <c r="E46" s="141"/>
      <c r="F46" s="141"/>
      <c r="G46" s="141"/>
      <c r="H46" s="141"/>
      <c r="I46" s="141"/>
      <c r="J46" s="141"/>
      <c r="K46" s="141"/>
      <c r="L46" s="117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24.95" customHeight="1">
      <c r="A47" s="38"/>
      <c r="B47" s="39"/>
      <c r="C47" s="26" t="s">
        <v>116</v>
      </c>
      <c r="D47" s="40"/>
      <c r="E47" s="40"/>
      <c r="F47" s="40"/>
      <c r="G47" s="40"/>
      <c r="H47" s="40"/>
      <c r="I47" s="40"/>
      <c r="J47" s="40"/>
      <c r="K47" s="40"/>
      <c r="L47" s="117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117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16</v>
      </c>
      <c r="D49" s="40"/>
      <c r="E49" s="40"/>
      <c r="F49" s="40"/>
      <c r="G49" s="40"/>
      <c r="H49" s="40"/>
      <c r="I49" s="40"/>
      <c r="J49" s="40"/>
      <c r="K49" s="40"/>
      <c r="L49" s="117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26.25" customHeight="1">
      <c r="A50" s="38"/>
      <c r="B50" s="39"/>
      <c r="C50" s="40"/>
      <c r="D50" s="40"/>
      <c r="E50" s="404" t="str">
        <f>E7</f>
        <v>CMTF -Univerzitní 22-Vrátnice a vstupní prostory a oprava podlah a rekonstrukce omítek stropů v kancelářích 36.07 ,3.08,</v>
      </c>
      <c r="F50" s="405"/>
      <c r="G50" s="405"/>
      <c r="H50" s="405"/>
      <c r="I50" s="40"/>
      <c r="J50" s="40"/>
      <c r="K50" s="40"/>
      <c r="L50" s="117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2:12" s="1" customFormat="1" ht="12" customHeight="1">
      <c r="B51" s="24"/>
      <c r="C51" s="32" t="s">
        <v>112</v>
      </c>
      <c r="D51" s="25"/>
      <c r="E51" s="25"/>
      <c r="F51" s="25"/>
      <c r="G51" s="25"/>
      <c r="H51" s="25"/>
      <c r="I51" s="25"/>
      <c r="J51" s="25"/>
      <c r="K51" s="25"/>
      <c r="L51" s="23"/>
    </row>
    <row r="52" spans="1:31" s="2" customFormat="1" ht="16.5" customHeight="1">
      <c r="A52" s="38"/>
      <c r="B52" s="39"/>
      <c r="C52" s="40"/>
      <c r="D52" s="40"/>
      <c r="E52" s="404" t="s">
        <v>735</v>
      </c>
      <c r="F52" s="406"/>
      <c r="G52" s="406"/>
      <c r="H52" s="406"/>
      <c r="I52" s="40"/>
      <c r="J52" s="40"/>
      <c r="K52" s="40"/>
      <c r="L52" s="117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12" customHeight="1">
      <c r="A53" s="38"/>
      <c r="B53" s="39"/>
      <c r="C53" s="32" t="s">
        <v>114</v>
      </c>
      <c r="D53" s="40"/>
      <c r="E53" s="40"/>
      <c r="F53" s="40"/>
      <c r="G53" s="40"/>
      <c r="H53" s="40"/>
      <c r="I53" s="40"/>
      <c r="J53" s="40"/>
      <c r="K53" s="40"/>
      <c r="L53" s="117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6.5" customHeight="1">
      <c r="A54" s="38"/>
      <c r="B54" s="39"/>
      <c r="C54" s="40"/>
      <c r="D54" s="40"/>
      <c r="E54" s="353" t="str">
        <f>E11</f>
        <v>01 - Elektroinstalace  vrátnice</v>
      </c>
      <c r="F54" s="406"/>
      <c r="G54" s="406"/>
      <c r="H54" s="406"/>
      <c r="I54" s="40"/>
      <c r="J54" s="40"/>
      <c r="K54" s="40"/>
      <c r="L54" s="117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6.95" customHeight="1">
      <c r="A55" s="38"/>
      <c r="B55" s="39"/>
      <c r="C55" s="40"/>
      <c r="D55" s="40"/>
      <c r="E55" s="40"/>
      <c r="F55" s="40"/>
      <c r="G55" s="40"/>
      <c r="H55" s="40"/>
      <c r="I55" s="40"/>
      <c r="J55" s="40"/>
      <c r="K55" s="40"/>
      <c r="L55" s="117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2" customHeight="1">
      <c r="A56" s="38"/>
      <c r="B56" s="39"/>
      <c r="C56" s="32" t="s">
        <v>22</v>
      </c>
      <c r="D56" s="40"/>
      <c r="E56" s="40"/>
      <c r="F56" s="30" t="str">
        <f>F14</f>
        <v>Univerzitní 22, 77900 Olomouc</v>
      </c>
      <c r="G56" s="40"/>
      <c r="H56" s="40"/>
      <c r="I56" s="32" t="s">
        <v>24</v>
      </c>
      <c r="J56" s="63" t="str">
        <f>IF(J14="","",J14)</f>
        <v>24. 4. 2024</v>
      </c>
      <c r="K56" s="40"/>
      <c r="L56" s="117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6.95" customHeight="1">
      <c r="A57" s="38"/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117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5.2" customHeight="1">
      <c r="A58" s="38"/>
      <c r="B58" s="39"/>
      <c r="C58" s="32" t="s">
        <v>30</v>
      </c>
      <c r="D58" s="40"/>
      <c r="E58" s="40"/>
      <c r="F58" s="30" t="str">
        <f>E17</f>
        <v>CMTF Univerzity Palackého v Olomouci</v>
      </c>
      <c r="G58" s="40"/>
      <c r="H58" s="40"/>
      <c r="I58" s="32" t="s">
        <v>38</v>
      </c>
      <c r="J58" s="36" t="str">
        <f>E23</f>
        <v>Viktor Králík</v>
      </c>
      <c r="K58" s="40"/>
      <c r="L58" s="117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31" s="2" customFormat="1" ht="15.2" customHeight="1">
      <c r="A59" s="38"/>
      <c r="B59" s="39"/>
      <c r="C59" s="32" t="s">
        <v>36</v>
      </c>
      <c r="D59" s="40"/>
      <c r="E59" s="40"/>
      <c r="F59" s="30" t="str">
        <f>IF(E20="","",E20)</f>
        <v>Vyplň údaj</v>
      </c>
      <c r="G59" s="40"/>
      <c r="H59" s="40"/>
      <c r="I59" s="32" t="s">
        <v>41</v>
      </c>
      <c r="J59" s="36" t="str">
        <f>E26</f>
        <v xml:space="preserve"> </v>
      </c>
      <c r="K59" s="40"/>
      <c r="L59" s="117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</row>
    <row r="60" spans="1:31" s="2" customFormat="1" ht="10.35" customHeight="1">
      <c r="A60" s="38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117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1:31" s="2" customFormat="1" ht="29.25" customHeight="1">
      <c r="A61" s="38"/>
      <c r="B61" s="39"/>
      <c r="C61" s="142" t="s">
        <v>117</v>
      </c>
      <c r="D61" s="143"/>
      <c r="E61" s="143"/>
      <c r="F61" s="143"/>
      <c r="G61" s="143"/>
      <c r="H61" s="143"/>
      <c r="I61" s="143"/>
      <c r="J61" s="144" t="s">
        <v>118</v>
      </c>
      <c r="K61" s="143"/>
      <c r="L61" s="117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1:31" s="2" customFormat="1" ht="10.35" customHeight="1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117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pans="1:47" s="2" customFormat="1" ht="22.9" customHeight="1">
      <c r="A63" s="38"/>
      <c r="B63" s="39"/>
      <c r="C63" s="145" t="s">
        <v>77</v>
      </c>
      <c r="D63" s="40"/>
      <c r="E63" s="40"/>
      <c r="F63" s="40"/>
      <c r="G63" s="40"/>
      <c r="H63" s="40"/>
      <c r="I63" s="40"/>
      <c r="J63" s="81">
        <f>J88</f>
        <v>0</v>
      </c>
      <c r="K63" s="40"/>
      <c r="L63" s="117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U63" s="20" t="s">
        <v>119</v>
      </c>
    </row>
    <row r="64" spans="2:12" s="9" customFormat="1" ht="24.95" customHeight="1">
      <c r="B64" s="146"/>
      <c r="C64" s="147"/>
      <c r="D64" s="148" t="s">
        <v>126</v>
      </c>
      <c r="E64" s="149"/>
      <c r="F64" s="149"/>
      <c r="G64" s="149"/>
      <c r="H64" s="149"/>
      <c r="I64" s="149"/>
      <c r="J64" s="150">
        <f>J89</f>
        <v>0</v>
      </c>
      <c r="K64" s="147"/>
      <c r="L64" s="151"/>
    </row>
    <row r="65" spans="2:12" s="10" customFormat="1" ht="19.9" customHeight="1">
      <c r="B65" s="152"/>
      <c r="C65" s="101"/>
      <c r="D65" s="153" t="s">
        <v>745</v>
      </c>
      <c r="E65" s="154"/>
      <c r="F65" s="154"/>
      <c r="G65" s="154"/>
      <c r="H65" s="154"/>
      <c r="I65" s="154"/>
      <c r="J65" s="155">
        <f>J90</f>
        <v>0</v>
      </c>
      <c r="K65" s="101"/>
      <c r="L65" s="156"/>
    </row>
    <row r="66" spans="2:12" s="9" customFormat="1" ht="24.95" customHeight="1">
      <c r="B66" s="146"/>
      <c r="C66" s="147"/>
      <c r="D66" s="148" t="s">
        <v>746</v>
      </c>
      <c r="E66" s="149"/>
      <c r="F66" s="149"/>
      <c r="G66" s="149"/>
      <c r="H66" s="149"/>
      <c r="I66" s="149"/>
      <c r="J66" s="150">
        <f>J92</f>
        <v>0</v>
      </c>
      <c r="K66" s="147"/>
      <c r="L66" s="151"/>
    </row>
    <row r="67" spans="1:31" s="2" customFormat="1" ht="21.75" customHeight="1">
      <c r="A67" s="38"/>
      <c r="B67" s="39"/>
      <c r="C67" s="40"/>
      <c r="D67" s="40"/>
      <c r="E67" s="40"/>
      <c r="F67" s="40"/>
      <c r="G67" s="40"/>
      <c r="H67" s="40"/>
      <c r="I67" s="40"/>
      <c r="J67" s="40"/>
      <c r="K67" s="40"/>
      <c r="L67" s="117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</row>
    <row r="68" spans="1:31" s="2" customFormat="1" ht="6.95" customHeight="1">
      <c r="A68" s="38"/>
      <c r="B68" s="51"/>
      <c r="C68" s="52"/>
      <c r="D68" s="52"/>
      <c r="E68" s="52"/>
      <c r="F68" s="52"/>
      <c r="G68" s="52"/>
      <c r="H68" s="52"/>
      <c r="I68" s="52"/>
      <c r="J68" s="52"/>
      <c r="K68" s="52"/>
      <c r="L68" s="117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</row>
    <row r="72" spans="1:31" s="2" customFormat="1" ht="6.95" customHeight="1">
      <c r="A72" s="38"/>
      <c r="B72" s="53"/>
      <c r="C72" s="54"/>
      <c r="D72" s="54"/>
      <c r="E72" s="54"/>
      <c r="F72" s="54"/>
      <c r="G72" s="54"/>
      <c r="H72" s="54"/>
      <c r="I72" s="54"/>
      <c r="J72" s="54"/>
      <c r="K72" s="54"/>
      <c r="L72" s="117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24.95" customHeight="1">
      <c r="A73" s="38"/>
      <c r="B73" s="39"/>
      <c r="C73" s="26" t="s">
        <v>130</v>
      </c>
      <c r="D73" s="40"/>
      <c r="E73" s="40"/>
      <c r="F73" s="40"/>
      <c r="G73" s="40"/>
      <c r="H73" s="40"/>
      <c r="I73" s="40"/>
      <c r="J73" s="40"/>
      <c r="K73" s="40"/>
      <c r="L73" s="117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6.95" customHeight="1">
      <c r="A74" s="38"/>
      <c r="B74" s="39"/>
      <c r="C74" s="40"/>
      <c r="D74" s="40"/>
      <c r="E74" s="40"/>
      <c r="F74" s="40"/>
      <c r="G74" s="40"/>
      <c r="H74" s="40"/>
      <c r="I74" s="40"/>
      <c r="J74" s="40"/>
      <c r="K74" s="40"/>
      <c r="L74" s="117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2" customHeight="1">
      <c r="A75" s="38"/>
      <c r="B75" s="39"/>
      <c r="C75" s="32" t="s">
        <v>16</v>
      </c>
      <c r="D75" s="40"/>
      <c r="E75" s="40"/>
      <c r="F75" s="40"/>
      <c r="G75" s="40"/>
      <c r="H75" s="40"/>
      <c r="I75" s="40"/>
      <c r="J75" s="40"/>
      <c r="K75" s="40"/>
      <c r="L75" s="117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26.25" customHeight="1">
      <c r="A76" s="38"/>
      <c r="B76" s="39"/>
      <c r="C76" s="40"/>
      <c r="D76" s="40"/>
      <c r="E76" s="404" t="str">
        <f>E7</f>
        <v>CMTF -Univerzitní 22-Vrátnice a vstupní prostory a oprava podlah a rekonstrukce omítek stropů v kancelářích 36.07 ,3.08,</v>
      </c>
      <c r="F76" s="405"/>
      <c r="G76" s="405"/>
      <c r="H76" s="405"/>
      <c r="I76" s="40"/>
      <c r="J76" s="40"/>
      <c r="K76" s="40"/>
      <c r="L76" s="117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2:12" s="1" customFormat="1" ht="12" customHeight="1">
      <c r="B77" s="24"/>
      <c r="C77" s="32" t="s">
        <v>112</v>
      </c>
      <c r="D77" s="25"/>
      <c r="E77" s="25"/>
      <c r="F77" s="25"/>
      <c r="G77" s="25"/>
      <c r="H77" s="25"/>
      <c r="I77" s="25"/>
      <c r="J77" s="25"/>
      <c r="K77" s="25"/>
      <c r="L77" s="23"/>
    </row>
    <row r="78" spans="1:31" s="2" customFormat="1" ht="16.5" customHeight="1">
      <c r="A78" s="38"/>
      <c r="B78" s="39"/>
      <c r="C78" s="40"/>
      <c r="D78" s="40"/>
      <c r="E78" s="404" t="s">
        <v>735</v>
      </c>
      <c r="F78" s="406"/>
      <c r="G78" s="406"/>
      <c r="H78" s="406"/>
      <c r="I78" s="40"/>
      <c r="J78" s="40"/>
      <c r="K78" s="40"/>
      <c r="L78" s="117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2" customHeight="1">
      <c r="A79" s="38"/>
      <c r="B79" s="39"/>
      <c r="C79" s="32" t="s">
        <v>114</v>
      </c>
      <c r="D79" s="40"/>
      <c r="E79" s="40"/>
      <c r="F79" s="40"/>
      <c r="G79" s="40"/>
      <c r="H79" s="40"/>
      <c r="I79" s="40"/>
      <c r="J79" s="40"/>
      <c r="K79" s="40"/>
      <c r="L79" s="117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6.5" customHeight="1">
      <c r="A80" s="38"/>
      <c r="B80" s="39"/>
      <c r="C80" s="40"/>
      <c r="D80" s="40"/>
      <c r="E80" s="353" t="str">
        <f>E11</f>
        <v>01 - Elektroinstalace  vrátnice</v>
      </c>
      <c r="F80" s="406"/>
      <c r="G80" s="406"/>
      <c r="H80" s="406"/>
      <c r="I80" s="40"/>
      <c r="J80" s="40"/>
      <c r="K80" s="40"/>
      <c r="L80" s="117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6.95" customHeight="1">
      <c r="A81" s="38"/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117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12" customHeight="1">
      <c r="A82" s="38"/>
      <c r="B82" s="39"/>
      <c r="C82" s="32" t="s">
        <v>22</v>
      </c>
      <c r="D82" s="40"/>
      <c r="E82" s="40"/>
      <c r="F82" s="30" t="str">
        <f>F14</f>
        <v>Univerzitní 22, 77900 Olomouc</v>
      </c>
      <c r="G82" s="40"/>
      <c r="H82" s="40"/>
      <c r="I82" s="32" t="s">
        <v>24</v>
      </c>
      <c r="J82" s="63" t="str">
        <f>IF(J14="","",J14)</f>
        <v>24. 4. 2024</v>
      </c>
      <c r="K82" s="40"/>
      <c r="L82" s="117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117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5.2" customHeight="1">
      <c r="A84" s="38"/>
      <c r="B84" s="39"/>
      <c r="C84" s="32" t="s">
        <v>30</v>
      </c>
      <c r="D84" s="40"/>
      <c r="E84" s="40"/>
      <c r="F84" s="30" t="str">
        <f>E17</f>
        <v>CMTF Univerzity Palackého v Olomouci</v>
      </c>
      <c r="G84" s="40"/>
      <c r="H84" s="40"/>
      <c r="I84" s="32" t="s">
        <v>38</v>
      </c>
      <c r="J84" s="36" t="str">
        <f>E23</f>
        <v>Viktor Králík</v>
      </c>
      <c r="K84" s="40"/>
      <c r="L84" s="117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5.2" customHeight="1">
      <c r="A85" s="38"/>
      <c r="B85" s="39"/>
      <c r="C85" s="32" t="s">
        <v>36</v>
      </c>
      <c r="D85" s="40"/>
      <c r="E85" s="40"/>
      <c r="F85" s="30" t="str">
        <f>IF(E20="","",E20)</f>
        <v>Vyplň údaj</v>
      </c>
      <c r="G85" s="40"/>
      <c r="H85" s="40"/>
      <c r="I85" s="32" t="s">
        <v>41</v>
      </c>
      <c r="J85" s="36" t="str">
        <f>E26</f>
        <v xml:space="preserve"> </v>
      </c>
      <c r="K85" s="40"/>
      <c r="L85" s="117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0.3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117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11" customFormat="1" ht="29.25" customHeight="1">
      <c r="A87" s="157"/>
      <c r="B87" s="158"/>
      <c r="C87" s="159" t="s">
        <v>131</v>
      </c>
      <c r="D87" s="160" t="s">
        <v>64</v>
      </c>
      <c r="E87" s="160" t="s">
        <v>60</v>
      </c>
      <c r="F87" s="160" t="s">
        <v>61</v>
      </c>
      <c r="G87" s="160" t="s">
        <v>132</v>
      </c>
      <c r="H87" s="160" t="s">
        <v>133</v>
      </c>
      <c r="I87" s="160" t="s">
        <v>134</v>
      </c>
      <c r="J87" s="160" t="s">
        <v>118</v>
      </c>
      <c r="K87" s="161" t="s">
        <v>135</v>
      </c>
      <c r="L87" s="162"/>
      <c r="M87" s="72" t="s">
        <v>35</v>
      </c>
      <c r="N87" s="73" t="s">
        <v>49</v>
      </c>
      <c r="O87" s="73" t="s">
        <v>136</v>
      </c>
      <c r="P87" s="73" t="s">
        <v>137</v>
      </c>
      <c r="Q87" s="73" t="s">
        <v>138</v>
      </c>
      <c r="R87" s="73" t="s">
        <v>139</v>
      </c>
      <c r="S87" s="73" t="s">
        <v>140</v>
      </c>
      <c r="T87" s="74" t="s">
        <v>141</v>
      </c>
      <c r="U87" s="157"/>
      <c r="V87" s="157"/>
      <c r="W87" s="157"/>
      <c r="X87" s="157"/>
      <c r="Y87" s="157"/>
      <c r="Z87" s="157"/>
      <c r="AA87" s="157"/>
      <c r="AB87" s="157"/>
      <c r="AC87" s="157"/>
      <c r="AD87" s="157"/>
      <c r="AE87" s="157"/>
    </row>
    <row r="88" spans="1:63" s="2" customFormat="1" ht="22.9" customHeight="1">
      <c r="A88" s="38"/>
      <c r="B88" s="39"/>
      <c r="C88" s="79" t="s">
        <v>142</v>
      </c>
      <c r="D88" s="40"/>
      <c r="E88" s="40"/>
      <c r="F88" s="40"/>
      <c r="G88" s="40"/>
      <c r="H88" s="40"/>
      <c r="I88" s="40"/>
      <c r="J88" s="163">
        <f>BK88</f>
        <v>0</v>
      </c>
      <c r="K88" s="40"/>
      <c r="L88" s="43"/>
      <c r="M88" s="75"/>
      <c r="N88" s="164"/>
      <c r="O88" s="76"/>
      <c r="P88" s="165">
        <f>P89+P92</f>
        <v>0</v>
      </c>
      <c r="Q88" s="76"/>
      <c r="R88" s="165">
        <f>R89+R92</f>
        <v>0</v>
      </c>
      <c r="S88" s="76"/>
      <c r="T88" s="166">
        <f>T89+T92</f>
        <v>0</v>
      </c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T88" s="20" t="s">
        <v>78</v>
      </c>
      <c r="AU88" s="20" t="s">
        <v>119</v>
      </c>
      <c r="BK88" s="167">
        <f>BK89+BK92</f>
        <v>0</v>
      </c>
    </row>
    <row r="89" spans="2:63" s="12" customFormat="1" ht="25.9" customHeight="1">
      <c r="B89" s="168"/>
      <c r="C89" s="169"/>
      <c r="D89" s="170" t="s">
        <v>78</v>
      </c>
      <c r="E89" s="171" t="s">
        <v>284</v>
      </c>
      <c r="F89" s="171" t="s">
        <v>285</v>
      </c>
      <c r="G89" s="169"/>
      <c r="H89" s="169"/>
      <c r="I89" s="172"/>
      <c r="J89" s="173">
        <f>BK89</f>
        <v>0</v>
      </c>
      <c r="K89" s="169"/>
      <c r="L89" s="174"/>
      <c r="M89" s="175"/>
      <c r="N89" s="176"/>
      <c r="O89" s="176"/>
      <c r="P89" s="177">
        <f>P90</f>
        <v>0</v>
      </c>
      <c r="Q89" s="176"/>
      <c r="R89" s="177">
        <f>R90</f>
        <v>0</v>
      </c>
      <c r="S89" s="176"/>
      <c r="T89" s="178">
        <f>T90</f>
        <v>0</v>
      </c>
      <c r="AR89" s="179" t="s">
        <v>87</v>
      </c>
      <c r="AT89" s="180" t="s">
        <v>78</v>
      </c>
      <c r="AU89" s="180" t="s">
        <v>79</v>
      </c>
      <c r="AY89" s="179" t="s">
        <v>145</v>
      </c>
      <c r="BK89" s="181">
        <f>BK90</f>
        <v>0</v>
      </c>
    </row>
    <row r="90" spans="2:63" s="12" customFormat="1" ht="22.9" customHeight="1">
      <c r="B90" s="168"/>
      <c r="C90" s="169"/>
      <c r="D90" s="170" t="s">
        <v>78</v>
      </c>
      <c r="E90" s="182" t="s">
        <v>747</v>
      </c>
      <c r="F90" s="182" t="s">
        <v>748</v>
      </c>
      <c r="G90" s="169"/>
      <c r="H90" s="169"/>
      <c r="I90" s="172"/>
      <c r="J90" s="183">
        <f>BK90</f>
        <v>0</v>
      </c>
      <c r="K90" s="169"/>
      <c r="L90" s="174"/>
      <c r="M90" s="175"/>
      <c r="N90" s="176"/>
      <c r="O90" s="176"/>
      <c r="P90" s="177">
        <f>P91</f>
        <v>0</v>
      </c>
      <c r="Q90" s="176"/>
      <c r="R90" s="177">
        <f>R91</f>
        <v>0</v>
      </c>
      <c r="S90" s="176"/>
      <c r="T90" s="178">
        <f>T91</f>
        <v>0</v>
      </c>
      <c r="AR90" s="179" t="s">
        <v>87</v>
      </c>
      <c r="AT90" s="180" t="s">
        <v>78</v>
      </c>
      <c r="AU90" s="180" t="s">
        <v>83</v>
      </c>
      <c r="AY90" s="179" t="s">
        <v>145</v>
      </c>
      <c r="BK90" s="181">
        <f>BK91</f>
        <v>0</v>
      </c>
    </row>
    <row r="91" spans="1:65" s="2" customFormat="1" ht="16.5" customHeight="1">
      <c r="A91" s="38"/>
      <c r="B91" s="39"/>
      <c r="C91" s="184" t="s">
        <v>83</v>
      </c>
      <c r="D91" s="184" t="s">
        <v>148</v>
      </c>
      <c r="E91" s="185" t="s">
        <v>749</v>
      </c>
      <c r="F91" s="186" t="s">
        <v>750</v>
      </c>
      <c r="G91" s="187" t="s">
        <v>247</v>
      </c>
      <c r="H91" s="188">
        <v>1</v>
      </c>
      <c r="I91" s="189"/>
      <c r="J91" s="190">
        <f>ROUND(I91*H91,2)</f>
        <v>0</v>
      </c>
      <c r="K91" s="186" t="s">
        <v>35</v>
      </c>
      <c r="L91" s="43"/>
      <c r="M91" s="191" t="s">
        <v>35</v>
      </c>
      <c r="N91" s="192" t="s">
        <v>50</v>
      </c>
      <c r="O91" s="68"/>
      <c r="P91" s="193">
        <f>O91*H91</f>
        <v>0</v>
      </c>
      <c r="Q91" s="193">
        <v>0</v>
      </c>
      <c r="R91" s="193">
        <f>Q91*H91</f>
        <v>0</v>
      </c>
      <c r="S91" s="193">
        <v>0</v>
      </c>
      <c r="T91" s="194">
        <f>S91*H91</f>
        <v>0</v>
      </c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R91" s="195" t="s">
        <v>209</v>
      </c>
      <c r="AT91" s="195" t="s">
        <v>148</v>
      </c>
      <c r="AU91" s="195" t="s">
        <v>87</v>
      </c>
      <c r="AY91" s="20" t="s">
        <v>145</v>
      </c>
      <c r="BE91" s="196">
        <f>IF(N91="základní",J91,0)</f>
        <v>0</v>
      </c>
      <c r="BF91" s="196">
        <f>IF(N91="snížená",J91,0)</f>
        <v>0</v>
      </c>
      <c r="BG91" s="196">
        <f>IF(N91="zákl. přenesená",J91,0)</f>
        <v>0</v>
      </c>
      <c r="BH91" s="196">
        <f>IF(N91="sníž. přenesená",J91,0)</f>
        <v>0</v>
      </c>
      <c r="BI91" s="196">
        <f>IF(N91="nulová",J91,0)</f>
        <v>0</v>
      </c>
      <c r="BJ91" s="20" t="s">
        <v>83</v>
      </c>
      <c r="BK91" s="196">
        <f>ROUND(I91*H91,2)</f>
        <v>0</v>
      </c>
      <c r="BL91" s="20" t="s">
        <v>209</v>
      </c>
      <c r="BM91" s="195" t="s">
        <v>751</v>
      </c>
    </row>
    <row r="92" spans="2:63" s="12" customFormat="1" ht="25.9" customHeight="1">
      <c r="B92" s="168"/>
      <c r="C92" s="169"/>
      <c r="D92" s="170" t="s">
        <v>78</v>
      </c>
      <c r="E92" s="171" t="s">
        <v>508</v>
      </c>
      <c r="F92" s="171" t="s">
        <v>752</v>
      </c>
      <c r="G92" s="169"/>
      <c r="H92" s="169"/>
      <c r="I92" s="172"/>
      <c r="J92" s="173">
        <f>BK92</f>
        <v>0</v>
      </c>
      <c r="K92" s="169"/>
      <c r="L92" s="174"/>
      <c r="M92" s="175"/>
      <c r="N92" s="176"/>
      <c r="O92" s="176"/>
      <c r="P92" s="177">
        <f>SUM(P93:P95)</f>
        <v>0</v>
      </c>
      <c r="Q92" s="176"/>
      <c r="R92" s="177">
        <f>SUM(R93:R95)</f>
        <v>0</v>
      </c>
      <c r="S92" s="176"/>
      <c r="T92" s="178">
        <f>SUM(T93:T95)</f>
        <v>0</v>
      </c>
      <c r="AR92" s="179" t="s">
        <v>153</v>
      </c>
      <c r="AT92" s="180" t="s">
        <v>78</v>
      </c>
      <c r="AU92" s="180" t="s">
        <v>79</v>
      </c>
      <c r="AY92" s="179" t="s">
        <v>145</v>
      </c>
      <c r="BK92" s="181">
        <f>SUM(BK93:BK95)</f>
        <v>0</v>
      </c>
    </row>
    <row r="93" spans="1:65" s="2" customFormat="1" ht="24.2" customHeight="1">
      <c r="A93" s="38"/>
      <c r="B93" s="39"/>
      <c r="C93" s="184" t="s">
        <v>87</v>
      </c>
      <c r="D93" s="184" t="s">
        <v>148</v>
      </c>
      <c r="E93" s="185" t="s">
        <v>753</v>
      </c>
      <c r="F93" s="186" t="s">
        <v>754</v>
      </c>
      <c r="G93" s="187" t="s">
        <v>755</v>
      </c>
      <c r="H93" s="188">
        <v>4</v>
      </c>
      <c r="I93" s="189"/>
      <c r="J93" s="190">
        <f>ROUND(I93*H93,2)</f>
        <v>0</v>
      </c>
      <c r="K93" s="186" t="s">
        <v>35</v>
      </c>
      <c r="L93" s="43"/>
      <c r="M93" s="191" t="s">
        <v>35</v>
      </c>
      <c r="N93" s="192" t="s">
        <v>50</v>
      </c>
      <c r="O93" s="68"/>
      <c r="P93" s="193">
        <f>O93*H93</f>
        <v>0</v>
      </c>
      <c r="Q93" s="193">
        <v>0</v>
      </c>
      <c r="R93" s="193">
        <f>Q93*H93</f>
        <v>0</v>
      </c>
      <c r="S93" s="193">
        <v>0</v>
      </c>
      <c r="T93" s="194">
        <f>S93*H93</f>
        <v>0</v>
      </c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R93" s="195" t="s">
        <v>756</v>
      </c>
      <c r="AT93" s="195" t="s">
        <v>148</v>
      </c>
      <c r="AU93" s="195" t="s">
        <v>83</v>
      </c>
      <c r="AY93" s="20" t="s">
        <v>145</v>
      </c>
      <c r="BE93" s="196">
        <f>IF(N93="základní",J93,0)</f>
        <v>0</v>
      </c>
      <c r="BF93" s="196">
        <f>IF(N93="snížená",J93,0)</f>
        <v>0</v>
      </c>
      <c r="BG93" s="196">
        <f>IF(N93="zákl. přenesená",J93,0)</f>
        <v>0</v>
      </c>
      <c r="BH93" s="196">
        <f>IF(N93="sníž. přenesená",J93,0)</f>
        <v>0</v>
      </c>
      <c r="BI93" s="196">
        <f>IF(N93="nulová",J93,0)</f>
        <v>0</v>
      </c>
      <c r="BJ93" s="20" t="s">
        <v>83</v>
      </c>
      <c r="BK93" s="196">
        <f>ROUND(I93*H93,2)</f>
        <v>0</v>
      </c>
      <c r="BL93" s="20" t="s">
        <v>756</v>
      </c>
      <c r="BM93" s="195" t="s">
        <v>757</v>
      </c>
    </row>
    <row r="94" spans="1:65" s="2" customFormat="1" ht="24.2" customHeight="1">
      <c r="A94" s="38"/>
      <c r="B94" s="39"/>
      <c r="C94" s="184" t="s">
        <v>161</v>
      </c>
      <c r="D94" s="184" t="s">
        <v>148</v>
      </c>
      <c r="E94" s="185" t="s">
        <v>758</v>
      </c>
      <c r="F94" s="186" t="s">
        <v>759</v>
      </c>
      <c r="G94" s="187" t="s">
        <v>755</v>
      </c>
      <c r="H94" s="188">
        <v>10</v>
      </c>
      <c r="I94" s="189"/>
      <c r="J94" s="190">
        <f>ROUND(I94*H94,2)</f>
        <v>0</v>
      </c>
      <c r="K94" s="186" t="s">
        <v>35</v>
      </c>
      <c r="L94" s="43"/>
      <c r="M94" s="191" t="s">
        <v>35</v>
      </c>
      <c r="N94" s="192" t="s">
        <v>50</v>
      </c>
      <c r="O94" s="68"/>
      <c r="P94" s="193">
        <f>O94*H94</f>
        <v>0</v>
      </c>
      <c r="Q94" s="193">
        <v>0</v>
      </c>
      <c r="R94" s="193">
        <f>Q94*H94</f>
        <v>0</v>
      </c>
      <c r="S94" s="193">
        <v>0</v>
      </c>
      <c r="T94" s="194">
        <f>S94*H94</f>
        <v>0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195" t="s">
        <v>756</v>
      </c>
      <c r="AT94" s="195" t="s">
        <v>148</v>
      </c>
      <c r="AU94" s="195" t="s">
        <v>83</v>
      </c>
      <c r="AY94" s="20" t="s">
        <v>145</v>
      </c>
      <c r="BE94" s="196">
        <f>IF(N94="základní",J94,0)</f>
        <v>0</v>
      </c>
      <c r="BF94" s="196">
        <f>IF(N94="snížená",J94,0)</f>
        <v>0</v>
      </c>
      <c r="BG94" s="196">
        <f>IF(N94="zákl. přenesená",J94,0)</f>
        <v>0</v>
      </c>
      <c r="BH94" s="196">
        <f>IF(N94="sníž. přenesená",J94,0)</f>
        <v>0</v>
      </c>
      <c r="BI94" s="196">
        <f>IF(N94="nulová",J94,0)</f>
        <v>0</v>
      </c>
      <c r="BJ94" s="20" t="s">
        <v>83</v>
      </c>
      <c r="BK94" s="196">
        <f>ROUND(I94*H94,2)</f>
        <v>0</v>
      </c>
      <c r="BL94" s="20" t="s">
        <v>756</v>
      </c>
      <c r="BM94" s="195" t="s">
        <v>760</v>
      </c>
    </row>
    <row r="95" spans="1:65" s="2" customFormat="1" ht="21.75" customHeight="1">
      <c r="A95" s="38"/>
      <c r="B95" s="39"/>
      <c r="C95" s="184" t="s">
        <v>153</v>
      </c>
      <c r="D95" s="184" t="s">
        <v>148</v>
      </c>
      <c r="E95" s="185" t="s">
        <v>761</v>
      </c>
      <c r="F95" s="186" t="s">
        <v>762</v>
      </c>
      <c r="G95" s="187" t="s">
        <v>755</v>
      </c>
      <c r="H95" s="188">
        <v>4</v>
      </c>
      <c r="I95" s="189"/>
      <c r="J95" s="190">
        <f>ROUND(I95*H95,2)</f>
        <v>0</v>
      </c>
      <c r="K95" s="186" t="s">
        <v>35</v>
      </c>
      <c r="L95" s="43"/>
      <c r="M95" s="261" t="s">
        <v>35</v>
      </c>
      <c r="N95" s="262" t="s">
        <v>50</v>
      </c>
      <c r="O95" s="259"/>
      <c r="P95" s="263">
        <f>O95*H95</f>
        <v>0</v>
      </c>
      <c r="Q95" s="263">
        <v>0</v>
      </c>
      <c r="R95" s="263">
        <f>Q95*H95</f>
        <v>0</v>
      </c>
      <c r="S95" s="263">
        <v>0</v>
      </c>
      <c r="T95" s="264">
        <f>S95*H95</f>
        <v>0</v>
      </c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R95" s="195" t="s">
        <v>756</v>
      </c>
      <c r="AT95" s="195" t="s">
        <v>148</v>
      </c>
      <c r="AU95" s="195" t="s">
        <v>83</v>
      </c>
      <c r="AY95" s="20" t="s">
        <v>145</v>
      </c>
      <c r="BE95" s="196">
        <f>IF(N95="základní",J95,0)</f>
        <v>0</v>
      </c>
      <c r="BF95" s="196">
        <f>IF(N95="snížená",J95,0)</f>
        <v>0</v>
      </c>
      <c r="BG95" s="196">
        <f>IF(N95="zákl. přenesená",J95,0)</f>
        <v>0</v>
      </c>
      <c r="BH95" s="196">
        <f>IF(N95="sníž. přenesená",J95,0)</f>
        <v>0</v>
      </c>
      <c r="BI95" s="196">
        <f>IF(N95="nulová",J95,0)</f>
        <v>0</v>
      </c>
      <c r="BJ95" s="20" t="s">
        <v>83</v>
      </c>
      <c r="BK95" s="196">
        <f>ROUND(I95*H95,2)</f>
        <v>0</v>
      </c>
      <c r="BL95" s="20" t="s">
        <v>756</v>
      </c>
      <c r="BM95" s="195" t="s">
        <v>763</v>
      </c>
    </row>
    <row r="96" spans="1:31" s="2" customFormat="1" ht="6.95" customHeight="1">
      <c r="A96" s="38"/>
      <c r="B96" s="51"/>
      <c r="C96" s="52"/>
      <c r="D96" s="52"/>
      <c r="E96" s="52"/>
      <c r="F96" s="52"/>
      <c r="G96" s="52"/>
      <c r="H96" s="52"/>
      <c r="I96" s="52"/>
      <c r="J96" s="52"/>
      <c r="K96" s="52"/>
      <c r="L96" s="43"/>
      <c r="M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</sheetData>
  <sheetProtection algorithmName="SHA-512" hashValue="NS2tt34OIanzX74rkj2VTz/Wm5zNJQiwSgaxP8oLXmpV4xtdcbnB8xId21h4emY2sV+sb5xqWjuoqlWP5LZVqA==" saltValue="cGP+t4MgKF1PuVx3fEU/LG3e4kQnhHbzsRg9sZYd3j9NVFTxnxADOm8sZLpiKYnsGGfhQNfnv+Q7Sq9t+o20/w==" spinCount="100000" sheet="1" objects="1" scenarios="1" formatColumns="0" formatRows="0" autoFilter="0"/>
  <autoFilter ref="C87:K95"/>
  <mergeCells count="12">
    <mergeCell ref="E80:H80"/>
    <mergeCell ref="L2:V2"/>
    <mergeCell ref="E50:H50"/>
    <mergeCell ref="E52:H52"/>
    <mergeCell ref="E54:H54"/>
    <mergeCell ref="E76:H76"/>
    <mergeCell ref="E78:H78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3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96"/>
      <c r="M2" s="396"/>
      <c r="N2" s="396"/>
      <c r="O2" s="396"/>
      <c r="P2" s="396"/>
      <c r="Q2" s="396"/>
      <c r="R2" s="396"/>
      <c r="S2" s="396"/>
      <c r="T2" s="396"/>
      <c r="U2" s="396"/>
      <c r="V2" s="396"/>
      <c r="AT2" s="20" t="s">
        <v>104</v>
      </c>
    </row>
    <row r="3" spans="2:46" s="1" customFormat="1" ht="6.95" customHeight="1">
      <c r="B3" s="112"/>
      <c r="C3" s="113"/>
      <c r="D3" s="113"/>
      <c r="E3" s="113"/>
      <c r="F3" s="113"/>
      <c r="G3" s="113"/>
      <c r="H3" s="113"/>
      <c r="I3" s="113"/>
      <c r="J3" s="113"/>
      <c r="K3" s="113"/>
      <c r="L3" s="23"/>
      <c r="AT3" s="20" t="s">
        <v>87</v>
      </c>
    </row>
    <row r="4" spans="2:46" s="1" customFormat="1" ht="24.95" customHeight="1">
      <c r="B4" s="23"/>
      <c r="D4" s="114" t="s">
        <v>111</v>
      </c>
      <c r="L4" s="23"/>
      <c r="M4" s="115" t="s">
        <v>10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116" t="s">
        <v>16</v>
      </c>
      <c r="L6" s="23"/>
    </row>
    <row r="7" spans="2:12" s="1" customFormat="1" ht="26.25" customHeight="1">
      <c r="B7" s="23"/>
      <c r="E7" s="397" t="str">
        <f>'Rekapitulace stavby'!K6</f>
        <v>CMTF -Univerzitní 22-Vrátnice a vstupní prostory a oprava podlah a rekonstrukce omítek stropů v kancelářích 36.07 ,3.08,</v>
      </c>
      <c r="F7" s="398"/>
      <c r="G7" s="398"/>
      <c r="H7" s="398"/>
      <c r="L7" s="23"/>
    </row>
    <row r="8" spans="2:12" s="1" customFormat="1" ht="12" customHeight="1">
      <c r="B8" s="23"/>
      <c r="D8" s="116" t="s">
        <v>112</v>
      </c>
      <c r="L8" s="23"/>
    </row>
    <row r="9" spans="1:31" s="2" customFormat="1" ht="16.5" customHeight="1">
      <c r="A9" s="38"/>
      <c r="B9" s="43"/>
      <c r="C9" s="38"/>
      <c r="D9" s="38"/>
      <c r="E9" s="397" t="s">
        <v>735</v>
      </c>
      <c r="F9" s="399"/>
      <c r="G9" s="399"/>
      <c r="H9" s="399"/>
      <c r="I9" s="38"/>
      <c r="J9" s="38"/>
      <c r="K9" s="38"/>
      <c r="L9" s="117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3"/>
      <c r="C10" s="38"/>
      <c r="D10" s="116" t="s">
        <v>114</v>
      </c>
      <c r="E10" s="38"/>
      <c r="F10" s="38"/>
      <c r="G10" s="38"/>
      <c r="H10" s="38"/>
      <c r="I10" s="38"/>
      <c r="J10" s="38"/>
      <c r="K10" s="38"/>
      <c r="L10" s="117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3"/>
      <c r="C11" s="38"/>
      <c r="D11" s="38"/>
      <c r="E11" s="400" t="s">
        <v>764</v>
      </c>
      <c r="F11" s="399"/>
      <c r="G11" s="399"/>
      <c r="H11" s="399"/>
      <c r="I11" s="38"/>
      <c r="J11" s="38"/>
      <c r="K11" s="38"/>
      <c r="L11" s="117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1.25">
      <c r="A12" s="38"/>
      <c r="B12" s="43"/>
      <c r="C12" s="38"/>
      <c r="D12" s="38"/>
      <c r="E12" s="38"/>
      <c r="F12" s="38"/>
      <c r="G12" s="38"/>
      <c r="H12" s="38"/>
      <c r="I12" s="38"/>
      <c r="J12" s="38"/>
      <c r="K12" s="38"/>
      <c r="L12" s="117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3"/>
      <c r="C13" s="38"/>
      <c r="D13" s="116" t="s">
        <v>18</v>
      </c>
      <c r="E13" s="38"/>
      <c r="F13" s="107" t="s">
        <v>35</v>
      </c>
      <c r="G13" s="38"/>
      <c r="H13" s="38"/>
      <c r="I13" s="116" t="s">
        <v>20</v>
      </c>
      <c r="J13" s="107" t="s">
        <v>35</v>
      </c>
      <c r="K13" s="38"/>
      <c r="L13" s="117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3"/>
      <c r="C14" s="38"/>
      <c r="D14" s="116" t="s">
        <v>22</v>
      </c>
      <c r="E14" s="38"/>
      <c r="F14" s="107" t="s">
        <v>737</v>
      </c>
      <c r="G14" s="38"/>
      <c r="H14" s="38"/>
      <c r="I14" s="116" t="s">
        <v>24</v>
      </c>
      <c r="J14" s="118" t="str">
        <f>'Rekapitulace stavby'!AN8</f>
        <v>24. 4. 2024</v>
      </c>
      <c r="K14" s="38"/>
      <c r="L14" s="117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9" customHeight="1">
      <c r="A15" s="38"/>
      <c r="B15" s="43"/>
      <c r="C15" s="38"/>
      <c r="D15" s="38"/>
      <c r="E15" s="38"/>
      <c r="F15" s="38"/>
      <c r="G15" s="38"/>
      <c r="H15" s="38"/>
      <c r="I15" s="38"/>
      <c r="J15" s="38"/>
      <c r="K15" s="38"/>
      <c r="L15" s="117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3"/>
      <c r="C16" s="38"/>
      <c r="D16" s="116" t="s">
        <v>30</v>
      </c>
      <c r="E16" s="38"/>
      <c r="F16" s="38"/>
      <c r="G16" s="38"/>
      <c r="H16" s="38"/>
      <c r="I16" s="116" t="s">
        <v>31</v>
      </c>
      <c r="J16" s="107" t="s">
        <v>738</v>
      </c>
      <c r="K16" s="38"/>
      <c r="L16" s="117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3"/>
      <c r="C17" s="38"/>
      <c r="D17" s="38"/>
      <c r="E17" s="107" t="s">
        <v>739</v>
      </c>
      <c r="F17" s="38"/>
      <c r="G17" s="38"/>
      <c r="H17" s="38"/>
      <c r="I17" s="116" t="s">
        <v>34</v>
      </c>
      <c r="J17" s="107" t="s">
        <v>740</v>
      </c>
      <c r="K17" s="38"/>
      <c r="L17" s="117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3"/>
      <c r="C18" s="38"/>
      <c r="D18" s="38"/>
      <c r="E18" s="38"/>
      <c r="F18" s="38"/>
      <c r="G18" s="38"/>
      <c r="H18" s="38"/>
      <c r="I18" s="38"/>
      <c r="J18" s="38"/>
      <c r="K18" s="38"/>
      <c r="L18" s="117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3"/>
      <c r="C19" s="38"/>
      <c r="D19" s="116" t="s">
        <v>36</v>
      </c>
      <c r="E19" s="38"/>
      <c r="F19" s="38"/>
      <c r="G19" s="38"/>
      <c r="H19" s="38"/>
      <c r="I19" s="116" t="s">
        <v>31</v>
      </c>
      <c r="J19" s="33" t="str">
        <f>'Rekapitulace stavby'!AN13</f>
        <v>Vyplň údaj</v>
      </c>
      <c r="K19" s="38"/>
      <c r="L19" s="117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3"/>
      <c r="C20" s="38"/>
      <c r="D20" s="38"/>
      <c r="E20" s="401" t="str">
        <f>'Rekapitulace stavby'!E14</f>
        <v>Vyplň údaj</v>
      </c>
      <c r="F20" s="402"/>
      <c r="G20" s="402"/>
      <c r="H20" s="402"/>
      <c r="I20" s="116" t="s">
        <v>34</v>
      </c>
      <c r="J20" s="33" t="str">
        <f>'Rekapitulace stavby'!AN14</f>
        <v>Vyplň údaj</v>
      </c>
      <c r="K20" s="38"/>
      <c r="L20" s="117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3"/>
      <c r="C21" s="38"/>
      <c r="D21" s="38"/>
      <c r="E21" s="38"/>
      <c r="F21" s="38"/>
      <c r="G21" s="38"/>
      <c r="H21" s="38"/>
      <c r="I21" s="38"/>
      <c r="J21" s="38"/>
      <c r="K21" s="38"/>
      <c r="L21" s="117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3"/>
      <c r="C22" s="38"/>
      <c r="D22" s="116" t="s">
        <v>38</v>
      </c>
      <c r="E22" s="38"/>
      <c r="F22" s="38"/>
      <c r="G22" s="38"/>
      <c r="H22" s="38"/>
      <c r="I22" s="116" t="s">
        <v>31</v>
      </c>
      <c r="J22" s="107" t="s">
        <v>741</v>
      </c>
      <c r="K22" s="38"/>
      <c r="L22" s="117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3"/>
      <c r="C23" s="38"/>
      <c r="D23" s="38"/>
      <c r="E23" s="107" t="s">
        <v>742</v>
      </c>
      <c r="F23" s="38"/>
      <c r="G23" s="38"/>
      <c r="H23" s="38"/>
      <c r="I23" s="116" t="s">
        <v>34</v>
      </c>
      <c r="J23" s="107" t="s">
        <v>743</v>
      </c>
      <c r="K23" s="38"/>
      <c r="L23" s="117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3"/>
      <c r="C24" s="38"/>
      <c r="D24" s="38"/>
      <c r="E24" s="38"/>
      <c r="F24" s="38"/>
      <c r="G24" s="38"/>
      <c r="H24" s="38"/>
      <c r="I24" s="38"/>
      <c r="J24" s="38"/>
      <c r="K24" s="38"/>
      <c r="L24" s="117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3"/>
      <c r="C25" s="38"/>
      <c r="D25" s="116" t="s">
        <v>41</v>
      </c>
      <c r="E25" s="38"/>
      <c r="F25" s="38"/>
      <c r="G25" s="38"/>
      <c r="H25" s="38"/>
      <c r="I25" s="116" t="s">
        <v>31</v>
      </c>
      <c r="J25" s="107" t="s">
        <v>35</v>
      </c>
      <c r="K25" s="38"/>
      <c r="L25" s="117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3"/>
      <c r="C26" s="38"/>
      <c r="D26" s="38"/>
      <c r="E26" s="107" t="s">
        <v>744</v>
      </c>
      <c r="F26" s="38"/>
      <c r="G26" s="38"/>
      <c r="H26" s="38"/>
      <c r="I26" s="116" t="s">
        <v>34</v>
      </c>
      <c r="J26" s="107" t="s">
        <v>35</v>
      </c>
      <c r="K26" s="38"/>
      <c r="L26" s="117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3"/>
      <c r="C27" s="38"/>
      <c r="D27" s="38"/>
      <c r="E27" s="38"/>
      <c r="F27" s="38"/>
      <c r="G27" s="38"/>
      <c r="H27" s="38"/>
      <c r="I27" s="38"/>
      <c r="J27" s="38"/>
      <c r="K27" s="38"/>
      <c r="L27" s="117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3"/>
      <c r="C28" s="38"/>
      <c r="D28" s="116" t="s">
        <v>43</v>
      </c>
      <c r="E28" s="38"/>
      <c r="F28" s="38"/>
      <c r="G28" s="38"/>
      <c r="H28" s="38"/>
      <c r="I28" s="38"/>
      <c r="J28" s="38"/>
      <c r="K28" s="38"/>
      <c r="L28" s="117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21"/>
      <c r="B29" s="122"/>
      <c r="C29" s="121"/>
      <c r="D29" s="121"/>
      <c r="E29" s="403" t="s">
        <v>35</v>
      </c>
      <c r="F29" s="403"/>
      <c r="G29" s="403"/>
      <c r="H29" s="403"/>
      <c r="I29" s="121"/>
      <c r="J29" s="121"/>
      <c r="K29" s="121"/>
      <c r="L29" s="123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</row>
    <row r="30" spans="1:31" s="2" customFormat="1" ht="6.95" customHeight="1">
      <c r="A30" s="38"/>
      <c r="B30" s="43"/>
      <c r="C30" s="38"/>
      <c r="D30" s="38"/>
      <c r="E30" s="38"/>
      <c r="F30" s="38"/>
      <c r="G30" s="38"/>
      <c r="H30" s="38"/>
      <c r="I30" s="38"/>
      <c r="J30" s="38"/>
      <c r="K30" s="38"/>
      <c r="L30" s="117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3"/>
      <c r="C31" s="38"/>
      <c r="D31" s="124"/>
      <c r="E31" s="124"/>
      <c r="F31" s="124"/>
      <c r="G31" s="124"/>
      <c r="H31" s="124"/>
      <c r="I31" s="124"/>
      <c r="J31" s="124"/>
      <c r="K31" s="124"/>
      <c r="L31" s="117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35" customHeight="1">
      <c r="A32" s="38"/>
      <c r="B32" s="43"/>
      <c r="C32" s="38"/>
      <c r="D32" s="125" t="s">
        <v>45</v>
      </c>
      <c r="E32" s="38"/>
      <c r="F32" s="38"/>
      <c r="G32" s="38"/>
      <c r="H32" s="38"/>
      <c r="I32" s="38"/>
      <c r="J32" s="126">
        <f>ROUND(J90,2)</f>
        <v>0</v>
      </c>
      <c r="K32" s="38"/>
      <c r="L32" s="117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3"/>
      <c r="C33" s="38"/>
      <c r="D33" s="124"/>
      <c r="E33" s="124"/>
      <c r="F33" s="124"/>
      <c r="G33" s="124"/>
      <c r="H33" s="124"/>
      <c r="I33" s="124"/>
      <c r="J33" s="124"/>
      <c r="K33" s="124"/>
      <c r="L33" s="117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5" customHeight="1">
      <c r="A34" s="38"/>
      <c r="B34" s="43"/>
      <c r="C34" s="38"/>
      <c r="D34" s="38"/>
      <c r="E34" s="38"/>
      <c r="F34" s="127" t="s">
        <v>47</v>
      </c>
      <c r="G34" s="38"/>
      <c r="H34" s="38"/>
      <c r="I34" s="127" t="s">
        <v>46</v>
      </c>
      <c r="J34" s="127" t="s">
        <v>48</v>
      </c>
      <c r="K34" s="38"/>
      <c r="L34" s="117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5" customHeight="1">
      <c r="A35" s="38"/>
      <c r="B35" s="43"/>
      <c r="C35" s="38"/>
      <c r="D35" s="128" t="s">
        <v>49</v>
      </c>
      <c r="E35" s="116" t="s">
        <v>50</v>
      </c>
      <c r="F35" s="129">
        <f>ROUND((SUM(BE90:BE230)),2)</f>
        <v>0</v>
      </c>
      <c r="G35" s="38"/>
      <c r="H35" s="38"/>
      <c r="I35" s="130">
        <v>0.21</v>
      </c>
      <c r="J35" s="129">
        <f>ROUND(((SUM(BE90:BE230))*I35),2)</f>
        <v>0</v>
      </c>
      <c r="K35" s="38"/>
      <c r="L35" s="117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5" customHeight="1">
      <c r="A36" s="38"/>
      <c r="B36" s="43"/>
      <c r="C36" s="38"/>
      <c r="D36" s="38"/>
      <c r="E36" s="116" t="s">
        <v>51</v>
      </c>
      <c r="F36" s="129">
        <f>ROUND((SUM(BF90:BF230)),2)</f>
        <v>0</v>
      </c>
      <c r="G36" s="38"/>
      <c r="H36" s="38"/>
      <c r="I36" s="130">
        <v>0.15</v>
      </c>
      <c r="J36" s="129">
        <f>ROUND(((SUM(BF90:BF230))*I36),2)</f>
        <v>0</v>
      </c>
      <c r="K36" s="38"/>
      <c r="L36" s="117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5" customHeight="1" hidden="1">
      <c r="A37" s="38"/>
      <c r="B37" s="43"/>
      <c r="C37" s="38"/>
      <c r="D37" s="38"/>
      <c r="E37" s="116" t="s">
        <v>52</v>
      </c>
      <c r="F37" s="129">
        <f>ROUND((SUM(BG90:BG230)),2)</f>
        <v>0</v>
      </c>
      <c r="G37" s="38"/>
      <c r="H37" s="38"/>
      <c r="I37" s="130">
        <v>0.21</v>
      </c>
      <c r="J37" s="129">
        <f>0</f>
        <v>0</v>
      </c>
      <c r="K37" s="38"/>
      <c r="L37" s="117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5" customHeight="1" hidden="1">
      <c r="A38" s="38"/>
      <c r="B38" s="43"/>
      <c r="C38" s="38"/>
      <c r="D38" s="38"/>
      <c r="E38" s="116" t="s">
        <v>53</v>
      </c>
      <c r="F38" s="129">
        <f>ROUND((SUM(BH90:BH230)),2)</f>
        <v>0</v>
      </c>
      <c r="G38" s="38"/>
      <c r="H38" s="38"/>
      <c r="I38" s="130">
        <v>0.15</v>
      </c>
      <c r="J38" s="129">
        <f>0</f>
        <v>0</v>
      </c>
      <c r="K38" s="38"/>
      <c r="L38" s="117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5" customHeight="1" hidden="1">
      <c r="A39" s="38"/>
      <c r="B39" s="43"/>
      <c r="C39" s="38"/>
      <c r="D39" s="38"/>
      <c r="E39" s="116" t="s">
        <v>54</v>
      </c>
      <c r="F39" s="129">
        <f>ROUND((SUM(BI90:BI230)),2)</f>
        <v>0</v>
      </c>
      <c r="G39" s="38"/>
      <c r="H39" s="38"/>
      <c r="I39" s="130">
        <v>0</v>
      </c>
      <c r="J39" s="129">
        <f>0</f>
        <v>0</v>
      </c>
      <c r="K39" s="38"/>
      <c r="L39" s="117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3"/>
      <c r="C40" s="38"/>
      <c r="D40" s="38"/>
      <c r="E40" s="38"/>
      <c r="F40" s="38"/>
      <c r="G40" s="38"/>
      <c r="H40" s="38"/>
      <c r="I40" s="38"/>
      <c r="J40" s="38"/>
      <c r="K40" s="38"/>
      <c r="L40" s="117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35" customHeight="1">
      <c r="A41" s="38"/>
      <c r="B41" s="43"/>
      <c r="C41" s="131"/>
      <c r="D41" s="132" t="s">
        <v>55</v>
      </c>
      <c r="E41" s="133"/>
      <c r="F41" s="133"/>
      <c r="G41" s="134" t="s">
        <v>56</v>
      </c>
      <c r="H41" s="135" t="s">
        <v>57</v>
      </c>
      <c r="I41" s="133"/>
      <c r="J41" s="136">
        <f>SUM(J32:J39)</f>
        <v>0</v>
      </c>
      <c r="K41" s="137"/>
      <c r="L41" s="117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5" customHeight="1">
      <c r="A42" s="38"/>
      <c r="B42" s="138"/>
      <c r="C42" s="139"/>
      <c r="D42" s="139"/>
      <c r="E42" s="139"/>
      <c r="F42" s="139"/>
      <c r="G42" s="139"/>
      <c r="H42" s="139"/>
      <c r="I42" s="139"/>
      <c r="J42" s="139"/>
      <c r="K42" s="139"/>
      <c r="L42" s="117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6" spans="1:31" s="2" customFormat="1" ht="6.95" customHeight="1">
      <c r="A46" s="38"/>
      <c r="B46" s="140"/>
      <c r="C46" s="141"/>
      <c r="D46" s="141"/>
      <c r="E46" s="141"/>
      <c r="F46" s="141"/>
      <c r="G46" s="141"/>
      <c r="H46" s="141"/>
      <c r="I46" s="141"/>
      <c r="J46" s="141"/>
      <c r="K46" s="141"/>
      <c r="L46" s="117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24.95" customHeight="1">
      <c r="A47" s="38"/>
      <c r="B47" s="39"/>
      <c r="C47" s="26" t="s">
        <v>116</v>
      </c>
      <c r="D47" s="40"/>
      <c r="E47" s="40"/>
      <c r="F47" s="40"/>
      <c r="G47" s="40"/>
      <c r="H47" s="40"/>
      <c r="I47" s="40"/>
      <c r="J47" s="40"/>
      <c r="K47" s="40"/>
      <c r="L47" s="117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117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16</v>
      </c>
      <c r="D49" s="40"/>
      <c r="E49" s="40"/>
      <c r="F49" s="40"/>
      <c r="G49" s="40"/>
      <c r="H49" s="40"/>
      <c r="I49" s="40"/>
      <c r="J49" s="40"/>
      <c r="K49" s="40"/>
      <c r="L49" s="117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26.25" customHeight="1">
      <c r="A50" s="38"/>
      <c r="B50" s="39"/>
      <c r="C50" s="40"/>
      <c r="D50" s="40"/>
      <c r="E50" s="404" t="str">
        <f>E7</f>
        <v>CMTF -Univerzitní 22-Vrátnice a vstupní prostory a oprava podlah a rekonstrukce omítek stropů v kancelářích 36.07 ,3.08,</v>
      </c>
      <c r="F50" s="405"/>
      <c r="G50" s="405"/>
      <c r="H50" s="405"/>
      <c r="I50" s="40"/>
      <c r="J50" s="40"/>
      <c r="K50" s="40"/>
      <c r="L50" s="117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2:12" s="1" customFormat="1" ht="12" customHeight="1">
      <c r="B51" s="24"/>
      <c r="C51" s="32" t="s">
        <v>112</v>
      </c>
      <c r="D51" s="25"/>
      <c r="E51" s="25"/>
      <c r="F51" s="25"/>
      <c r="G51" s="25"/>
      <c r="H51" s="25"/>
      <c r="I51" s="25"/>
      <c r="J51" s="25"/>
      <c r="K51" s="25"/>
      <c r="L51" s="23"/>
    </row>
    <row r="52" spans="1:31" s="2" customFormat="1" ht="16.5" customHeight="1">
      <c r="A52" s="38"/>
      <c r="B52" s="39"/>
      <c r="C52" s="40"/>
      <c r="D52" s="40"/>
      <c r="E52" s="404" t="s">
        <v>735</v>
      </c>
      <c r="F52" s="406"/>
      <c r="G52" s="406"/>
      <c r="H52" s="406"/>
      <c r="I52" s="40"/>
      <c r="J52" s="40"/>
      <c r="K52" s="40"/>
      <c r="L52" s="117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12" customHeight="1">
      <c r="A53" s="38"/>
      <c r="B53" s="39"/>
      <c r="C53" s="32" t="s">
        <v>114</v>
      </c>
      <c r="D53" s="40"/>
      <c r="E53" s="40"/>
      <c r="F53" s="40"/>
      <c r="G53" s="40"/>
      <c r="H53" s="40"/>
      <c r="I53" s="40"/>
      <c r="J53" s="40"/>
      <c r="K53" s="40"/>
      <c r="L53" s="117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6.5" customHeight="1">
      <c r="A54" s="38"/>
      <c r="B54" s="39"/>
      <c r="C54" s="40"/>
      <c r="D54" s="40"/>
      <c r="E54" s="353" t="str">
        <f>E11</f>
        <v>02 - 3.NP - studijní oddělení</v>
      </c>
      <c r="F54" s="406"/>
      <c r="G54" s="406"/>
      <c r="H54" s="406"/>
      <c r="I54" s="40"/>
      <c r="J54" s="40"/>
      <c r="K54" s="40"/>
      <c r="L54" s="117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6.95" customHeight="1">
      <c r="A55" s="38"/>
      <c r="B55" s="39"/>
      <c r="C55" s="40"/>
      <c r="D55" s="40"/>
      <c r="E55" s="40"/>
      <c r="F55" s="40"/>
      <c r="G55" s="40"/>
      <c r="H55" s="40"/>
      <c r="I55" s="40"/>
      <c r="J55" s="40"/>
      <c r="K55" s="40"/>
      <c r="L55" s="117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2" customHeight="1">
      <c r="A56" s="38"/>
      <c r="B56" s="39"/>
      <c r="C56" s="32" t="s">
        <v>22</v>
      </c>
      <c r="D56" s="40"/>
      <c r="E56" s="40"/>
      <c r="F56" s="30" t="str">
        <f>F14</f>
        <v>Univerzitní 22, 77900 Olomouc</v>
      </c>
      <c r="G56" s="40"/>
      <c r="H56" s="40"/>
      <c r="I56" s="32" t="s">
        <v>24</v>
      </c>
      <c r="J56" s="63" t="str">
        <f>IF(J14="","",J14)</f>
        <v>24. 4. 2024</v>
      </c>
      <c r="K56" s="40"/>
      <c r="L56" s="117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6.95" customHeight="1">
      <c r="A57" s="38"/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117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5.2" customHeight="1">
      <c r="A58" s="38"/>
      <c r="B58" s="39"/>
      <c r="C58" s="32" t="s">
        <v>30</v>
      </c>
      <c r="D58" s="40"/>
      <c r="E58" s="40"/>
      <c r="F58" s="30" t="str">
        <f>E17</f>
        <v>CMTF Univerzity Palackého v Olomouci</v>
      </c>
      <c r="G58" s="40"/>
      <c r="H58" s="40"/>
      <c r="I58" s="32" t="s">
        <v>38</v>
      </c>
      <c r="J58" s="36" t="str">
        <f>E23</f>
        <v>Viktor Králík</v>
      </c>
      <c r="K58" s="40"/>
      <c r="L58" s="117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31" s="2" customFormat="1" ht="15.2" customHeight="1">
      <c r="A59" s="38"/>
      <c r="B59" s="39"/>
      <c r="C59" s="32" t="s">
        <v>36</v>
      </c>
      <c r="D59" s="40"/>
      <c r="E59" s="40"/>
      <c r="F59" s="30" t="str">
        <f>IF(E20="","",E20)</f>
        <v>Vyplň údaj</v>
      </c>
      <c r="G59" s="40"/>
      <c r="H59" s="40"/>
      <c r="I59" s="32" t="s">
        <v>41</v>
      </c>
      <c r="J59" s="36" t="str">
        <f>E26</f>
        <v xml:space="preserve"> </v>
      </c>
      <c r="K59" s="40"/>
      <c r="L59" s="117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</row>
    <row r="60" spans="1:31" s="2" customFormat="1" ht="10.35" customHeight="1">
      <c r="A60" s="38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117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1:31" s="2" customFormat="1" ht="29.25" customHeight="1">
      <c r="A61" s="38"/>
      <c r="B61" s="39"/>
      <c r="C61" s="142" t="s">
        <v>117</v>
      </c>
      <c r="D61" s="143"/>
      <c r="E61" s="143"/>
      <c r="F61" s="143"/>
      <c r="G61" s="143"/>
      <c r="H61" s="143"/>
      <c r="I61" s="143"/>
      <c r="J61" s="144" t="s">
        <v>118</v>
      </c>
      <c r="K61" s="143"/>
      <c r="L61" s="117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1:31" s="2" customFormat="1" ht="10.35" customHeight="1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117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pans="1:47" s="2" customFormat="1" ht="22.9" customHeight="1">
      <c r="A63" s="38"/>
      <c r="B63" s="39"/>
      <c r="C63" s="145" t="s">
        <v>77</v>
      </c>
      <c r="D63" s="40"/>
      <c r="E63" s="40"/>
      <c r="F63" s="40"/>
      <c r="G63" s="40"/>
      <c r="H63" s="40"/>
      <c r="I63" s="40"/>
      <c r="J63" s="81">
        <f>J90</f>
        <v>0</v>
      </c>
      <c r="K63" s="40"/>
      <c r="L63" s="117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U63" s="20" t="s">
        <v>119</v>
      </c>
    </row>
    <row r="64" spans="2:12" s="9" customFormat="1" ht="24.95" customHeight="1">
      <c r="B64" s="146"/>
      <c r="C64" s="147"/>
      <c r="D64" s="148" t="s">
        <v>126</v>
      </c>
      <c r="E64" s="149"/>
      <c r="F64" s="149"/>
      <c r="G64" s="149"/>
      <c r="H64" s="149"/>
      <c r="I64" s="149"/>
      <c r="J64" s="150">
        <f>J91</f>
        <v>0</v>
      </c>
      <c r="K64" s="147"/>
      <c r="L64" s="151"/>
    </row>
    <row r="65" spans="2:12" s="10" customFormat="1" ht="19.9" customHeight="1">
      <c r="B65" s="152"/>
      <c r="C65" s="101"/>
      <c r="D65" s="153" t="s">
        <v>765</v>
      </c>
      <c r="E65" s="154"/>
      <c r="F65" s="154"/>
      <c r="G65" s="154"/>
      <c r="H65" s="154"/>
      <c r="I65" s="154"/>
      <c r="J65" s="155">
        <f>J92</f>
        <v>0</v>
      </c>
      <c r="K65" s="101"/>
      <c r="L65" s="156"/>
    </row>
    <row r="66" spans="2:12" s="10" customFormat="1" ht="19.9" customHeight="1">
      <c r="B66" s="152"/>
      <c r="C66" s="101"/>
      <c r="D66" s="153" t="s">
        <v>745</v>
      </c>
      <c r="E66" s="154"/>
      <c r="F66" s="154"/>
      <c r="G66" s="154"/>
      <c r="H66" s="154"/>
      <c r="I66" s="154"/>
      <c r="J66" s="155">
        <f>J95</f>
        <v>0</v>
      </c>
      <c r="K66" s="101"/>
      <c r="L66" s="156"/>
    </row>
    <row r="67" spans="2:12" s="10" customFormat="1" ht="19.9" customHeight="1">
      <c r="B67" s="152"/>
      <c r="C67" s="101"/>
      <c r="D67" s="153" t="s">
        <v>766</v>
      </c>
      <c r="E67" s="154"/>
      <c r="F67" s="154"/>
      <c r="G67" s="154"/>
      <c r="H67" s="154"/>
      <c r="I67" s="154"/>
      <c r="J67" s="155">
        <f>J208</f>
        <v>0</v>
      </c>
      <c r="K67" s="101"/>
      <c r="L67" s="156"/>
    </row>
    <row r="68" spans="2:12" s="9" customFormat="1" ht="24.95" customHeight="1">
      <c r="B68" s="146"/>
      <c r="C68" s="147"/>
      <c r="D68" s="148" t="s">
        <v>746</v>
      </c>
      <c r="E68" s="149"/>
      <c r="F68" s="149"/>
      <c r="G68" s="149"/>
      <c r="H68" s="149"/>
      <c r="I68" s="149"/>
      <c r="J68" s="150">
        <f>J211</f>
        <v>0</v>
      </c>
      <c r="K68" s="147"/>
      <c r="L68" s="151"/>
    </row>
    <row r="69" spans="1:31" s="2" customFormat="1" ht="21.75" customHeight="1">
      <c r="A69" s="38"/>
      <c r="B69" s="39"/>
      <c r="C69" s="40"/>
      <c r="D69" s="40"/>
      <c r="E69" s="40"/>
      <c r="F69" s="40"/>
      <c r="G69" s="40"/>
      <c r="H69" s="40"/>
      <c r="I69" s="40"/>
      <c r="J69" s="40"/>
      <c r="K69" s="40"/>
      <c r="L69" s="117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6.95" customHeight="1">
      <c r="A70" s="38"/>
      <c r="B70" s="51"/>
      <c r="C70" s="52"/>
      <c r="D70" s="52"/>
      <c r="E70" s="52"/>
      <c r="F70" s="52"/>
      <c r="G70" s="52"/>
      <c r="H70" s="52"/>
      <c r="I70" s="52"/>
      <c r="J70" s="52"/>
      <c r="K70" s="52"/>
      <c r="L70" s="117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4" spans="1:31" s="2" customFormat="1" ht="6.95" customHeight="1">
      <c r="A74" s="38"/>
      <c r="B74" s="53"/>
      <c r="C74" s="54"/>
      <c r="D74" s="54"/>
      <c r="E74" s="54"/>
      <c r="F74" s="54"/>
      <c r="G74" s="54"/>
      <c r="H74" s="54"/>
      <c r="I74" s="54"/>
      <c r="J74" s="54"/>
      <c r="K74" s="54"/>
      <c r="L74" s="117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24.95" customHeight="1">
      <c r="A75" s="38"/>
      <c r="B75" s="39"/>
      <c r="C75" s="26" t="s">
        <v>130</v>
      </c>
      <c r="D75" s="40"/>
      <c r="E75" s="40"/>
      <c r="F75" s="40"/>
      <c r="G75" s="40"/>
      <c r="H75" s="40"/>
      <c r="I75" s="40"/>
      <c r="J75" s="40"/>
      <c r="K75" s="40"/>
      <c r="L75" s="117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6.95" customHeigh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117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2" customHeight="1">
      <c r="A77" s="38"/>
      <c r="B77" s="39"/>
      <c r="C77" s="32" t="s">
        <v>16</v>
      </c>
      <c r="D77" s="40"/>
      <c r="E77" s="40"/>
      <c r="F77" s="40"/>
      <c r="G77" s="40"/>
      <c r="H77" s="40"/>
      <c r="I77" s="40"/>
      <c r="J77" s="40"/>
      <c r="K77" s="40"/>
      <c r="L77" s="117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26.25" customHeight="1">
      <c r="A78" s="38"/>
      <c r="B78" s="39"/>
      <c r="C78" s="40"/>
      <c r="D78" s="40"/>
      <c r="E78" s="404" t="str">
        <f>E7</f>
        <v>CMTF -Univerzitní 22-Vrátnice a vstupní prostory a oprava podlah a rekonstrukce omítek stropů v kancelářích 36.07 ,3.08,</v>
      </c>
      <c r="F78" s="405"/>
      <c r="G78" s="405"/>
      <c r="H78" s="405"/>
      <c r="I78" s="40"/>
      <c r="J78" s="40"/>
      <c r="K78" s="40"/>
      <c r="L78" s="117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2:12" s="1" customFormat="1" ht="12" customHeight="1">
      <c r="B79" s="24"/>
      <c r="C79" s="32" t="s">
        <v>112</v>
      </c>
      <c r="D79" s="25"/>
      <c r="E79" s="25"/>
      <c r="F79" s="25"/>
      <c r="G79" s="25"/>
      <c r="H79" s="25"/>
      <c r="I79" s="25"/>
      <c r="J79" s="25"/>
      <c r="K79" s="25"/>
      <c r="L79" s="23"/>
    </row>
    <row r="80" spans="1:31" s="2" customFormat="1" ht="16.5" customHeight="1">
      <c r="A80" s="38"/>
      <c r="B80" s="39"/>
      <c r="C80" s="40"/>
      <c r="D80" s="40"/>
      <c r="E80" s="404" t="s">
        <v>735</v>
      </c>
      <c r="F80" s="406"/>
      <c r="G80" s="406"/>
      <c r="H80" s="406"/>
      <c r="I80" s="40"/>
      <c r="J80" s="40"/>
      <c r="K80" s="40"/>
      <c r="L80" s="117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2" customHeight="1">
      <c r="A81" s="38"/>
      <c r="B81" s="39"/>
      <c r="C81" s="32" t="s">
        <v>114</v>
      </c>
      <c r="D81" s="40"/>
      <c r="E81" s="40"/>
      <c r="F81" s="40"/>
      <c r="G81" s="40"/>
      <c r="H81" s="40"/>
      <c r="I81" s="40"/>
      <c r="J81" s="40"/>
      <c r="K81" s="40"/>
      <c r="L81" s="117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16.5" customHeight="1">
      <c r="A82" s="38"/>
      <c r="B82" s="39"/>
      <c r="C82" s="40"/>
      <c r="D82" s="40"/>
      <c r="E82" s="353" t="str">
        <f>E11</f>
        <v>02 - 3.NP - studijní oddělení</v>
      </c>
      <c r="F82" s="406"/>
      <c r="G82" s="406"/>
      <c r="H82" s="406"/>
      <c r="I82" s="40"/>
      <c r="J82" s="40"/>
      <c r="K82" s="40"/>
      <c r="L82" s="117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117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22</v>
      </c>
      <c r="D84" s="40"/>
      <c r="E84" s="40"/>
      <c r="F84" s="30" t="str">
        <f>F14</f>
        <v>Univerzitní 22, 77900 Olomouc</v>
      </c>
      <c r="G84" s="40"/>
      <c r="H84" s="40"/>
      <c r="I84" s="32" t="s">
        <v>24</v>
      </c>
      <c r="J84" s="63" t="str">
        <f>IF(J14="","",J14)</f>
        <v>24. 4. 2024</v>
      </c>
      <c r="K84" s="40"/>
      <c r="L84" s="117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6.95" customHeight="1">
      <c r="A85" s="38"/>
      <c r="B85" s="39"/>
      <c r="C85" s="40"/>
      <c r="D85" s="40"/>
      <c r="E85" s="40"/>
      <c r="F85" s="40"/>
      <c r="G85" s="40"/>
      <c r="H85" s="40"/>
      <c r="I85" s="40"/>
      <c r="J85" s="40"/>
      <c r="K85" s="40"/>
      <c r="L85" s="117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5.2" customHeight="1">
      <c r="A86" s="38"/>
      <c r="B86" s="39"/>
      <c r="C86" s="32" t="s">
        <v>30</v>
      </c>
      <c r="D86" s="40"/>
      <c r="E86" s="40"/>
      <c r="F86" s="30" t="str">
        <f>E17</f>
        <v>CMTF Univerzity Palackého v Olomouci</v>
      </c>
      <c r="G86" s="40"/>
      <c r="H86" s="40"/>
      <c r="I86" s="32" t="s">
        <v>38</v>
      </c>
      <c r="J86" s="36" t="str">
        <f>E23</f>
        <v>Viktor Králík</v>
      </c>
      <c r="K86" s="40"/>
      <c r="L86" s="117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5.2" customHeight="1">
      <c r="A87" s="38"/>
      <c r="B87" s="39"/>
      <c r="C87" s="32" t="s">
        <v>36</v>
      </c>
      <c r="D87" s="40"/>
      <c r="E87" s="40"/>
      <c r="F87" s="30" t="str">
        <f>IF(E20="","",E20)</f>
        <v>Vyplň údaj</v>
      </c>
      <c r="G87" s="40"/>
      <c r="H87" s="40"/>
      <c r="I87" s="32" t="s">
        <v>41</v>
      </c>
      <c r="J87" s="36" t="str">
        <f>E26</f>
        <v xml:space="preserve"> </v>
      </c>
      <c r="K87" s="40"/>
      <c r="L87" s="117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0.3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117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11" customFormat="1" ht="29.25" customHeight="1">
      <c r="A89" s="157"/>
      <c r="B89" s="158"/>
      <c r="C89" s="159" t="s">
        <v>131</v>
      </c>
      <c r="D89" s="160" t="s">
        <v>64</v>
      </c>
      <c r="E89" s="160" t="s">
        <v>60</v>
      </c>
      <c r="F89" s="160" t="s">
        <v>61</v>
      </c>
      <c r="G89" s="160" t="s">
        <v>132</v>
      </c>
      <c r="H89" s="160" t="s">
        <v>133</v>
      </c>
      <c r="I89" s="160" t="s">
        <v>134</v>
      </c>
      <c r="J89" s="160" t="s">
        <v>118</v>
      </c>
      <c r="K89" s="161" t="s">
        <v>135</v>
      </c>
      <c r="L89" s="162"/>
      <c r="M89" s="72" t="s">
        <v>35</v>
      </c>
      <c r="N89" s="73" t="s">
        <v>49</v>
      </c>
      <c r="O89" s="73" t="s">
        <v>136</v>
      </c>
      <c r="P89" s="73" t="s">
        <v>137</v>
      </c>
      <c r="Q89" s="73" t="s">
        <v>138</v>
      </c>
      <c r="R89" s="73" t="s">
        <v>139</v>
      </c>
      <c r="S89" s="73" t="s">
        <v>140</v>
      </c>
      <c r="T89" s="74" t="s">
        <v>141</v>
      </c>
      <c r="U89" s="157"/>
      <c r="V89" s="157"/>
      <c r="W89" s="157"/>
      <c r="X89" s="157"/>
      <c r="Y89" s="157"/>
      <c r="Z89" s="157"/>
      <c r="AA89" s="157"/>
      <c r="AB89" s="157"/>
      <c r="AC89" s="157"/>
      <c r="AD89" s="157"/>
      <c r="AE89" s="157"/>
    </row>
    <row r="90" spans="1:63" s="2" customFormat="1" ht="22.9" customHeight="1">
      <c r="A90" s="38"/>
      <c r="B90" s="39"/>
      <c r="C90" s="79" t="s">
        <v>142</v>
      </c>
      <c r="D90" s="40"/>
      <c r="E90" s="40"/>
      <c r="F90" s="40"/>
      <c r="G90" s="40"/>
      <c r="H90" s="40"/>
      <c r="I90" s="40"/>
      <c r="J90" s="163">
        <f>BK90</f>
        <v>0</v>
      </c>
      <c r="K90" s="40"/>
      <c r="L90" s="43"/>
      <c r="M90" s="75"/>
      <c r="N90" s="164"/>
      <c r="O90" s="76"/>
      <c r="P90" s="165">
        <f>P91+P211</f>
        <v>0</v>
      </c>
      <c r="Q90" s="76"/>
      <c r="R90" s="165">
        <f>R91+R211</f>
        <v>0.19618250000000004</v>
      </c>
      <c r="S90" s="76"/>
      <c r="T90" s="166">
        <f>T91+T211</f>
        <v>0</v>
      </c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T90" s="20" t="s">
        <v>78</v>
      </c>
      <c r="AU90" s="20" t="s">
        <v>119</v>
      </c>
      <c r="BK90" s="167">
        <f>BK91+BK211</f>
        <v>0</v>
      </c>
    </row>
    <row r="91" spans="2:63" s="12" customFormat="1" ht="25.9" customHeight="1">
      <c r="B91" s="168"/>
      <c r="C91" s="169"/>
      <c r="D91" s="170" t="s">
        <v>78</v>
      </c>
      <c r="E91" s="171" t="s">
        <v>284</v>
      </c>
      <c r="F91" s="171" t="s">
        <v>285</v>
      </c>
      <c r="G91" s="169"/>
      <c r="H91" s="169"/>
      <c r="I91" s="172"/>
      <c r="J91" s="173">
        <f>BK91</f>
        <v>0</v>
      </c>
      <c r="K91" s="169"/>
      <c r="L91" s="174"/>
      <c r="M91" s="175"/>
      <c r="N91" s="176"/>
      <c r="O91" s="176"/>
      <c r="P91" s="177">
        <f>P92+P95+P208</f>
        <v>0</v>
      </c>
      <c r="Q91" s="176"/>
      <c r="R91" s="177">
        <f>R92+R95+R208</f>
        <v>0.19618250000000004</v>
      </c>
      <c r="S91" s="176"/>
      <c r="T91" s="178">
        <f>T92+T95+T208</f>
        <v>0</v>
      </c>
      <c r="AR91" s="179" t="s">
        <v>87</v>
      </c>
      <c r="AT91" s="180" t="s">
        <v>78</v>
      </c>
      <c r="AU91" s="180" t="s">
        <v>79</v>
      </c>
      <c r="AY91" s="179" t="s">
        <v>145</v>
      </c>
      <c r="BK91" s="181">
        <f>BK92+BK95+BK208</f>
        <v>0</v>
      </c>
    </row>
    <row r="92" spans="2:63" s="12" customFormat="1" ht="22.9" customHeight="1">
      <c r="B92" s="168"/>
      <c r="C92" s="169"/>
      <c r="D92" s="170" t="s">
        <v>78</v>
      </c>
      <c r="E92" s="182" t="s">
        <v>767</v>
      </c>
      <c r="F92" s="182" t="s">
        <v>768</v>
      </c>
      <c r="G92" s="169"/>
      <c r="H92" s="169"/>
      <c r="I92" s="172"/>
      <c r="J92" s="183">
        <f>BK92</f>
        <v>0</v>
      </c>
      <c r="K92" s="169"/>
      <c r="L92" s="174"/>
      <c r="M92" s="175"/>
      <c r="N92" s="176"/>
      <c r="O92" s="176"/>
      <c r="P92" s="177">
        <f>SUM(P93:P94)</f>
        <v>0</v>
      </c>
      <c r="Q92" s="176"/>
      <c r="R92" s="177">
        <f>SUM(R93:R94)</f>
        <v>0</v>
      </c>
      <c r="S92" s="176"/>
      <c r="T92" s="178">
        <f>SUM(T93:T94)</f>
        <v>0</v>
      </c>
      <c r="AR92" s="179" t="s">
        <v>87</v>
      </c>
      <c r="AT92" s="180" t="s">
        <v>78</v>
      </c>
      <c r="AU92" s="180" t="s">
        <v>83</v>
      </c>
      <c r="AY92" s="179" t="s">
        <v>145</v>
      </c>
      <c r="BK92" s="181">
        <f>SUM(BK93:BK94)</f>
        <v>0</v>
      </c>
    </row>
    <row r="93" spans="1:65" s="2" customFormat="1" ht="24.2" customHeight="1">
      <c r="A93" s="38"/>
      <c r="B93" s="39"/>
      <c r="C93" s="184" t="s">
        <v>83</v>
      </c>
      <c r="D93" s="184" t="s">
        <v>148</v>
      </c>
      <c r="E93" s="185" t="s">
        <v>769</v>
      </c>
      <c r="F93" s="186" t="s">
        <v>770</v>
      </c>
      <c r="G93" s="187" t="s">
        <v>291</v>
      </c>
      <c r="H93" s="188">
        <v>1</v>
      </c>
      <c r="I93" s="189"/>
      <c r="J93" s="190">
        <f>ROUND(I93*H93,2)</f>
        <v>0</v>
      </c>
      <c r="K93" s="186" t="s">
        <v>152</v>
      </c>
      <c r="L93" s="43"/>
      <c r="M93" s="191" t="s">
        <v>35</v>
      </c>
      <c r="N93" s="192" t="s">
        <v>50</v>
      </c>
      <c r="O93" s="68"/>
      <c r="P93" s="193">
        <f>O93*H93</f>
        <v>0</v>
      </c>
      <c r="Q93" s="193">
        <v>0</v>
      </c>
      <c r="R93" s="193">
        <f>Q93*H93</f>
        <v>0</v>
      </c>
      <c r="S93" s="193">
        <v>0</v>
      </c>
      <c r="T93" s="194">
        <f>S93*H93</f>
        <v>0</v>
      </c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R93" s="195" t="s">
        <v>209</v>
      </c>
      <c r="AT93" s="195" t="s">
        <v>148</v>
      </c>
      <c r="AU93" s="195" t="s">
        <v>87</v>
      </c>
      <c r="AY93" s="20" t="s">
        <v>145</v>
      </c>
      <c r="BE93" s="196">
        <f>IF(N93="základní",J93,0)</f>
        <v>0</v>
      </c>
      <c r="BF93" s="196">
        <f>IF(N93="snížená",J93,0)</f>
        <v>0</v>
      </c>
      <c r="BG93" s="196">
        <f>IF(N93="zákl. přenesená",J93,0)</f>
        <v>0</v>
      </c>
      <c r="BH93" s="196">
        <f>IF(N93="sníž. přenesená",J93,0)</f>
        <v>0</v>
      </c>
      <c r="BI93" s="196">
        <f>IF(N93="nulová",J93,0)</f>
        <v>0</v>
      </c>
      <c r="BJ93" s="20" t="s">
        <v>83</v>
      </c>
      <c r="BK93" s="196">
        <f>ROUND(I93*H93,2)</f>
        <v>0</v>
      </c>
      <c r="BL93" s="20" t="s">
        <v>209</v>
      </c>
      <c r="BM93" s="195" t="s">
        <v>771</v>
      </c>
    </row>
    <row r="94" spans="1:47" s="2" customFormat="1" ht="11.25">
      <c r="A94" s="38"/>
      <c r="B94" s="39"/>
      <c r="C94" s="40"/>
      <c r="D94" s="197" t="s">
        <v>155</v>
      </c>
      <c r="E94" s="40"/>
      <c r="F94" s="198" t="s">
        <v>772</v>
      </c>
      <c r="G94" s="40"/>
      <c r="H94" s="40"/>
      <c r="I94" s="199"/>
      <c r="J94" s="40"/>
      <c r="K94" s="40"/>
      <c r="L94" s="43"/>
      <c r="M94" s="200"/>
      <c r="N94" s="201"/>
      <c r="O94" s="68"/>
      <c r="P94" s="68"/>
      <c r="Q94" s="68"/>
      <c r="R94" s="68"/>
      <c r="S94" s="68"/>
      <c r="T94" s="69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T94" s="20" t="s">
        <v>155</v>
      </c>
      <c r="AU94" s="20" t="s">
        <v>87</v>
      </c>
    </row>
    <row r="95" spans="2:63" s="12" customFormat="1" ht="22.9" customHeight="1">
      <c r="B95" s="168"/>
      <c r="C95" s="169"/>
      <c r="D95" s="170" t="s">
        <v>78</v>
      </c>
      <c r="E95" s="182" t="s">
        <v>747</v>
      </c>
      <c r="F95" s="182" t="s">
        <v>748</v>
      </c>
      <c r="G95" s="169"/>
      <c r="H95" s="169"/>
      <c r="I95" s="172"/>
      <c r="J95" s="183">
        <f>BK95</f>
        <v>0</v>
      </c>
      <c r="K95" s="169"/>
      <c r="L95" s="174"/>
      <c r="M95" s="175"/>
      <c r="N95" s="176"/>
      <c r="O95" s="176"/>
      <c r="P95" s="177">
        <f>SUM(P96:P207)</f>
        <v>0</v>
      </c>
      <c r="Q95" s="176"/>
      <c r="R95" s="177">
        <f>SUM(R96:R207)</f>
        <v>0.19618250000000004</v>
      </c>
      <c r="S95" s="176"/>
      <c r="T95" s="178">
        <f>SUM(T96:T207)</f>
        <v>0</v>
      </c>
      <c r="AR95" s="179" t="s">
        <v>87</v>
      </c>
      <c r="AT95" s="180" t="s">
        <v>78</v>
      </c>
      <c r="AU95" s="180" t="s">
        <v>83</v>
      </c>
      <c r="AY95" s="179" t="s">
        <v>145</v>
      </c>
      <c r="BK95" s="181">
        <f>SUM(BK96:BK207)</f>
        <v>0</v>
      </c>
    </row>
    <row r="96" spans="1:65" s="2" customFormat="1" ht="21.75" customHeight="1">
      <c r="A96" s="38"/>
      <c r="B96" s="39"/>
      <c r="C96" s="184" t="s">
        <v>87</v>
      </c>
      <c r="D96" s="184" t="s">
        <v>148</v>
      </c>
      <c r="E96" s="185" t="s">
        <v>773</v>
      </c>
      <c r="F96" s="186" t="s">
        <v>774</v>
      </c>
      <c r="G96" s="187" t="s">
        <v>291</v>
      </c>
      <c r="H96" s="188">
        <v>1</v>
      </c>
      <c r="I96" s="189"/>
      <c r="J96" s="190">
        <f>ROUND(I96*H96,2)</f>
        <v>0</v>
      </c>
      <c r="K96" s="186" t="s">
        <v>35</v>
      </c>
      <c r="L96" s="43"/>
      <c r="M96" s="191" t="s">
        <v>35</v>
      </c>
      <c r="N96" s="192" t="s">
        <v>50</v>
      </c>
      <c r="O96" s="68"/>
      <c r="P96" s="193">
        <f>O96*H96</f>
        <v>0</v>
      </c>
      <c r="Q96" s="193">
        <v>0</v>
      </c>
      <c r="R96" s="193">
        <f>Q96*H96</f>
        <v>0</v>
      </c>
      <c r="S96" s="193">
        <v>0</v>
      </c>
      <c r="T96" s="194">
        <f>S96*H96</f>
        <v>0</v>
      </c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R96" s="195" t="s">
        <v>209</v>
      </c>
      <c r="AT96" s="195" t="s">
        <v>148</v>
      </c>
      <c r="AU96" s="195" t="s">
        <v>87</v>
      </c>
      <c r="AY96" s="20" t="s">
        <v>145</v>
      </c>
      <c r="BE96" s="196">
        <f>IF(N96="základní",J96,0)</f>
        <v>0</v>
      </c>
      <c r="BF96" s="196">
        <f>IF(N96="snížená",J96,0)</f>
        <v>0</v>
      </c>
      <c r="BG96" s="196">
        <f>IF(N96="zákl. přenesená",J96,0)</f>
        <v>0</v>
      </c>
      <c r="BH96" s="196">
        <f>IF(N96="sníž. přenesená",J96,0)</f>
        <v>0</v>
      </c>
      <c r="BI96" s="196">
        <f>IF(N96="nulová",J96,0)</f>
        <v>0</v>
      </c>
      <c r="BJ96" s="20" t="s">
        <v>83</v>
      </c>
      <c r="BK96" s="196">
        <f>ROUND(I96*H96,2)</f>
        <v>0</v>
      </c>
      <c r="BL96" s="20" t="s">
        <v>209</v>
      </c>
      <c r="BM96" s="195" t="s">
        <v>775</v>
      </c>
    </row>
    <row r="97" spans="1:65" s="2" customFormat="1" ht="24.2" customHeight="1">
      <c r="A97" s="38"/>
      <c r="B97" s="39"/>
      <c r="C97" s="235" t="s">
        <v>161</v>
      </c>
      <c r="D97" s="235" t="s">
        <v>295</v>
      </c>
      <c r="E97" s="236" t="s">
        <v>776</v>
      </c>
      <c r="F97" s="237" t="s">
        <v>777</v>
      </c>
      <c r="G97" s="238" t="s">
        <v>291</v>
      </c>
      <c r="H97" s="239">
        <v>1</v>
      </c>
      <c r="I97" s="240"/>
      <c r="J97" s="241">
        <f>ROUND(I97*H97,2)</f>
        <v>0</v>
      </c>
      <c r="K97" s="237" t="s">
        <v>35</v>
      </c>
      <c r="L97" s="242"/>
      <c r="M97" s="243" t="s">
        <v>35</v>
      </c>
      <c r="N97" s="244" t="s">
        <v>50</v>
      </c>
      <c r="O97" s="68"/>
      <c r="P97" s="193">
        <f>O97*H97</f>
        <v>0</v>
      </c>
      <c r="Q97" s="193">
        <v>0</v>
      </c>
      <c r="R97" s="193">
        <f>Q97*H97</f>
        <v>0</v>
      </c>
      <c r="S97" s="193">
        <v>0</v>
      </c>
      <c r="T97" s="194">
        <f>S97*H97</f>
        <v>0</v>
      </c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R97" s="195" t="s">
        <v>298</v>
      </c>
      <c r="AT97" s="195" t="s">
        <v>295</v>
      </c>
      <c r="AU97" s="195" t="s">
        <v>87</v>
      </c>
      <c r="AY97" s="20" t="s">
        <v>145</v>
      </c>
      <c r="BE97" s="196">
        <f>IF(N97="základní",J97,0)</f>
        <v>0</v>
      </c>
      <c r="BF97" s="196">
        <f>IF(N97="snížená",J97,0)</f>
        <v>0</v>
      </c>
      <c r="BG97" s="196">
        <f>IF(N97="zákl. přenesená",J97,0)</f>
        <v>0</v>
      </c>
      <c r="BH97" s="196">
        <f>IF(N97="sníž. přenesená",J97,0)</f>
        <v>0</v>
      </c>
      <c r="BI97" s="196">
        <f>IF(N97="nulová",J97,0)</f>
        <v>0</v>
      </c>
      <c r="BJ97" s="20" t="s">
        <v>83</v>
      </c>
      <c r="BK97" s="196">
        <f>ROUND(I97*H97,2)</f>
        <v>0</v>
      </c>
      <c r="BL97" s="20" t="s">
        <v>209</v>
      </c>
      <c r="BM97" s="195" t="s">
        <v>778</v>
      </c>
    </row>
    <row r="98" spans="1:65" s="2" customFormat="1" ht="24.2" customHeight="1">
      <c r="A98" s="38"/>
      <c r="B98" s="39"/>
      <c r="C98" s="184" t="s">
        <v>153</v>
      </c>
      <c r="D98" s="184" t="s">
        <v>148</v>
      </c>
      <c r="E98" s="185" t="s">
        <v>779</v>
      </c>
      <c r="F98" s="186" t="s">
        <v>780</v>
      </c>
      <c r="G98" s="187" t="s">
        <v>219</v>
      </c>
      <c r="H98" s="188">
        <v>365</v>
      </c>
      <c r="I98" s="189"/>
      <c r="J98" s="190">
        <f>ROUND(I98*H98,2)</f>
        <v>0</v>
      </c>
      <c r="K98" s="186" t="s">
        <v>152</v>
      </c>
      <c r="L98" s="43"/>
      <c r="M98" s="191" t="s">
        <v>35</v>
      </c>
      <c r="N98" s="192" t="s">
        <v>50</v>
      </c>
      <c r="O98" s="68"/>
      <c r="P98" s="193">
        <f>O98*H98</f>
        <v>0</v>
      </c>
      <c r="Q98" s="193">
        <v>0</v>
      </c>
      <c r="R98" s="193">
        <f>Q98*H98</f>
        <v>0</v>
      </c>
      <c r="S98" s="193">
        <v>0</v>
      </c>
      <c r="T98" s="194">
        <f>S98*H98</f>
        <v>0</v>
      </c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R98" s="195" t="s">
        <v>209</v>
      </c>
      <c r="AT98" s="195" t="s">
        <v>148</v>
      </c>
      <c r="AU98" s="195" t="s">
        <v>87</v>
      </c>
      <c r="AY98" s="20" t="s">
        <v>145</v>
      </c>
      <c r="BE98" s="196">
        <f>IF(N98="základní",J98,0)</f>
        <v>0</v>
      </c>
      <c r="BF98" s="196">
        <f>IF(N98="snížená",J98,0)</f>
        <v>0</v>
      </c>
      <c r="BG98" s="196">
        <f>IF(N98="zákl. přenesená",J98,0)</f>
        <v>0</v>
      </c>
      <c r="BH98" s="196">
        <f>IF(N98="sníž. přenesená",J98,0)</f>
        <v>0</v>
      </c>
      <c r="BI98" s="196">
        <f>IF(N98="nulová",J98,0)</f>
        <v>0</v>
      </c>
      <c r="BJ98" s="20" t="s">
        <v>83</v>
      </c>
      <c r="BK98" s="196">
        <f>ROUND(I98*H98,2)</f>
        <v>0</v>
      </c>
      <c r="BL98" s="20" t="s">
        <v>209</v>
      </c>
      <c r="BM98" s="195" t="s">
        <v>781</v>
      </c>
    </row>
    <row r="99" spans="1:47" s="2" customFormat="1" ht="11.25">
      <c r="A99" s="38"/>
      <c r="B99" s="39"/>
      <c r="C99" s="40"/>
      <c r="D99" s="197" t="s">
        <v>155</v>
      </c>
      <c r="E99" s="40"/>
      <c r="F99" s="198" t="s">
        <v>782</v>
      </c>
      <c r="G99" s="40"/>
      <c r="H99" s="40"/>
      <c r="I99" s="199"/>
      <c r="J99" s="40"/>
      <c r="K99" s="40"/>
      <c r="L99" s="43"/>
      <c r="M99" s="200"/>
      <c r="N99" s="201"/>
      <c r="O99" s="68"/>
      <c r="P99" s="68"/>
      <c r="Q99" s="68"/>
      <c r="R99" s="68"/>
      <c r="S99" s="68"/>
      <c r="T99" s="69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T99" s="20" t="s">
        <v>155</v>
      </c>
      <c r="AU99" s="20" t="s">
        <v>87</v>
      </c>
    </row>
    <row r="100" spans="1:65" s="2" customFormat="1" ht="24.2" customHeight="1">
      <c r="A100" s="38"/>
      <c r="B100" s="39"/>
      <c r="C100" s="235" t="s">
        <v>175</v>
      </c>
      <c r="D100" s="235" t="s">
        <v>295</v>
      </c>
      <c r="E100" s="236" t="s">
        <v>783</v>
      </c>
      <c r="F100" s="237" t="s">
        <v>784</v>
      </c>
      <c r="G100" s="238" t="s">
        <v>219</v>
      </c>
      <c r="H100" s="239">
        <v>383.25</v>
      </c>
      <c r="I100" s="240"/>
      <c r="J100" s="241">
        <f>ROUND(I100*H100,2)</f>
        <v>0</v>
      </c>
      <c r="K100" s="237" t="s">
        <v>152</v>
      </c>
      <c r="L100" s="242"/>
      <c r="M100" s="243" t="s">
        <v>35</v>
      </c>
      <c r="N100" s="244" t="s">
        <v>50</v>
      </c>
      <c r="O100" s="68"/>
      <c r="P100" s="193">
        <f>O100*H100</f>
        <v>0</v>
      </c>
      <c r="Q100" s="193">
        <v>0.00019</v>
      </c>
      <c r="R100" s="193">
        <f>Q100*H100</f>
        <v>0.07281750000000001</v>
      </c>
      <c r="S100" s="193">
        <v>0</v>
      </c>
      <c r="T100" s="194">
        <f>S100*H100</f>
        <v>0</v>
      </c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R100" s="195" t="s">
        <v>298</v>
      </c>
      <c r="AT100" s="195" t="s">
        <v>295</v>
      </c>
      <c r="AU100" s="195" t="s">
        <v>87</v>
      </c>
      <c r="AY100" s="20" t="s">
        <v>145</v>
      </c>
      <c r="BE100" s="196">
        <f>IF(N100="základní",J100,0)</f>
        <v>0</v>
      </c>
      <c r="BF100" s="196">
        <f>IF(N100="snížená",J100,0)</f>
        <v>0</v>
      </c>
      <c r="BG100" s="196">
        <f>IF(N100="zákl. přenesená",J100,0)</f>
        <v>0</v>
      </c>
      <c r="BH100" s="196">
        <f>IF(N100="sníž. přenesená",J100,0)</f>
        <v>0</v>
      </c>
      <c r="BI100" s="196">
        <f>IF(N100="nulová",J100,0)</f>
        <v>0</v>
      </c>
      <c r="BJ100" s="20" t="s">
        <v>83</v>
      </c>
      <c r="BK100" s="196">
        <f>ROUND(I100*H100,2)</f>
        <v>0</v>
      </c>
      <c r="BL100" s="20" t="s">
        <v>209</v>
      </c>
      <c r="BM100" s="195" t="s">
        <v>785</v>
      </c>
    </row>
    <row r="101" spans="2:51" s="14" customFormat="1" ht="11.25">
      <c r="B101" s="213"/>
      <c r="C101" s="214"/>
      <c r="D101" s="204" t="s">
        <v>166</v>
      </c>
      <c r="E101" s="215" t="s">
        <v>35</v>
      </c>
      <c r="F101" s="216" t="s">
        <v>786</v>
      </c>
      <c r="G101" s="214"/>
      <c r="H101" s="217">
        <v>383.25</v>
      </c>
      <c r="I101" s="218"/>
      <c r="J101" s="214"/>
      <c r="K101" s="214"/>
      <c r="L101" s="219"/>
      <c r="M101" s="220"/>
      <c r="N101" s="221"/>
      <c r="O101" s="221"/>
      <c r="P101" s="221"/>
      <c r="Q101" s="221"/>
      <c r="R101" s="221"/>
      <c r="S101" s="221"/>
      <c r="T101" s="222"/>
      <c r="AT101" s="223" t="s">
        <v>166</v>
      </c>
      <c r="AU101" s="223" t="s">
        <v>87</v>
      </c>
      <c r="AV101" s="14" t="s">
        <v>87</v>
      </c>
      <c r="AW101" s="14" t="s">
        <v>40</v>
      </c>
      <c r="AX101" s="14" t="s">
        <v>83</v>
      </c>
      <c r="AY101" s="223" t="s">
        <v>145</v>
      </c>
    </row>
    <row r="102" spans="1:65" s="2" customFormat="1" ht="24.2" customHeight="1">
      <c r="A102" s="38"/>
      <c r="B102" s="39"/>
      <c r="C102" s="184" t="s">
        <v>180</v>
      </c>
      <c r="D102" s="184" t="s">
        <v>148</v>
      </c>
      <c r="E102" s="185" t="s">
        <v>787</v>
      </c>
      <c r="F102" s="186" t="s">
        <v>788</v>
      </c>
      <c r="G102" s="187" t="s">
        <v>219</v>
      </c>
      <c r="H102" s="188">
        <v>250</v>
      </c>
      <c r="I102" s="189"/>
      <c r="J102" s="190">
        <f>ROUND(I102*H102,2)</f>
        <v>0</v>
      </c>
      <c r="K102" s="186" t="s">
        <v>152</v>
      </c>
      <c r="L102" s="43"/>
      <c r="M102" s="191" t="s">
        <v>35</v>
      </c>
      <c r="N102" s="192" t="s">
        <v>50</v>
      </c>
      <c r="O102" s="68"/>
      <c r="P102" s="193">
        <f>O102*H102</f>
        <v>0</v>
      </c>
      <c r="Q102" s="193">
        <v>0</v>
      </c>
      <c r="R102" s="193">
        <f>Q102*H102</f>
        <v>0</v>
      </c>
      <c r="S102" s="193">
        <v>0</v>
      </c>
      <c r="T102" s="194">
        <f>S102*H102</f>
        <v>0</v>
      </c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R102" s="195" t="s">
        <v>209</v>
      </c>
      <c r="AT102" s="195" t="s">
        <v>148</v>
      </c>
      <c r="AU102" s="195" t="s">
        <v>87</v>
      </c>
      <c r="AY102" s="20" t="s">
        <v>145</v>
      </c>
      <c r="BE102" s="196">
        <f>IF(N102="základní",J102,0)</f>
        <v>0</v>
      </c>
      <c r="BF102" s="196">
        <f>IF(N102="snížená",J102,0)</f>
        <v>0</v>
      </c>
      <c r="BG102" s="196">
        <f>IF(N102="zákl. přenesená",J102,0)</f>
        <v>0</v>
      </c>
      <c r="BH102" s="196">
        <f>IF(N102="sníž. přenesená",J102,0)</f>
        <v>0</v>
      </c>
      <c r="BI102" s="196">
        <f>IF(N102="nulová",J102,0)</f>
        <v>0</v>
      </c>
      <c r="BJ102" s="20" t="s">
        <v>83</v>
      </c>
      <c r="BK102" s="196">
        <f>ROUND(I102*H102,2)</f>
        <v>0</v>
      </c>
      <c r="BL102" s="20" t="s">
        <v>209</v>
      </c>
      <c r="BM102" s="195" t="s">
        <v>789</v>
      </c>
    </row>
    <row r="103" spans="1:47" s="2" customFormat="1" ht="11.25">
      <c r="A103" s="38"/>
      <c r="B103" s="39"/>
      <c r="C103" s="40"/>
      <c r="D103" s="197" t="s">
        <v>155</v>
      </c>
      <c r="E103" s="40"/>
      <c r="F103" s="198" t="s">
        <v>790</v>
      </c>
      <c r="G103" s="40"/>
      <c r="H103" s="40"/>
      <c r="I103" s="199"/>
      <c r="J103" s="40"/>
      <c r="K103" s="40"/>
      <c r="L103" s="43"/>
      <c r="M103" s="200"/>
      <c r="N103" s="201"/>
      <c r="O103" s="68"/>
      <c r="P103" s="68"/>
      <c r="Q103" s="68"/>
      <c r="R103" s="68"/>
      <c r="S103" s="68"/>
      <c r="T103" s="69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T103" s="20" t="s">
        <v>155</v>
      </c>
      <c r="AU103" s="20" t="s">
        <v>87</v>
      </c>
    </row>
    <row r="104" spans="1:65" s="2" customFormat="1" ht="21.75" customHeight="1">
      <c r="A104" s="38"/>
      <c r="B104" s="39"/>
      <c r="C104" s="235" t="s">
        <v>185</v>
      </c>
      <c r="D104" s="235" t="s">
        <v>295</v>
      </c>
      <c r="E104" s="236" t="s">
        <v>791</v>
      </c>
      <c r="F104" s="237" t="s">
        <v>792</v>
      </c>
      <c r="G104" s="238" t="s">
        <v>219</v>
      </c>
      <c r="H104" s="239">
        <v>262.5</v>
      </c>
      <c r="I104" s="240"/>
      <c r="J104" s="241">
        <f>ROUND(I104*H104,2)</f>
        <v>0</v>
      </c>
      <c r="K104" s="237" t="s">
        <v>152</v>
      </c>
      <c r="L104" s="242"/>
      <c r="M104" s="243" t="s">
        <v>35</v>
      </c>
      <c r="N104" s="244" t="s">
        <v>50</v>
      </c>
      <c r="O104" s="68"/>
      <c r="P104" s="193">
        <f>O104*H104</f>
        <v>0</v>
      </c>
      <c r="Q104" s="193">
        <v>3E-05</v>
      </c>
      <c r="R104" s="193">
        <f>Q104*H104</f>
        <v>0.007875</v>
      </c>
      <c r="S104" s="193">
        <v>0</v>
      </c>
      <c r="T104" s="194">
        <f>S104*H104</f>
        <v>0</v>
      </c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R104" s="195" t="s">
        <v>298</v>
      </c>
      <c r="AT104" s="195" t="s">
        <v>295</v>
      </c>
      <c r="AU104" s="195" t="s">
        <v>87</v>
      </c>
      <c r="AY104" s="20" t="s">
        <v>145</v>
      </c>
      <c r="BE104" s="196">
        <f>IF(N104="základní",J104,0)</f>
        <v>0</v>
      </c>
      <c r="BF104" s="196">
        <f>IF(N104="snížená",J104,0)</f>
        <v>0</v>
      </c>
      <c r="BG104" s="196">
        <f>IF(N104="zákl. přenesená",J104,0)</f>
        <v>0</v>
      </c>
      <c r="BH104" s="196">
        <f>IF(N104="sníž. přenesená",J104,0)</f>
        <v>0</v>
      </c>
      <c r="BI104" s="196">
        <f>IF(N104="nulová",J104,0)</f>
        <v>0</v>
      </c>
      <c r="BJ104" s="20" t="s">
        <v>83</v>
      </c>
      <c r="BK104" s="196">
        <f>ROUND(I104*H104,2)</f>
        <v>0</v>
      </c>
      <c r="BL104" s="20" t="s">
        <v>209</v>
      </c>
      <c r="BM104" s="195" t="s">
        <v>793</v>
      </c>
    </row>
    <row r="105" spans="2:51" s="14" customFormat="1" ht="11.25">
      <c r="B105" s="213"/>
      <c r="C105" s="214"/>
      <c r="D105" s="204" t="s">
        <v>166</v>
      </c>
      <c r="E105" s="215" t="s">
        <v>35</v>
      </c>
      <c r="F105" s="216" t="s">
        <v>794</v>
      </c>
      <c r="G105" s="214"/>
      <c r="H105" s="217">
        <v>262.5</v>
      </c>
      <c r="I105" s="218"/>
      <c r="J105" s="214"/>
      <c r="K105" s="214"/>
      <c r="L105" s="219"/>
      <c r="M105" s="220"/>
      <c r="N105" s="221"/>
      <c r="O105" s="221"/>
      <c r="P105" s="221"/>
      <c r="Q105" s="221"/>
      <c r="R105" s="221"/>
      <c r="S105" s="221"/>
      <c r="T105" s="222"/>
      <c r="AT105" s="223" t="s">
        <v>166</v>
      </c>
      <c r="AU105" s="223" t="s">
        <v>87</v>
      </c>
      <c r="AV105" s="14" t="s">
        <v>87</v>
      </c>
      <c r="AW105" s="14" t="s">
        <v>40</v>
      </c>
      <c r="AX105" s="14" t="s">
        <v>83</v>
      </c>
      <c r="AY105" s="223" t="s">
        <v>145</v>
      </c>
    </row>
    <row r="106" spans="1:65" s="2" customFormat="1" ht="16.5" customHeight="1">
      <c r="A106" s="38"/>
      <c r="B106" s="39"/>
      <c r="C106" s="184" t="s">
        <v>192</v>
      </c>
      <c r="D106" s="184" t="s">
        <v>148</v>
      </c>
      <c r="E106" s="185" t="s">
        <v>795</v>
      </c>
      <c r="F106" s="186" t="s">
        <v>796</v>
      </c>
      <c r="G106" s="187" t="s">
        <v>291</v>
      </c>
      <c r="H106" s="188">
        <v>4</v>
      </c>
      <c r="I106" s="189"/>
      <c r="J106" s="190">
        <f>ROUND(I106*H106,2)</f>
        <v>0</v>
      </c>
      <c r="K106" s="186" t="s">
        <v>152</v>
      </c>
      <c r="L106" s="43"/>
      <c r="M106" s="191" t="s">
        <v>35</v>
      </c>
      <c r="N106" s="192" t="s">
        <v>50</v>
      </c>
      <c r="O106" s="68"/>
      <c r="P106" s="193">
        <f>O106*H106</f>
        <v>0</v>
      </c>
      <c r="Q106" s="193">
        <v>0</v>
      </c>
      <c r="R106" s="193">
        <f>Q106*H106</f>
        <v>0</v>
      </c>
      <c r="S106" s="193">
        <v>0</v>
      </c>
      <c r="T106" s="194">
        <f>S106*H106</f>
        <v>0</v>
      </c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R106" s="195" t="s">
        <v>209</v>
      </c>
      <c r="AT106" s="195" t="s">
        <v>148</v>
      </c>
      <c r="AU106" s="195" t="s">
        <v>87</v>
      </c>
      <c r="AY106" s="20" t="s">
        <v>145</v>
      </c>
      <c r="BE106" s="196">
        <f>IF(N106="základní",J106,0)</f>
        <v>0</v>
      </c>
      <c r="BF106" s="196">
        <f>IF(N106="snížená",J106,0)</f>
        <v>0</v>
      </c>
      <c r="BG106" s="196">
        <f>IF(N106="zákl. přenesená",J106,0)</f>
        <v>0</v>
      </c>
      <c r="BH106" s="196">
        <f>IF(N106="sníž. přenesená",J106,0)</f>
        <v>0</v>
      </c>
      <c r="BI106" s="196">
        <f>IF(N106="nulová",J106,0)</f>
        <v>0</v>
      </c>
      <c r="BJ106" s="20" t="s">
        <v>83</v>
      </c>
      <c r="BK106" s="196">
        <f>ROUND(I106*H106,2)</f>
        <v>0</v>
      </c>
      <c r="BL106" s="20" t="s">
        <v>209</v>
      </c>
      <c r="BM106" s="195" t="s">
        <v>797</v>
      </c>
    </row>
    <row r="107" spans="1:47" s="2" customFormat="1" ht="11.25">
      <c r="A107" s="38"/>
      <c r="B107" s="39"/>
      <c r="C107" s="40"/>
      <c r="D107" s="197" t="s">
        <v>155</v>
      </c>
      <c r="E107" s="40"/>
      <c r="F107" s="198" t="s">
        <v>798</v>
      </c>
      <c r="G107" s="40"/>
      <c r="H107" s="40"/>
      <c r="I107" s="199"/>
      <c r="J107" s="40"/>
      <c r="K107" s="40"/>
      <c r="L107" s="43"/>
      <c r="M107" s="200"/>
      <c r="N107" s="201"/>
      <c r="O107" s="68"/>
      <c r="P107" s="68"/>
      <c r="Q107" s="68"/>
      <c r="R107" s="68"/>
      <c r="S107" s="68"/>
      <c r="T107" s="69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T107" s="20" t="s">
        <v>155</v>
      </c>
      <c r="AU107" s="20" t="s">
        <v>87</v>
      </c>
    </row>
    <row r="108" spans="1:65" s="2" customFormat="1" ht="33" customHeight="1">
      <c r="A108" s="38"/>
      <c r="B108" s="39"/>
      <c r="C108" s="235" t="s">
        <v>199</v>
      </c>
      <c r="D108" s="235" t="s">
        <v>295</v>
      </c>
      <c r="E108" s="236" t="s">
        <v>799</v>
      </c>
      <c r="F108" s="237" t="s">
        <v>800</v>
      </c>
      <c r="G108" s="238" t="s">
        <v>291</v>
      </c>
      <c r="H108" s="239">
        <v>4</v>
      </c>
      <c r="I108" s="240"/>
      <c r="J108" s="241">
        <f>ROUND(I108*H108,2)</f>
        <v>0</v>
      </c>
      <c r="K108" s="237" t="s">
        <v>35</v>
      </c>
      <c r="L108" s="242"/>
      <c r="M108" s="243" t="s">
        <v>35</v>
      </c>
      <c r="N108" s="244" t="s">
        <v>50</v>
      </c>
      <c r="O108" s="68"/>
      <c r="P108" s="193">
        <f>O108*H108</f>
        <v>0</v>
      </c>
      <c r="Q108" s="193">
        <v>0</v>
      </c>
      <c r="R108" s="193">
        <f>Q108*H108</f>
        <v>0</v>
      </c>
      <c r="S108" s="193">
        <v>0</v>
      </c>
      <c r="T108" s="194">
        <f>S108*H108</f>
        <v>0</v>
      </c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R108" s="195" t="s">
        <v>298</v>
      </c>
      <c r="AT108" s="195" t="s">
        <v>295</v>
      </c>
      <c r="AU108" s="195" t="s">
        <v>87</v>
      </c>
      <c r="AY108" s="20" t="s">
        <v>145</v>
      </c>
      <c r="BE108" s="196">
        <f>IF(N108="základní",J108,0)</f>
        <v>0</v>
      </c>
      <c r="BF108" s="196">
        <f>IF(N108="snížená",J108,0)</f>
        <v>0</v>
      </c>
      <c r="BG108" s="196">
        <f>IF(N108="zákl. přenesená",J108,0)</f>
        <v>0</v>
      </c>
      <c r="BH108" s="196">
        <f>IF(N108="sníž. přenesená",J108,0)</f>
        <v>0</v>
      </c>
      <c r="BI108" s="196">
        <f>IF(N108="nulová",J108,0)</f>
        <v>0</v>
      </c>
      <c r="BJ108" s="20" t="s">
        <v>83</v>
      </c>
      <c r="BK108" s="196">
        <f>ROUND(I108*H108,2)</f>
        <v>0</v>
      </c>
      <c r="BL108" s="20" t="s">
        <v>209</v>
      </c>
      <c r="BM108" s="195" t="s">
        <v>801</v>
      </c>
    </row>
    <row r="109" spans="1:65" s="2" customFormat="1" ht="16.5" customHeight="1">
      <c r="A109" s="38"/>
      <c r="B109" s="39"/>
      <c r="C109" s="184" t="s">
        <v>206</v>
      </c>
      <c r="D109" s="184" t="s">
        <v>148</v>
      </c>
      <c r="E109" s="185" t="s">
        <v>802</v>
      </c>
      <c r="F109" s="186" t="s">
        <v>803</v>
      </c>
      <c r="G109" s="187" t="s">
        <v>291</v>
      </c>
      <c r="H109" s="188">
        <v>15</v>
      </c>
      <c r="I109" s="189"/>
      <c r="J109" s="190">
        <f>ROUND(I109*H109,2)</f>
        <v>0</v>
      </c>
      <c r="K109" s="186" t="s">
        <v>152</v>
      </c>
      <c r="L109" s="43"/>
      <c r="M109" s="191" t="s">
        <v>35</v>
      </c>
      <c r="N109" s="192" t="s">
        <v>50</v>
      </c>
      <c r="O109" s="68"/>
      <c r="P109" s="193">
        <f>O109*H109</f>
        <v>0</v>
      </c>
      <c r="Q109" s="193">
        <v>0</v>
      </c>
      <c r="R109" s="193">
        <f>Q109*H109</f>
        <v>0</v>
      </c>
      <c r="S109" s="193">
        <v>0</v>
      </c>
      <c r="T109" s="194">
        <f>S109*H109</f>
        <v>0</v>
      </c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R109" s="195" t="s">
        <v>209</v>
      </c>
      <c r="AT109" s="195" t="s">
        <v>148</v>
      </c>
      <c r="AU109" s="195" t="s">
        <v>87</v>
      </c>
      <c r="AY109" s="20" t="s">
        <v>145</v>
      </c>
      <c r="BE109" s="196">
        <f>IF(N109="základní",J109,0)</f>
        <v>0</v>
      </c>
      <c r="BF109" s="196">
        <f>IF(N109="snížená",J109,0)</f>
        <v>0</v>
      </c>
      <c r="BG109" s="196">
        <f>IF(N109="zákl. přenesená",J109,0)</f>
        <v>0</v>
      </c>
      <c r="BH109" s="196">
        <f>IF(N109="sníž. přenesená",J109,0)</f>
        <v>0</v>
      </c>
      <c r="BI109" s="196">
        <f>IF(N109="nulová",J109,0)</f>
        <v>0</v>
      </c>
      <c r="BJ109" s="20" t="s">
        <v>83</v>
      </c>
      <c r="BK109" s="196">
        <f>ROUND(I109*H109,2)</f>
        <v>0</v>
      </c>
      <c r="BL109" s="20" t="s">
        <v>209</v>
      </c>
      <c r="BM109" s="195" t="s">
        <v>804</v>
      </c>
    </row>
    <row r="110" spans="1:47" s="2" customFormat="1" ht="11.25">
      <c r="A110" s="38"/>
      <c r="B110" s="39"/>
      <c r="C110" s="40"/>
      <c r="D110" s="197" t="s">
        <v>155</v>
      </c>
      <c r="E110" s="40"/>
      <c r="F110" s="198" t="s">
        <v>805</v>
      </c>
      <c r="G110" s="40"/>
      <c r="H110" s="40"/>
      <c r="I110" s="199"/>
      <c r="J110" s="40"/>
      <c r="K110" s="40"/>
      <c r="L110" s="43"/>
      <c r="M110" s="200"/>
      <c r="N110" s="201"/>
      <c r="O110" s="68"/>
      <c r="P110" s="68"/>
      <c r="Q110" s="68"/>
      <c r="R110" s="68"/>
      <c r="S110" s="68"/>
      <c r="T110" s="69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T110" s="20" t="s">
        <v>155</v>
      </c>
      <c r="AU110" s="20" t="s">
        <v>87</v>
      </c>
    </row>
    <row r="111" spans="1:65" s="2" customFormat="1" ht="24.2" customHeight="1">
      <c r="A111" s="38"/>
      <c r="B111" s="39"/>
      <c r="C111" s="235" t="s">
        <v>212</v>
      </c>
      <c r="D111" s="235" t="s">
        <v>295</v>
      </c>
      <c r="E111" s="236" t="s">
        <v>806</v>
      </c>
      <c r="F111" s="237" t="s">
        <v>807</v>
      </c>
      <c r="G111" s="238" t="s">
        <v>291</v>
      </c>
      <c r="H111" s="239">
        <v>15</v>
      </c>
      <c r="I111" s="240"/>
      <c r="J111" s="241">
        <f>ROUND(I111*H111,2)</f>
        <v>0</v>
      </c>
      <c r="K111" s="237" t="s">
        <v>152</v>
      </c>
      <c r="L111" s="242"/>
      <c r="M111" s="243" t="s">
        <v>35</v>
      </c>
      <c r="N111" s="244" t="s">
        <v>50</v>
      </c>
      <c r="O111" s="68"/>
      <c r="P111" s="193">
        <f>O111*H111</f>
        <v>0</v>
      </c>
      <c r="Q111" s="193">
        <v>4E-05</v>
      </c>
      <c r="R111" s="193">
        <f>Q111*H111</f>
        <v>0.0006000000000000001</v>
      </c>
      <c r="S111" s="193">
        <v>0</v>
      </c>
      <c r="T111" s="194">
        <f>S111*H111</f>
        <v>0</v>
      </c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R111" s="195" t="s">
        <v>298</v>
      </c>
      <c r="AT111" s="195" t="s">
        <v>295</v>
      </c>
      <c r="AU111" s="195" t="s">
        <v>87</v>
      </c>
      <c r="AY111" s="20" t="s">
        <v>145</v>
      </c>
      <c r="BE111" s="196">
        <f>IF(N111="základní",J111,0)</f>
        <v>0</v>
      </c>
      <c r="BF111" s="196">
        <f>IF(N111="snížená",J111,0)</f>
        <v>0</v>
      </c>
      <c r="BG111" s="196">
        <f>IF(N111="zákl. přenesená",J111,0)</f>
        <v>0</v>
      </c>
      <c r="BH111" s="196">
        <f>IF(N111="sníž. přenesená",J111,0)</f>
        <v>0</v>
      </c>
      <c r="BI111" s="196">
        <f>IF(N111="nulová",J111,0)</f>
        <v>0</v>
      </c>
      <c r="BJ111" s="20" t="s">
        <v>83</v>
      </c>
      <c r="BK111" s="196">
        <f>ROUND(I111*H111,2)</f>
        <v>0</v>
      </c>
      <c r="BL111" s="20" t="s">
        <v>209</v>
      </c>
      <c r="BM111" s="195" t="s">
        <v>808</v>
      </c>
    </row>
    <row r="112" spans="1:65" s="2" customFormat="1" ht="21.75" customHeight="1">
      <c r="A112" s="38"/>
      <c r="B112" s="39"/>
      <c r="C112" s="184" t="s">
        <v>216</v>
      </c>
      <c r="D112" s="184" t="s">
        <v>148</v>
      </c>
      <c r="E112" s="185" t="s">
        <v>809</v>
      </c>
      <c r="F112" s="186" t="s">
        <v>810</v>
      </c>
      <c r="G112" s="187" t="s">
        <v>291</v>
      </c>
      <c r="H112" s="188">
        <v>28</v>
      </c>
      <c r="I112" s="189"/>
      <c r="J112" s="190">
        <f>ROUND(I112*H112,2)</f>
        <v>0</v>
      </c>
      <c r="K112" s="186" t="s">
        <v>152</v>
      </c>
      <c r="L112" s="43"/>
      <c r="M112" s="191" t="s">
        <v>35</v>
      </c>
      <c r="N112" s="192" t="s">
        <v>50</v>
      </c>
      <c r="O112" s="68"/>
      <c r="P112" s="193">
        <f>O112*H112</f>
        <v>0</v>
      </c>
      <c r="Q112" s="193">
        <v>0</v>
      </c>
      <c r="R112" s="193">
        <f>Q112*H112</f>
        <v>0</v>
      </c>
      <c r="S112" s="193">
        <v>0</v>
      </c>
      <c r="T112" s="194">
        <f>S112*H112</f>
        <v>0</v>
      </c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R112" s="195" t="s">
        <v>209</v>
      </c>
      <c r="AT112" s="195" t="s">
        <v>148</v>
      </c>
      <c r="AU112" s="195" t="s">
        <v>87</v>
      </c>
      <c r="AY112" s="20" t="s">
        <v>145</v>
      </c>
      <c r="BE112" s="196">
        <f>IF(N112="základní",J112,0)</f>
        <v>0</v>
      </c>
      <c r="BF112" s="196">
        <f>IF(N112="snížená",J112,0)</f>
        <v>0</v>
      </c>
      <c r="BG112" s="196">
        <f>IF(N112="zákl. přenesená",J112,0)</f>
        <v>0</v>
      </c>
      <c r="BH112" s="196">
        <f>IF(N112="sníž. přenesená",J112,0)</f>
        <v>0</v>
      </c>
      <c r="BI112" s="196">
        <f>IF(N112="nulová",J112,0)</f>
        <v>0</v>
      </c>
      <c r="BJ112" s="20" t="s">
        <v>83</v>
      </c>
      <c r="BK112" s="196">
        <f>ROUND(I112*H112,2)</f>
        <v>0</v>
      </c>
      <c r="BL112" s="20" t="s">
        <v>209</v>
      </c>
      <c r="BM112" s="195" t="s">
        <v>811</v>
      </c>
    </row>
    <row r="113" spans="1:47" s="2" customFormat="1" ht="11.25">
      <c r="A113" s="38"/>
      <c r="B113" s="39"/>
      <c r="C113" s="40"/>
      <c r="D113" s="197" t="s">
        <v>155</v>
      </c>
      <c r="E113" s="40"/>
      <c r="F113" s="198" t="s">
        <v>812</v>
      </c>
      <c r="G113" s="40"/>
      <c r="H113" s="40"/>
      <c r="I113" s="199"/>
      <c r="J113" s="40"/>
      <c r="K113" s="40"/>
      <c r="L113" s="43"/>
      <c r="M113" s="200"/>
      <c r="N113" s="201"/>
      <c r="O113" s="68"/>
      <c r="P113" s="68"/>
      <c r="Q113" s="68"/>
      <c r="R113" s="68"/>
      <c r="S113" s="68"/>
      <c r="T113" s="69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T113" s="20" t="s">
        <v>155</v>
      </c>
      <c r="AU113" s="20" t="s">
        <v>87</v>
      </c>
    </row>
    <row r="114" spans="2:51" s="14" customFormat="1" ht="11.25">
      <c r="B114" s="213"/>
      <c r="C114" s="214"/>
      <c r="D114" s="204" t="s">
        <v>166</v>
      </c>
      <c r="E114" s="215" t="s">
        <v>35</v>
      </c>
      <c r="F114" s="216" t="s">
        <v>813</v>
      </c>
      <c r="G114" s="214"/>
      <c r="H114" s="217">
        <v>28</v>
      </c>
      <c r="I114" s="218"/>
      <c r="J114" s="214"/>
      <c r="K114" s="214"/>
      <c r="L114" s="219"/>
      <c r="M114" s="220"/>
      <c r="N114" s="221"/>
      <c r="O114" s="221"/>
      <c r="P114" s="221"/>
      <c r="Q114" s="221"/>
      <c r="R114" s="221"/>
      <c r="S114" s="221"/>
      <c r="T114" s="222"/>
      <c r="AT114" s="223" t="s">
        <v>166</v>
      </c>
      <c r="AU114" s="223" t="s">
        <v>87</v>
      </c>
      <c r="AV114" s="14" t="s">
        <v>87</v>
      </c>
      <c r="AW114" s="14" t="s">
        <v>40</v>
      </c>
      <c r="AX114" s="14" t="s">
        <v>83</v>
      </c>
      <c r="AY114" s="223" t="s">
        <v>145</v>
      </c>
    </row>
    <row r="115" spans="1:65" s="2" customFormat="1" ht="21.75" customHeight="1">
      <c r="A115" s="38"/>
      <c r="B115" s="39"/>
      <c r="C115" s="235" t="s">
        <v>225</v>
      </c>
      <c r="D115" s="235" t="s">
        <v>295</v>
      </c>
      <c r="E115" s="236" t="s">
        <v>814</v>
      </c>
      <c r="F115" s="237" t="s">
        <v>815</v>
      </c>
      <c r="G115" s="238" t="s">
        <v>291</v>
      </c>
      <c r="H115" s="239">
        <v>24</v>
      </c>
      <c r="I115" s="240"/>
      <c r="J115" s="241">
        <f>ROUND(I115*H115,2)</f>
        <v>0</v>
      </c>
      <c r="K115" s="237" t="s">
        <v>152</v>
      </c>
      <c r="L115" s="242"/>
      <c r="M115" s="243" t="s">
        <v>35</v>
      </c>
      <c r="N115" s="244" t="s">
        <v>50</v>
      </c>
      <c r="O115" s="68"/>
      <c r="P115" s="193">
        <f>O115*H115</f>
        <v>0</v>
      </c>
      <c r="Q115" s="193">
        <v>4E-05</v>
      </c>
      <c r="R115" s="193">
        <f>Q115*H115</f>
        <v>0.0009600000000000001</v>
      </c>
      <c r="S115" s="193">
        <v>0</v>
      </c>
      <c r="T115" s="194">
        <f>S115*H115</f>
        <v>0</v>
      </c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R115" s="195" t="s">
        <v>298</v>
      </c>
      <c r="AT115" s="195" t="s">
        <v>295</v>
      </c>
      <c r="AU115" s="195" t="s">
        <v>87</v>
      </c>
      <c r="AY115" s="20" t="s">
        <v>145</v>
      </c>
      <c r="BE115" s="196">
        <f>IF(N115="základní",J115,0)</f>
        <v>0</v>
      </c>
      <c r="BF115" s="196">
        <f>IF(N115="snížená",J115,0)</f>
        <v>0</v>
      </c>
      <c r="BG115" s="196">
        <f>IF(N115="zákl. přenesená",J115,0)</f>
        <v>0</v>
      </c>
      <c r="BH115" s="196">
        <f>IF(N115="sníž. přenesená",J115,0)</f>
        <v>0</v>
      </c>
      <c r="BI115" s="196">
        <f>IF(N115="nulová",J115,0)</f>
        <v>0</v>
      </c>
      <c r="BJ115" s="20" t="s">
        <v>83</v>
      </c>
      <c r="BK115" s="196">
        <f>ROUND(I115*H115,2)</f>
        <v>0</v>
      </c>
      <c r="BL115" s="20" t="s">
        <v>209</v>
      </c>
      <c r="BM115" s="195" t="s">
        <v>816</v>
      </c>
    </row>
    <row r="116" spans="1:65" s="2" customFormat="1" ht="24.2" customHeight="1">
      <c r="A116" s="38"/>
      <c r="B116" s="39"/>
      <c r="C116" s="235" t="s">
        <v>231</v>
      </c>
      <c r="D116" s="235" t="s">
        <v>295</v>
      </c>
      <c r="E116" s="236" t="s">
        <v>817</v>
      </c>
      <c r="F116" s="237" t="s">
        <v>818</v>
      </c>
      <c r="G116" s="238" t="s">
        <v>291</v>
      </c>
      <c r="H116" s="239">
        <v>2</v>
      </c>
      <c r="I116" s="240"/>
      <c r="J116" s="241">
        <f>ROUND(I116*H116,2)</f>
        <v>0</v>
      </c>
      <c r="K116" s="237" t="s">
        <v>152</v>
      </c>
      <c r="L116" s="242"/>
      <c r="M116" s="243" t="s">
        <v>35</v>
      </c>
      <c r="N116" s="244" t="s">
        <v>50</v>
      </c>
      <c r="O116" s="68"/>
      <c r="P116" s="193">
        <f>O116*H116</f>
        <v>0</v>
      </c>
      <c r="Q116" s="193">
        <v>3E-05</v>
      </c>
      <c r="R116" s="193">
        <f>Q116*H116</f>
        <v>6E-05</v>
      </c>
      <c r="S116" s="193">
        <v>0</v>
      </c>
      <c r="T116" s="194">
        <f>S116*H116</f>
        <v>0</v>
      </c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R116" s="195" t="s">
        <v>298</v>
      </c>
      <c r="AT116" s="195" t="s">
        <v>295</v>
      </c>
      <c r="AU116" s="195" t="s">
        <v>87</v>
      </c>
      <c r="AY116" s="20" t="s">
        <v>145</v>
      </c>
      <c r="BE116" s="196">
        <f>IF(N116="základní",J116,0)</f>
        <v>0</v>
      </c>
      <c r="BF116" s="196">
        <f>IF(N116="snížená",J116,0)</f>
        <v>0</v>
      </c>
      <c r="BG116" s="196">
        <f>IF(N116="zákl. přenesená",J116,0)</f>
        <v>0</v>
      </c>
      <c r="BH116" s="196">
        <f>IF(N116="sníž. přenesená",J116,0)</f>
        <v>0</v>
      </c>
      <c r="BI116" s="196">
        <f>IF(N116="nulová",J116,0)</f>
        <v>0</v>
      </c>
      <c r="BJ116" s="20" t="s">
        <v>83</v>
      </c>
      <c r="BK116" s="196">
        <f>ROUND(I116*H116,2)</f>
        <v>0</v>
      </c>
      <c r="BL116" s="20" t="s">
        <v>209</v>
      </c>
      <c r="BM116" s="195" t="s">
        <v>819</v>
      </c>
    </row>
    <row r="117" spans="1:65" s="2" customFormat="1" ht="16.5" customHeight="1">
      <c r="A117" s="38"/>
      <c r="B117" s="39"/>
      <c r="C117" s="184" t="s">
        <v>8</v>
      </c>
      <c r="D117" s="184" t="s">
        <v>148</v>
      </c>
      <c r="E117" s="185" t="s">
        <v>820</v>
      </c>
      <c r="F117" s="186" t="s">
        <v>821</v>
      </c>
      <c r="G117" s="187" t="s">
        <v>291</v>
      </c>
      <c r="H117" s="188">
        <v>15</v>
      </c>
      <c r="I117" s="189"/>
      <c r="J117" s="190">
        <f>ROUND(I117*H117,2)</f>
        <v>0</v>
      </c>
      <c r="K117" s="186" t="s">
        <v>152</v>
      </c>
      <c r="L117" s="43"/>
      <c r="M117" s="191" t="s">
        <v>35</v>
      </c>
      <c r="N117" s="192" t="s">
        <v>50</v>
      </c>
      <c r="O117" s="68"/>
      <c r="P117" s="193">
        <f>O117*H117</f>
        <v>0</v>
      </c>
      <c r="Q117" s="193">
        <v>0</v>
      </c>
      <c r="R117" s="193">
        <f>Q117*H117</f>
        <v>0</v>
      </c>
      <c r="S117" s="193">
        <v>0</v>
      </c>
      <c r="T117" s="194">
        <f>S117*H117</f>
        <v>0</v>
      </c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R117" s="195" t="s">
        <v>209</v>
      </c>
      <c r="AT117" s="195" t="s">
        <v>148</v>
      </c>
      <c r="AU117" s="195" t="s">
        <v>87</v>
      </c>
      <c r="AY117" s="20" t="s">
        <v>145</v>
      </c>
      <c r="BE117" s="196">
        <f>IF(N117="základní",J117,0)</f>
        <v>0</v>
      </c>
      <c r="BF117" s="196">
        <f>IF(N117="snížená",J117,0)</f>
        <v>0</v>
      </c>
      <c r="BG117" s="196">
        <f>IF(N117="zákl. přenesená",J117,0)</f>
        <v>0</v>
      </c>
      <c r="BH117" s="196">
        <f>IF(N117="sníž. přenesená",J117,0)</f>
        <v>0</v>
      </c>
      <c r="BI117" s="196">
        <f>IF(N117="nulová",J117,0)</f>
        <v>0</v>
      </c>
      <c r="BJ117" s="20" t="s">
        <v>83</v>
      </c>
      <c r="BK117" s="196">
        <f>ROUND(I117*H117,2)</f>
        <v>0</v>
      </c>
      <c r="BL117" s="20" t="s">
        <v>209</v>
      </c>
      <c r="BM117" s="195" t="s">
        <v>822</v>
      </c>
    </row>
    <row r="118" spans="1:47" s="2" customFormat="1" ht="11.25">
      <c r="A118" s="38"/>
      <c r="B118" s="39"/>
      <c r="C118" s="40"/>
      <c r="D118" s="197" t="s">
        <v>155</v>
      </c>
      <c r="E118" s="40"/>
      <c r="F118" s="198" t="s">
        <v>823</v>
      </c>
      <c r="G118" s="40"/>
      <c r="H118" s="40"/>
      <c r="I118" s="199"/>
      <c r="J118" s="40"/>
      <c r="K118" s="40"/>
      <c r="L118" s="43"/>
      <c r="M118" s="200"/>
      <c r="N118" s="201"/>
      <c r="O118" s="68"/>
      <c r="P118" s="68"/>
      <c r="Q118" s="68"/>
      <c r="R118" s="68"/>
      <c r="S118" s="68"/>
      <c r="T118" s="69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T118" s="20" t="s">
        <v>155</v>
      </c>
      <c r="AU118" s="20" t="s">
        <v>87</v>
      </c>
    </row>
    <row r="119" spans="1:65" s="2" customFormat="1" ht="24.2" customHeight="1">
      <c r="A119" s="38"/>
      <c r="B119" s="39"/>
      <c r="C119" s="235" t="s">
        <v>209</v>
      </c>
      <c r="D119" s="235" t="s">
        <v>295</v>
      </c>
      <c r="E119" s="236" t="s">
        <v>824</v>
      </c>
      <c r="F119" s="237" t="s">
        <v>825</v>
      </c>
      <c r="G119" s="238" t="s">
        <v>291</v>
      </c>
      <c r="H119" s="239">
        <v>15</v>
      </c>
      <c r="I119" s="240"/>
      <c r="J119" s="241">
        <f>ROUND(I119*H119,2)</f>
        <v>0</v>
      </c>
      <c r="K119" s="237" t="s">
        <v>152</v>
      </c>
      <c r="L119" s="242"/>
      <c r="M119" s="243" t="s">
        <v>35</v>
      </c>
      <c r="N119" s="244" t="s">
        <v>50</v>
      </c>
      <c r="O119" s="68"/>
      <c r="P119" s="193">
        <f>O119*H119</f>
        <v>0</v>
      </c>
      <c r="Q119" s="193">
        <v>0.00019</v>
      </c>
      <c r="R119" s="193">
        <f>Q119*H119</f>
        <v>0.00285</v>
      </c>
      <c r="S119" s="193">
        <v>0</v>
      </c>
      <c r="T119" s="194">
        <f>S119*H119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R119" s="195" t="s">
        <v>298</v>
      </c>
      <c r="AT119" s="195" t="s">
        <v>295</v>
      </c>
      <c r="AU119" s="195" t="s">
        <v>87</v>
      </c>
      <c r="AY119" s="20" t="s">
        <v>145</v>
      </c>
      <c r="BE119" s="196">
        <f>IF(N119="základní",J119,0)</f>
        <v>0</v>
      </c>
      <c r="BF119" s="196">
        <f>IF(N119="snížená",J119,0)</f>
        <v>0</v>
      </c>
      <c r="BG119" s="196">
        <f>IF(N119="zákl. přenesená",J119,0)</f>
        <v>0</v>
      </c>
      <c r="BH119" s="196">
        <f>IF(N119="sníž. přenesená",J119,0)</f>
        <v>0</v>
      </c>
      <c r="BI119" s="196">
        <f>IF(N119="nulová",J119,0)</f>
        <v>0</v>
      </c>
      <c r="BJ119" s="20" t="s">
        <v>83</v>
      </c>
      <c r="BK119" s="196">
        <f>ROUND(I119*H119,2)</f>
        <v>0</v>
      </c>
      <c r="BL119" s="20" t="s">
        <v>209</v>
      </c>
      <c r="BM119" s="195" t="s">
        <v>826</v>
      </c>
    </row>
    <row r="120" spans="1:65" s="2" customFormat="1" ht="24.2" customHeight="1">
      <c r="A120" s="38"/>
      <c r="B120" s="39"/>
      <c r="C120" s="184" t="s">
        <v>244</v>
      </c>
      <c r="D120" s="184" t="s">
        <v>148</v>
      </c>
      <c r="E120" s="185" t="s">
        <v>827</v>
      </c>
      <c r="F120" s="186" t="s">
        <v>828</v>
      </c>
      <c r="G120" s="187" t="s">
        <v>219</v>
      </c>
      <c r="H120" s="188">
        <v>55</v>
      </c>
      <c r="I120" s="189"/>
      <c r="J120" s="190">
        <f>ROUND(I120*H120,2)</f>
        <v>0</v>
      </c>
      <c r="K120" s="186" t="s">
        <v>152</v>
      </c>
      <c r="L120" s="43"/>
      <c r="M120" s="191" t="s">
        <v>35</v>
      </c>
      <c r="N120" s="192" t="s">
        <v>50</v>
      </c>
      <c r="O120" s="68"/>
      <c r="P120" s="193">
        <f>O120*H120</f>
        <v>0</v>
      </c>
      <c r="Q120" s="193">
        <v>0</v>
      </c>
      <c r="R120" s="193">
        <f>Q120*H120</f>
        <v>0</v>
      </c>
      <c r="S120" s="193">
        <v>0</v>
      </c>
      <c r="T120" s="194">
        <f>S120*H120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R120" s="195" t="s">
        <v>209</v>
      </c>
      <c r="AT120" s="195" t="s">
        <v>148</v>
      </c>
      <c r="AU120" s="195" t="s">
        <v>87</v>
      </c>
      <c r="AY120" s="20" t="s">
        <v>145</v>
      </c>
      <c r="BE120" s="196">
        <f>IF(N120="základní",J120,0)</f>
        <v>0</v>
      </c>
      <c r="BF120" s="196">
        <f>IF(N120="snížená",J120,0)</f>
        <v>0</v>
      </c>
      <c r="BG120" s="196">
        <f>IF(N120="zákl. přenesená",J120,0)</f>
        <v>0</v>
      </c>
      <c r="BH120" s="196">
        <f>IF(N120="sníž. přenesená",J120,0)</f>
        <v>0</v>
      </c>
      <c r="BI120" s="196">
        <f>IF(N120="nulová",J120,0)</f>
        <v>0</v>
      </c>
      <c r="BJ120" s="20" t="s">
        <v>83</v>
      </c>
      <c r="BK120" s="196">
        <f>ROUND(I120*H120,2)</f>
        <v>0</v>
      </c>
      <c r="BL120" s="20" t="s">
        <v>209</v>
      </c>
      <c r="BM120" s="195" t="s">
        <v>829</v>
      </c>
    </row>
    <row r="121" spans="1:47" s="2" customFormat="1" ht="11.25">
      <c r="A121" s="38"/>
      <c r="B121" s="39"/>
      <c r="C121" s="40"/>
      <c r="D121" s="197" t="s">
        <v>155</v>
      </c>
      <c r="E121" s="40"/>
      <c r="F121" s="198" t="s">
        <v>830</v>
      </c>
      <c r="G121" s="40"/>
      <c r="H121" s="40"/>
      <c r="I121" s="199"/>
      <c r="J121" s="40"/>
      <c r="K121" s="40"/>
      <c r="L121" s="43"/>
      <c r="M121" s="200"/>
      <c r="N121" s="201"/>
      <c r="O121" s="68"/>
      <c r="P121" s="68"/>
      <c r="Q121" s="68"/>
      <c r="R121" s="68"/>
      <c r="S121" s="68"/>
      <c r="T121" s="69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20" t="s">
        <v>155</v>
      </c>
      <c r="AU121" s="20" t="s">
        <v>87</v>
      </c>
    </row>
    <row r="122" spans="1:65" s="2" customFormat="1" ht="24.2" customHeight="1">
      <c r="A122" s="38"/>
      <c r="B122" s="39"/>
      <c r="C122" s="235" t="s">
        <v>250</v>
      </c>
      <c r="D122" s="235" t="s">
        <v>295</v>
      </c>
      <c r="E122" s="236" t="s">
        <v>831</v>
      </c>
      <c r="F122" s="237" t="s">
        <v>832</v>
      </c>
      <c r="G122" s="238" t="s">
        <v>219</v>
      </c>
      <c r="H122" s="239">
        <v>63.25</v>
      </c>
      <c r="I122" s="240"/>
      <c r="J122" s="241">
        <f>ROUND(I122*H122,2)</f>
        <v>0</v>
      </c>
      <c r="K122" s="237" t="s">
        <v>152</v>
      </c>
      <c r="L122" s="242"/>
      <c r="M122" s="243" t="s">
        <v>35</v>
      </c>
      <c r="N122" s="244" t="s">
        <v>50</v>
      </c>
      <c r="O122" s="68"/>
      <c r="P122" s="193">
        <f>O122*H122</f>
        <v>0</v>
      </c>
      <c r="Q122" s="193">
        <v>0.00012</v>
      </c>
      <c r="R122" s="193">
        <f>Q122*H122</f>
        <v>0.00759</v>
      </c>
      <c r="S122" s="193">
        <v>0</v>
      </c>
      <c r="T122" s="194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195" t="s">
        <v>298</v>
      </c>
      <c r="AT122" s="195" t="s">
        <v>295</v>
      </c>
      <c r="AU122" s="195" t="s">
        <v>87</v>
      </c>
      <c r="AY122" s="20" t="s">
        <v>145</v>
      </c>
      <c r="BE122" s="196">
        <f>IF(N122="základní",J122,0)</f>
        <v>0</v>
      </c>
      <c r="BF122" s="196">
        <f>IF(N122="snížená",J122,0)</f>
        <v>0</v>
      </c>
      <c r="BG122" s="196">
        <f>IF(N122="zákl. přenesená",J122,0)</f>
        <v>0</v>
      </c>
      <c r="BH122" s="196">
        <f>IF(N122="sníž. přenesená",J122,0)</f>
        <v>0</v>
      </c>
      <c r="BI122" s="196">
        <f>IF(N122="nulová",J122,0)</f>
        <v>0</v>
      </c>
      <c r="BJ122" s="20" t="s">
        <v>83</v>
      </c>
      <c r="BK122" s="196">
        <f>ROUND(I122*H122,2)</f>
        <v>0</v>
      </c>
      <c r="BL122" s="20" t="s">
        <v>209</v>
      </c>
      <c r="BM122" s="195" t="s">
        <v>833</v>
      </c>
    </row>
    <row r="123" spans="1:47" s="2" customFormat="1" ht="19.5">
      <c r="A123" s="38"/>
      <c r="B123" s="39"/>
      <c r="C123" s="40"/>
      <c r="D123" s="204" t="s">
        <v>400</v>
      </c>
      <c r="E123" s="40"/>
      <c r="F123" s="245" t="s">
        <v>834</v>
      </c>
      <c r="G123" s="40"/>
      <c r="H123" s="40"/>
      <c r="I123" s="199"/>
      <c r="J123" s="40"/>
      <c r="K123" s="40"/>
      <c r="L123" s="43"/>
      <c r="M123" s="200"/>
      <c r="N123" s="201"/>
      <c r="O123" s="68"/>
      <c r="P123" s="68"/>
      <c r="Q123" s="68"/>
      <c r="R123" s="68"/>
      <c r="S123" s="68"/>
      <c r="T123" s="69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20" t="s">
        <v>400</v>
      </c>
      <c r="AU123" s="20" t="s">
        <v>87</v>
      </c>
    </row>
    <row r="124" spans="2:51" s="14" customFormat="1" ht="11.25">
      <c r="B124" s="213"/>
      <c r="C124" s="214"/>
      <c r="D124" s="204" t="s">
        <v>166</v>
      </c>
      <c r="E124" s="215" t="s">
        <v>35</v>
      </c>
      <c r="F124" s="216" t="s">
        <v>835</v>
      </c>
      <c r="G124" s="214"/>
      <c r="H124" s="217">
        <v>63.25</v>
      </c>
      <c r="I124" s="218"/>
      <c r="J124" s="214"/>
      <c r="K124" s="214"/>
      <c r="L124" s="219"/>
      <c r="M124" s="220"/>
      <c r="N124" s="221"/>
      <c r="O124" s="221"/>
      <c r="P124" s="221"/>
      <c r="Q124" s="221"/>
      <c r="R124" s="221"/>
      <c r="S124" s="221"/>
      <c r="T124" s="222"/>
      <c r="AT124" s="223" t="s">
        <v>166</v>
      </c>
      <c r="AU124" s="223" t="s">
        <v>87</v>
      </c>
      <c r="AV124" s="14" t="s">
        <v>87</v>
      </c>
      <c r="AW124" s="14" t="s">
        <v>40</v>
      </c>
      <c r="AX124" s="14" t="s">
        <v>83</v>
      </c>
      <c r="AY124" s="223" t="s">
        <v>145</v>
      </c>
    </row>
    <row r="125" spans="1:65" s="2" customFormat="1" ht="33" customHeight="1">
      <c r="A125" s="38"/>
      <c r="B125" s="39"/>
      <c r="C125" s="184" t="s">
        <v>256</v>
      </c>
      <c r="D125" s="184" t="s">
        <v>148</v>
      </c>
      <c r="E125" s="185" t="s">
        <v>836</v>
      </c>
      <c r="F125" s="186" t="s">
        <v>837</v>
      </c>
      <c r="G125" s="187" t="s">
        <v>219</v>
      </c>
      <c r="H125" s="188">
        <v>520</v>
      </c>
      <c r="I125" s="189"/>
      <c r="J125" s="190">
        <f>ROUND(I125*H125,2)</f>
        <v>0</v>
      </c>
      <c r="K125" s="186" t="s">
        <v>152</v>
      </c>
      <c r="L125" s="43"/>
      <c r="M125" s="191" t="s">
        <v>35</v>
      </c>
      <c r="N125" s="192" t="s">
        <v>50</v>
      </c>
      <c r="O125" s="68"/>
      <c r="P125" s="193">
        <f>O125*H125</f>
        <v>0</v>
      </c>
      <c r="Q125" s="193">
        <v>0</v>
      </c>
      <c r="R125" s="193">
        <f>Q125*H125</f>
        <v>0</v>
      </c>
      <c r="S125" s="193">
        <v>0</v>
      </c>
      <c r="T125" s="194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195" t="s">
        <v>209</v>
      </c>
      <c r="AT125" s="195" t="s">
        <v>148</v>
      </c>
      <c r="AU125" s="195" t="s">
        <v>87</v>
      </c>
      <c r="AY125" s="20" t="s">
        <v>145</v>
      </c>
      <c r="BE125" s="196">
        <f>IF(N125="základní",J125,0)</f>
        <v>0</v>
      </c>
      <c r="BF125" s="196">
        <f>IF(N125="snížená",J125,0)</f>
        <v>0</v>
      </c>
      <c r="BG125" s="196">
        <f>IF(N125="zákl. přenesená",J125,0)</f>
        <v>0</v>
      </c>
      <c r="BH125" s="196">
        <f>IF(N125="sníž. přenesená",J125,0)</f>
        <v>0</v>
      </c>
      <c r="BI125" s="196">
        <f>IF(N125="nulová",J125,0)</f>
        <v>0</v>
      </c>
      <c r="BJ125" s="20" t="s">
        <v>83</v>
      </c>
      <c r="BK125" s="196">
        <f>ROUND(I125*H125,2)</f>
        <v>0</v>
      </c>
      <c r="BL125" s="20" t="s">
        <v>209</v>
      </c>
      <c r="BM125" s="195" t="s">
        <v>838</v>
      </c>
    </row>
    <row r="126" spans="1:47" s="2" customFormat="1" ht="11.25">
      <c r="A126" s="38"/>
      <c r="B126" s="39"/>
      <c r="C126" s="40"/>
      <c r="D126" s="197" t="s">
        <v>155</v>
      </c>
      <c r="E126" s="40"/>
      <c r="F126" s="198" t="s">
        <v>839</v>
      </c>
      <c r="G126" s="40"/>
      <c r="H126" s="40"/>
      <c r="I126" s="199"/>
      <c r="J126" s="40"/>
      <c r="K126" s="40"/>
      <c r="L126" s="43"/>
      <c r="M126" s="200"/>
      <c r="N126" s="201"/>
      <c r="O126" s="68"/>
      <c r="P126" s="68"/>
      <c r="Q126" s="68"/>
      <c r="R126" s="68"/>
      <c r="S126" s="68"/>
      <c r="T126" s="69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20" t="s">
        <v>155</v>
      </c>
      <c r="AU126" s="20" t="s">
        <v>87</v>
      </c>
    </row>
    <row r="127" spans="1:65" s="2" customFormat="1" ht="24.2" customHeight="1">
      <c r="A127" s="38"/>
      <c r="B127" s="39"/>
      <c r="C127" s="235" t="s">
        <v>261</v>
      </c>
      <c r="D127" s="235" t="s">
        <v>295</v>
      </c>
      <c r="E127" s="236" t="s">
        <v>840</v>
      </c>
      <c r="F127" s="237" t="s">
        <v>841</v>
      </c>
      <c r="G127" s="238" t="s">
        <v>219</v>
      </c>
      <c r="H127" s="239">
        <v>598</v>
      </c>
      <c r="I127" s="240"/>
      <c r="J127" s="241">
        <f>ROUND(I127*H127,2)</f>
        <v>0</v>
      </c>
      <c r="K127" s="237" t="s">
        <v>152</v>
      </c>
      <c r="L127" s="242"/>
      <c r="M127" s="243" t="s">
        <v>35</v>
      </c>
      <c r="N127" s="244" t="s">
        <v>50</v>
      </c>
      <c r="O127" s="68"/>
      <c r="P127" s="193">
        <f>O127*H127</f>
        <v>0</v>
      </c>
      <c r="Q127" s="193">
        <v>0.00017</v>
      </c>
      <c r="R127" s="193">
        <f>Q127*H127</f>
        <v>0.10166</v>
      </c>
      <c r="S127" s="193">
        <v>0</v>
      </c>
      <c r="T127" s="194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195" t="s">
        <v>298</v>
      </c>
      <c r="AT127" s="195" t="s">
        <v>295</v>
      </c>
      <c r="AU127" s="195" t="s">
        <v>87</v>
      </c>
      <c r="AY127" s="20" t="s">
        <v>145</v>
      </c>
      <c r="BE127" s="196">
        <f>IF(N127="základní",J127,0)</f>
        <v>0</v>
      </c>
      <c r="BF127" s="196">
        <f>IF(N127="snížená",J127,0)</f>
        <v>0</v>
      </c>
      <c r="BG127" s="196">
        <f>IF(N127="zákl. přenesená",J127,0)</f>
        <v>0</v>
      </c>
      <c r="BH127" s="196">
        <f>IF(N127="sníž. přenesená",J127,0)</f>
        <v>0</v>
      </c>
      <c r="BI127" s="196">
        <f>IF(N127="nulová",J127,0)</f>
        <v>0</v>
      </c>
      <c r="BJ127" s="20" t="s">
        <v>83</v>
      </c>
      <c r="BK127" s="196">
        <f>ROUND(I127*H127,2)</f>
        <v>0</v>
      </c>
      <c r="BL127" s="20" t="s">
        <v>209</v>
      </c>
      <c r="BM127" s="195" t="s">
        <v>842</v>
      </c>
    </row>
    <row r="128" spans="1:47" s="2" customFormat="1" ht="19.5">
      <c r="A128" s="38"/>
      <c r="B128" s="39"/>
      <c r="C128" s="40"/>
      <c r="D128" s="204" t="s">
        <v>400</v>
      </c>
      <c r="E128" s="40"/>
      <c r="F128" s="245" t="s">
        <v>843</v>
      </c>
      <c r="G128" s="40"/>
      <c r="H128" s="40"/>
      <c r="I128" s="199"/>
      <c r="J128" s="40"/>
      <c r="K128" s="40"/>
      <c r="L128" s="43"/>
      <c r="M128" s="200"/>
      <c r="N128" s="201"/>
      <c r="O128" s="68"/>
      <c r="P128" s="68"/>
      <c r="Q128" s="68"/>
      <c r="R128" s="68"/>
      <c r="S128" s="68"/>
      <c r="T128" s="69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20" t="s">
        <v>400</v>
      </c>
      <c r="AU128" s="20" t="s">
        <v>87</v>
      </c>
    </row>
    <row r="129" spans="2:51" s="14" customFormat="1" ht="11.25">
      <c r="B129" s="213"/>
      <c r="C129" s="214"/>
      <c r="D129" s="204" t="s">
        <v>166</v>
      </c>
      <c r="E129" s="215" t="s">
        <v>35</v>
      </c>
      <c r="F129" s="216" t="s">
        <v>844</v>
      </c>
      <c r="G129" s="214"/>
      <c r="H129" s="217">
        <v>598</v>
      </c>
      <c r="I129" s="218"/>
      <c r="J129" s="214"/>
      <c r="K129" s="214"/>
      <c r="L129" s="219"/>
      <c r="M129" s="220"/>
      <c r="N129" s="221"/>
      <c r="O129" s="221"/>
      <c r="P129" s="221"/>
      <c r="Q129" s="221"/>
      <c r="R129" s="221"/>
      <c r="S129" s="221"/>
      <c r="T129" s="222"/>
      <c r="AT129" s="223" t="s">
        <v>166</v>
      </c>
      <c r="AU129" s="223" t="s">
        <v>87</v>
      </c>
      <c r="AV129" s="14" t="s">
        <v>87</v>
      </c>
      <c r="AW129" s="14" t="s">
        <v>40</v>
      </c>
      <c r="AX129" s="14" t="s">
        <v>83</v>
      </c>
      <c r="AY129" s="223" t="s">
        <v>145</v>
      </c>
    </row>
    <row r="130" spans="1:65" s="2" customFormat="1" ht="33" customHeight="1">
      <c r="A130" s="38"/>
      <c r="B130" s="39"/>
      <c r="C130" s="184" t="s">
        <v>7</v>
      </c>
      <c r="D130" s="184" t="s">
        <v>148</v>
      </c>
      <c r="E130" s="185" t="s">
        <v>845</v>
      </c>
      <c r="F130" s="186" t="s">
        <v>846</v>
      </c>
      <c r="G130" s="187" t="s">
        <v>219</v>
      </c>
      <c r="H130" s="188">
        <v>260</v>
      </c>
      <c r="I130" s="189"/>
      <c r="J130" s="190">
        <f>ROUND(I130*H130,2)</f>
        <v>0</v>
      </c>
      <c r="K130" s="186" t="s">
        <v>152</v>
      </c>
      <c r="L130" s="43"/>
      <c r="M130" s="191" t="s">
        <v>35</v>
      </c>
      <c r="N130" s="192" t="s">
        <v>50</v>
      </c>
      <c r="O130" s="68"/>
      <c r="P130" s="193">
        <f>O130*H130</f>
        <v>0</v>
      </c>
      <c r="Q130" s="193">
        <v>0</v>
      </c>
      <c r="R130" s="193">
        <f>Q130*H130</f>
        <v>0</v>
      </c>
      <c r="S130" s="193">
        <v>0</v>
      </c>
      <c r="T130" s="194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195" t="s">
        <v>209</v>
      </c>
      <c r="AT130" s="195" t="s">
        <v>148</v>
      </c>
      <c r="AU130" s="195" t="s">
        <v>87</v>
      </c>
      <c r="AY130" s="20" t="s">
        <v>145</v>
      </c>
      <c r="BE130" s="196">
        <f>IF(N130="základní",J130,0)</f>
        <v>0</v>
      </c>
      <c r="BF130" s="196">
        <f>IF(N130="snížená",J130,0)</f>
        <v>0</v>
      </c>
      <c r="BG130" s="196">
        <f>IF(N130="zákl. přenesená",J130,0)</f>
        <v>0</v>
      </c>
      <c r="BH130" s="196">
        <f>IF(N130="sníž. přenesená",J130,0)</f>
        <v>0</v>
      </c>
      <c r="BI130" s="196">
        <f>IF(N130="nulová",J130,0)</f>
        <v>0</v>
      </c>
      <c r="BJ130" s="20" t="s">
        <v>83</v>
      </c>
      <c r="BK130" s="196">
        <f>ROUND(I130*H130,2)</f>
        <v>0</v>
      </c>
      <c r="BL130" s="20" t="s">
        <v>209</v>
      </c>
      <c r="BM130" s="195" t="s">
        <v>847</v>
      </c>
    </row>
    <row r="131" spans="1:47" s="2" customFormat="1" ht="11.25">
      <c r="A131" s="38"/>
      <c r="B131" s="39"/>
      <c r="C131" s="40"/>
      <c r="D131" s="197" t="s">
        <v>155</v>
      </c>
      <c r="E131" s="40"/>
      <c r="F131" s="198" t="s">
        <v>848</v>
      </c>
      <c r="G131" s="40"/>
      <c r="H131" s="40"/>
      <c r="I131" s="199"/>
      <c r="J131" s="40"/>
      <c r="K131" s="40"/>
      <c r="L131" s="43"/>
      <c r="M131" s="200"/>
      <c r="N131" s="201"/>
      <c r="O131" s="68"/>
      <c r="P131" s="68"/>
      <c r="Q131" s="68"/>
      <c r="R131" s="68"/>
      <c r="S131" s="68"/>
      <c r="T131" s="69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T131" s="20" t="s">
        <v>155</v>
      </c>
      <c r="AU131" s="20" t="s">
        <v>87</v>
      </c>
    </row>
    <row r="132" spans="1:65" s="2" customFormat="1" ht="16.5" customHeight="1">
      <c r="A132" s="38"/>
      <c r="B132" s="39"/>
      <c r="C132" s="235" t="s">
        <v>269</v>
      </c>
      <c r="D132" s="235" t="s">
        <v>295</v>
      </c>
      <c r="E132" s="236" t="s">
        <v>849</v>
      </c>
      <c r="F132" s="237" t="s">
        <v>850</v>
      </c>
      <c r="G132" s="238" t="s">
        <v>219</v>
      </c>
      <c r="H132" s="239">
        <v>299</v>
      </c>
      <c r="I132" s="240"/>
      <c r="J132" s="241">
        <f>ROUND(I132*H132,2)</f>
        <v>0</v>
      </c>
      <c r="K132" s="237" t="s">
        <v>35</v>
      </c>
      <c r="L132" s="242"/>
      <c r="M132" s="243" t="s">
        <v>35</v>
      </c>
      <c r="N132" s="244" t="s">
        <v>50</v>
      </c>
      <c r="O132" s="68"/>
      <c r="P132" s="193">
        <f>O132*H132</f>
        <v>0</v>
      </c>
      <c r="Q132" s="193">
        <v>0</v>
      </c>
      <c r="R132" s="193">
        <f>Q132*H132</f>
        <v>0</v>
      </c>
      <c r="S132" s="193">
        <v>0</v>
      </c>
      <c r="T132" s="194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195" t="s">
        <v>298</v>
      </c>
      <c r="AT132" s="195" t="s">
        <v>295</v>
      </c>
      <c r="AU132" s="195" t="s">
        <v>87</v>
      </c>
      <c r="AY132" s="20" t="s">
        <v>145</v>
      </c>
      <c r="BE132" s="196">
        <f>IF(N132="základní",J132,0)</f>
        <v>0</v>
      </c>
      <c r="BF132" s="196">
        <f>IF(N132="snížená",J132,0)</f>
        <v>0</v>
      </c>
      <c r="BG132" s="196">
        <f>IF(N132="zákl. přenesená",J132,0)</f>
        <v>0</v>
      </c>
      <c r="BH132" s="196">
        <f>IF(N132="sníž. přenesená",J132,0)</f>
        <v>0</v>
      </c>
      <c r="BI132" s="196">
        <f>IF(N132="nulová",J132,0)</f>
        <v>0</v>
      </c>
      <c r="BJ132" s="20" t="s">
        <v>83</v>
      </c>
      <c r="BK132" s="196">
        <f>ROUND(I132*H132,2)</f>
        <v>0</v>
      </c>
      <c r="BL132" s="20" t="s">
        <v>209</v>
      </c>
      <c r="BM132" s="195" t="s">
        <v>851</v>
      </c>
    </row>
    <row r="133" spans="2:51" s="14" customFormat="1" ht="11.25">
      <c r="B133" s="213"/>
      <c r="C133" s="214"/>
      <c r="D133" s="204" t="s">
        <v>166</v>
      </c>
      <c r="E133" s="215" t="s">
        <v>35</v>
      </c>
      <c r="F133" s="216" t="s">
        <v>852</v>
      </c>
      <c r="G133" s="214"/>
      <c r="H133" s="217">
        <v>299</v>
      </c>
      <c r="I133" s="218"/>
      <c r="J133" s="214"/>
      <c r="K133" s="214"/>
      <c r="L133" s="219"/>
      <c r="M133" s="220"/>
      <c r="N133" s="221"/>
      <c r="O133" s="221"/>
      <c r="P133" s="221"/>
      <c r="Q133" s="221"/>
      <c r="R133" s="221"/>
      <c r="S133" s="221"/>
      <c r="T133" s="222"/>
      <c r="AT133" s="223" t="s">
        <v>166</v>
      </c>
      <c r="AU133" s="223" t="s">
        <v>87</v>
      </c>
      <c r="AV133" s="14" t="s">
        <v>87</v>
      </c>
      <c r="AW133" s="14" t="s">
        <v>40</v>
      </c>
      <c r="AX133" s="14" t="s">
        <v>83</v>
      </c>
      <c r="AY133" s="223" t="s">
        <v>145</v>
      </c>
    </row>
    <row r="134" spans="1:65" s="2" customFormat="1" ht="24.2" customHeight="1">
      <c r="A134" s="38"/>
      <c r="B134" s="39"/>
      <c r="C134" s="184" t="s">
        <v>273</v>
      </c>
      <c r="D134" s="184" t="s">
        <v>148</v>
      </c>
      <c r="E134" s="185" t="s">
        <v>853</v>
      </c>
      <c r="F134" s="186" t="s">
        <v>854</v>
      </c>
      <c r="G134" s="187" t="s">
        <v>291</v>
      </c>
      <c r="H134" s="188">
        <v>2</v>
      </c>
      <c r="I134" s="189"/>
      <c r="J134" s="190">
        <f>ROUND(I134*H134,2)</f>
        <v>0</v>
      </c>
      <c r="K134" s="186" t="s">
        <v>152</v>
      </c>
      <c r="L134" s="43"/>
      <c r="M134" s="191" t="s">
        <v>35</v>
      </c>
      <c r="N134" s="192" t="s">
        <v>50</v>
      </c>
      <c r="O134" s="68"/>
      <c r="P134" s="193">
        <f>O134*H134</f>
        <v>0</v>
      </c>
      <c r="Q134" s="193">
        <v>0</v>
      </c>
      <c r="R134" s="193">
        <f>Q134*H134</f>
        <v>0</v>
      </c>
      <c r="S134" s="193">
        <v>0</v>
      </c>
      <c r="T134" s="194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195" t="s">
        <v>209</v>
      </c>
      <c r="AT134" s="195" t="s">
        <v>148</v>
      </c>
      <c r="AU134" s="195" t="s">
        <v>87</v>
      </c>
      <c r="AY134" s="20" t="s">
        <v>145</v>
      </c>
      <c r="BE134" s="196">
        <f>IF(N134="základní",J134,0)</f>
        <v>0</v>
      </c>
      <c r="BF134" s="196">
        <f>IF(N134="snížená",J134,0)</f>
        <v>0</v>
      </c>
      <c r="BG134" s="196">
        <f>IF(N134="zákl. přenesená",J134,0)</f>
        <v>0</v>
      </c>
      <c r="BH134" s="196">
        <f>IF(N134="sníž. přenesená",J134,0)</f>
        <v>0</v>
      </c>
      <c r="BI134" s="196">
        <f>IF(N134="nulová",J134,0)</f>
        <v>0</v>
      </c>
      <c r="BJ134" s="20" t="s">
        <v>83</v>
      </c>
      <c r="BK134" s="196">
        <f>ROUND(I134*H134,2)</f>
        <v>0</v>
      </c>
      <c r="BL134" s="20" t="s">
        <v>209</v>
      </c>
      <c r="BM134" s="195" t="s">
        <v>855</v>
      </c>
    </row>
    <row r="135" spans="1:47" s="2" customFormat="1" ht="11.25">
      <c r="A135" s="38"/>
      <c r="B135" s="39"/>
      <c r="C135" s="40"/>
      <c r="D135" s="197" t="s">
        <v>155</v>
      </c>
      <c r="E135" s="40"/>
      <c r="F135" s="198" t="s">
        <v>856</v>
      </c>
      <c r="G135" s="40"/>
      <c r="H135" s="40"/>
      <c r="I135" s="199"/>
      <c r="J135" s="40"/>
      <c r="K135" s="40"/>
      <c r="L135" s="43"/>
      <c r="M135" s="200"/>
      <c r="N135" s="201"/>
      <c r="O135" s="68"/>
      <c r="P135" s="68"/>
      <c r="Q135" s="68"/>
      <c r="R135" s="68"/>
      <c r="S135" s="68"/>
      <c r="T135" s="69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20" t="s">
        <v>155</v>
      </c>
      <c r="AU135" s="20" t="s">
        <v>87</v>
      </c>
    </row>
    <row r="136" spans="1:47" s="2" customFormat="1" ht="19.5">
      <c r="A136" s="38"/>
      <c r="B136" s="39"/>
      <c r="C136" s="40"/>
      <c r="D136" s="204" t="s">
        <v>400</v>
      </c>
      <c r="E136" s="40"/>
      <c r="F136" s="245" t="s">
        <v>857</v>
      </c>
      <c r="G136" s="40"/>
      <c r="H136" s="40"/>
      <c r="I136" s="199"/>
      <c r="J136" s="40"/>
      <c r="K136" s="40"/>
      <c r="L136" s="43"/>
      <c r="M136" s="200"/>
      <c r="N136" s="201"/>
      <c r="O136" s="68"/>
      <c r="P136" s="68"/>
      <c r="Q136" s="68"/>
      <c r="R136" s="68"/>
      <c r="S136" s="68"/>
      <c r="T136" s="69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20" t="s">
        <v>400</v>
      </c>
      <c r="AU136" s="20" t="s">
        <v>87</v>
      </c>
    </row>
    <row r="137" spans="2:51" s="14" customFormat="1" ht="11.25">
      <c r="B137" s="213"/>
      <c r="C137" s="214"/>
      <c r="D137" s="204" t="s">
        <v>166</v>
      </c>
      <c r="E137" s="215" t="s">
        <v>35</v>
      </c>
      <c r="F137" s="216" t="s">
        <v>858</v>
      </c>
      <c r="G137" s="214"/>
      <c r="H137" s="217">
        <v>2</v>
      </c>
      <c r="I137" s="218"/>
      <c r="J137" s="214"/>
      <c r="K137" s="214"/>
      <c r="L137" s="219"/>
      <c r="M137" s="220"/>
      <c r="N137" s="221"/>
      <c r="O137" s="221"/>
      <c r="P137" s="221"/>
      <c r="Q137" s="221"/>
      <c r="R137" s="221"/>
      <c r="S137" s="221"/>
      <c r="T137" s="222"/>
      <c r="AT137" s="223" t="s">
        <v>166</v>
      </c>
      <c r="AU137" s="223" t="s">
        <v>87</v>
      </c>
      <c r="AV137" s="14" t="s">
        <v>87</v>
      </c>
      <c r="AW137" s="14" t="s">
        <v>40</v>
      </c>
      <c r="AX137" s="14" t="s">
        <v>83</v>
      </c>
      <c r="AY137" s="223" t="s">
        <v>145</v>
      </c>
    </row>
    <row r="138" spans="1:65" s="2" customFormat="1" ht="24.2" customHeight="1">
      <c r="A138" s="38"/>
      <c r="B138" s="39"/>
      <c r="C138" s="184" t="s">
        <v>280</v>
      </c>
      <c r="D138" s="184" t="s">
        <v>148</v>
      </c>
      <c r="E138" s="185" t="s">
        <v>859</v>
      </c>
      <c r="F138" s="186" t="s">
        <v>860</v>
      </c>
      <c r="G138" s="187" t="s">
        <v>291</v>
      </c>
      <c r="H138" s="188">
        <v>1</v>
      </c>
      <c r="I138" s="189"/>
      <c r="J138" s="190">
        <f>ROUND(I138*H138,2)</f>
        <v>0</v>
      </c>
      <c r="K138" s="186" t="s">
        <v>152</v>
      </c>
      <c r="L138" s="43"/>
      <c r="M138" s="191" t="s">
        <v>35</v>
      </c>
      <c r="N138" s="192" t="s">
        <v>50</v>
      </c>
      <c r="O138" s="68"/>
      <c r="P138" s="193">
        <f>O138*H138</f>
        <v>0</v>
      </c>
      <c r="Q138" s="193">
        <v>0</v>
      </c>
      <c r="R138" s="193">
        <f>Q138*H138</f>
        <v>0</v>
      </c>
      <c r="S138" s="193">
        <v>0</v>
      </c>
      <c r="T138" s="194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195" t="s">
        <v>209</v>
      </c>
      <c r="AT138" s="195" t="s">
        <v>148</v>
      </c>
      <c r="AU138" s="195" t="s">
        <v>87</v>
      </c>
      <c r="AY138" s="20" t="s">
        <v>145</v>
      </c>
      <c r="BE138" s="196">
        <f>IF(N138="základní",J138,0)</f>
        <v>0</v>
      </c>
      <c r="BF138" s="196">
        <f>IF(N138="snížená",J138,0)</f>
        <v>0</v>
      </c>
      <c r="BG138" s="196">
        <f>IF(N138="zákl. přenesená",J138,0)</f>
        <v>0</v>
      </c>
      <c r="BH138" s="196">
        <f>IF(N138="sníž. přenesená",J138,0)</f>
        <v>0</v>
      </c>
      <c r="BI138" s="196">
        <f>IF(N138="nulová",J138,0)</f>
        <v>0</v>
      </c>
      <c r="BJ138" s="20" t="s">
        <v>83</v>
      </c>
      <c r="BK138" s="196">
        <f>ROUND(I138*H138,2)</f>
        <v>0</v>
      </c>
      <c r="BL138" s="20" t="s">
        <v>209</v>
      </c>
      <c r="BM138" s="195" t="s">
        <v>861</v>
      </c>
    </row>
    <row r="139" spans="1:47" s="2" customFormat="1" ht="11.25">
      <c r="A139" s="38"/>
      <c r="B139" s="39"/>
      <c r="C139" s="40"/>
      <c r="D139" s="197" t="s">
        <v>155</v>
      </c>
      <c r="E139" s="40"/>
      <c r="F139" s="198" t="s">
        <v>862</v>
      </c>
      <c r="G139" s="40"/>
      <c r="H139" s="40"/>
      <c r="I139" s="199"/>
      <c r="J139" s="40"/>
      <c r="K139" s="40"/>
      <c r="L139" s="43"/>
      <c r="M139" s="200"/>
      <c r="N139" s="201"/>
      <c r="O139" s="68"/>
      <c r="P139" s="68"/>
      <c r="Q139" s="68"/>
      <c r="R139" s="68"/>
      <c r="S139" s="68"/>
      <c r="T139" s="69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20" t="s">
        <v>155</v>
      </c>
      <c r="AU139" s="20" t="s">
        <v>87</v>
      </c>
    </row>
    <row r="140" spans="1:47" s="2" customFormat="1" ht="19.5">
      <c r="A140" s="38"/>
      <c r="B140" s="39"/>
      <c r="C140" s="40"/>
      <c r="D140" s="204" t="s">
        <v>400</v>
      </c>
      <c r="E140" s="40"/>
      <c r="F140" s="245" t="s">
        <v>863</v>
      </c>
      <c r="G140" s="40"/>
      <c r="H140" s="40"/>
      <c r="I140" s="199"/>
      <c r="J140" s="40"/>
      <c r="K140" s="40"/>
      <c r="L140" s="43"/>
      <c r="M140" s="200"/>
      <c r="N140" s="201"/>
      <c r="O140" s="68"/>
      <c r="P140" s="68"/>
      <c r="Q140" s="68"/>
      <c r="R140" s="68"/>
      <c r="S140" s="68"/>
      <c r="T140" s="69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T140" s="20" t="s">
        <v>400</v>
      </c>
      <c r="AU140" s="20" t="s">
        <v>87</v>
      </c>
    </row>
    <row r="141" spans="1:65" s="2" customFormat="1" ht="24.2" customHeight="1">
      <c r="A141" s="38"/>
      <c r="B141" s="39"/>
      <c r="C141" s="184" t="s">
        <v>288</v>
      </c>
      <c r="D141" s="184" t="s">
        <v>148</v>
      </c>
      <c r="E141" s="185" t="s">
        <v>864</v>
      </c>
      <c r="F141" s="186" t="s">
        <v>865</v>
      </c>
      <c r="G141" s="187" t="s">
        <v>291</v>
      </c>
      <c r="H141" s="188">
        <v>1</v>
      </c>
      <c r="I141" s="189"/>
      <c r="J141" s="190">
        <f>ROUND(I141*H141,2)</f>
        <v>0</v>
      </c>
      <c r="K141" s="186" t="s">
        <v>152</v>
      </c>
      <c r="L141" s="43"/>
      <c r="M141" s="191" t="s">
        <v>35</v>
      </c>
      <c r="N141" s="192" t="s">
        <v>50</v>
      </c>
      <c r="O141" s="68"/>
      <c r="P141" s="193">
        <f>O141*H141</f>
        <v>0</v>
      </c>
      <c r="Q141" s="193">
        <v>0</v>
      </c>
      <c r="R141" s="193">
        <f>Q141*H141</f>
        <v>0</v>
      </c>
      <c r="S141" s="193">
        <v>0</v>
      </c>
      <c r="T141" s="194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195" t="s">
        <v>209</v>
      </c>
      <c r="AT141" s="195" t="s">
        <v>148</v>
      </c>
      <c r="AU141" s="195" t="s">
        <v>87</v>
      </c>
      <c r="AY141" s="20" t="s">
        <v>145</v>
      </c>
      <c r="BE141" s="196">
        <f>IF(N141="základní",J141,0)</f>
        <v>0</v>
      </c>
      <c r="BF141" s="196">
        <f>IF(N141="snížená",J141,0)</f>
        <v>0</v>
      </c>
      <c r="BG141" s="196">
        <f>IF(N141="zákl. přenesená",J141,0)</f>
        <v>0</v>
      </c>
      <c r="BH141" s="196">
        <f>IF(N141="sníž. přenesená",J141,0)</f>
        <v>0</v>
      </c>
      <c r="BI141" s="196">
        <f>IF(N141="nulová",J141,0)</f>
        <v>0</v>
      </c>
      <c r="BJ141" s="20" t="s">
        <v>83</v>
      </c>
      <c r="BK141" s="196">
        <f>ROUND(I141*H141,2)</f>
        <v>0</v>
      </c>
      <c r="BL141" s="20" t="s">
        <v>209</v>
      </c>
      <c r="BM141" s="195" t="s">
        <v>866</v>
      </c>
    </row>
    <row r="142" spans="1:47" s="2" customFormat="1" ht="11.25">
      <c r="A142" s="38"/>
      <c r="B142" s="39"/>
      <c r="C142" s="40"/>
      <c r="D142" s="197" t="s">
        <v>155</v>
      </c>
      <c r="E142" s="40"/>
      <c r="F142" s="198" t="s">
        <v>867</v>
      </c>
      <c r="G142" s="40"/>
      <c r="H142" s="40"/>
      <c r="I142" s="199"/>
      <c r="J142" s="40"/>
      <c r="K142" s="40"/>
      <c r="L142" s="43"/>
      <c r="M142" s="200"/>
      <c r="N142" s="201"/>
      <c r="O142" s="68"/>
      <c r="P142" s="68"/>
      <c r="Q142" s="68"/>
      <c r="R142" s="68"/>
      <c r="S142" s="68"/>
      <c r="T142" s="69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T142" s="20" t="s">
        <v>155</v>
      </c>
      <c r="AU142" s="20" t="s">
        <v>87</v>
      </c>
    </row>
    <row r="143" spans="1:65" s="2" customFormat="1" ht="24.2" customHeight="1">
      <c r="A143" s="38"/>
      <c r="B143" s="39"/>
      <c r="C143" s="184" t="s">
        <v>294</v>
      </c>
      <c r="D143" s="184" t="s">
        <v>148</v>
      </c>
      <c r="E143" s="185" t="s">
        <v>868</v>
      </c>
      <c r="F143" s="186" t="s">
        <v>869</v>
      </c>
      <c r="G143" s="187" t="s">
        <v>291</v>
      </c>
      <c r="H143" s="188">
        <v>1</v>
      </c>
      <c r="I143" s="189"/>
      <c r="J143" s="190">
        <f>ROUND(I143*H143,2)</f>
        <v>0</v>
      </c>
      <c r="K143" s="186" t="s">
        <v>152</v>
      </c>
      <c r="L143" s="43"/>
      <c r="M143" s="191" t="s">
        <v>35</v>
      </c>
      <c r="N143" s="192" t="s">
        <v>50</v>
      </c>
      <c r="O143" s="68"/>
      <c r="P143" s="193">
        <f>O143*H143</f>
        <v>0</v>
      </c>
      <c r="Q143" s="193">
        <v>0</v>
      </c>
      <c r="R143" s="193">
        <f>Q143*H143</f>
        <v>0</v>
      </c>
      <c r="S143" s="193">
        <v>0</v>
      </c>
      <c r="T143" s="194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195" t="s">
        <v>209</v>
      </c>
      <c r="AT143" s="195" t="s">
        <v>148</v>
      </c>
      <c r="AU143" s="195" t="s">
        <v>87</v>
      </c>
      <c r="AY143" s="20" t="s">
        <v>145</v>
      </c>
      <c r="BE143" s="196">
        <f>IF(N143="základní",J143,0)</f>
        <v>0</v>
      </c>
      <c r="BF143" s="196">
        <f>IF(N143="snížená",J143,0)</f>
        <v>0</v>
      </c>
      <c r="BG143" s="196">
        <f>IF(N143="zákl. přenesená",J143,0)</f>
        <v>0</v>
      </c>
      <c r="BH143" s="196">
        <f>IF(N143="sníž. přenesená",J143,0)</f>
        <v>0</v>
      </c>
      <c r="BI143" s="196">
        <f>IF(N143="nulová",J143,0)</f>
        <v>0</v>
      </c>
      <c r="BJ143" s="20" t="s">
        <v>83</v>
      </c>
      <c r="BK143" s="196">
        <f>ROUND(I143*H143,2)</f>
        <v>0</v>
      </c>
      <c r="BL143" s="20" t="s">
        <v>209</v>
      </c>
      <c r="BM143" s="195" t="s">
        <v>870</v>
      </c>
    </row>
    <row r="144" spans="1:47" s="2" customFormat="1" ht="11.25">
      <c r="A144" s="38"/>
      <c r="B144" s="39"/>
      <c r="C144" s="40"/>
      <c r="D144" s="197" t="s">
        <v>155</v>
      </c>
      <c r="E144" s="40"/>
      <c r="F144" s="198" t="s">
        <v>871</v>
      </c>
      <c r="G144" s="40"/>
      <c r="H144" s="40"/>
      <c r="I144" s="199"/>
      <c r="J144" s="40"/>
      <c r="K144" s="40"/>
      <c r="L144" s="43"/>
      <c r="M144" s="200"/>
      <c r="N144" s="201"/>
      <c r="O144" s="68"/>
      <c r="P144" s="68"/>
      <c r="Q144" s="68"/>
      <c r="R144" s="68"/>
      <c r="S144" s="68"/>
      <c r="T144" s="69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T144" s="20" t="s">
        <v>155</v>
      </c>
      <c r="AU144" s="20" t="s">
        <v>87</v>
      </c>
    </row>
    <row r="145" spans="1:65" s="2" customFormat="1" ht="24.2" customHeight="1">
      <c r="A145" s="38"/>
      <c r="B145" s="39"/>
      <c r="C145" s="235" t="s">
        <v>300</v>
      </c>
      <c r="D145" s="235" t="s">
        <v>295</v>
      </c>
      <c r="E145" s="236" t="s">
        <v>872</v>
      </c>
      <c r="F145" s="237" t="s">
        <v>873</v>
      </c>
      <c r="G145" s="238" t="s">
        <v>291</v>
      </c>
      <c r="H145" s="239">
        <v>1</v>
      </c>
      <c r="I145" s="240"/>
      <c r="J145" s="241">
        <f>ROUND(I145*H145,2)</f>
        <v>0</v>
      </c>
      <c r="K145" s="237" t="s">
        <v>152</v>
      </c>
      <c r="L145" s="242"/>
      <c r="M145" s="243" t="s">
        <v>35</v>
      </c>
      <c r="N145" s="244" t="s">
        <v>50</v>
      </c>
      <c r="O145" s="68"/>
      <c r="P145" s="193">
        <f>O145*H145</f>
        <v>0</v>
      </c>
      <c r="Q145" s="193">
        <v>4E-05</v>
      </c>
      <c r="R145" s="193">
        <f>Q145*H145</f>
        <v>4E-05</v>
      </c>
      <c r="S145" s="193">
        <v>0</v>
      </c>
      <c r="T145" s="194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195" t="s">
        <v>298</v>
      </c>
      <c r="AT145" s="195" t="s">
        <v>295</v>
      </c>
      <c r="AU145" s="195" t="s">
        <v>87</v>
      </c>
      <c r="AY145" s="20" t="s">
        <v>145</v>
      </c>
      <c r="BE145" s="196">
        <f>IF(N145="základní",J145,0)</f>
        <v>0</v>
      </c>
      <c r="BF145" s="196">
        <f>IF(N145="snížená",J145,0)</f>
        <v>0</v>
      </c>
      <c r="BG145" s="196">
        <f>IF(N145="zákl. přenesená",J145,0)</f>
        <v>0</v>
      </c>
      <c r="BH145" s="196">
        <f>IF(N145="sníž. přenesená",J145,0)</f>
        <v>0</v>
      </c>
      <c r="BI145" s="196">
        <f>IF(N145="nulová",J145,0)</f>
        <v>0</v>
      </c>
      <c r="BJ145" s="20" t="s">
        <v>83</v>
      </c>
      <c r="BK145" s="196">
        <f>ROUND(I145*H145,2)</f>
        <v>0</v>
      </c>
      <c r="BL145" s="20" t="s">
        <v>209</v>
      </c>
      <c r="BM145" s="195" t="s">
        <v>874</v>
      </c>
    </row>
    <row r="146" spans="1:65" s="2" customFormat="1" ht="16.5" customHeight="1">
      <c r="A146" s="38"/>
      <c r="B146" s="39"/>
      <c r="C146" s="235" t="s">
        <v>304</v>
      </c>
      <c r="D146" s="235" t="s">
        <v>295</v>
      </c>
      <c r="E146" s="236" t="s">
        <v>875</v>
      </c>
      <c r="F146" s="237" t="s">
        <v>876</v>
      </c>
      <c r="G146" s="238" t="s">
        <v>291</v>
      </c>
      <c r="H146" s="239">
        <v>1</v>
      </c>
      <c r="I146" s="240"/>
      <c r="J146" s="241">
        <f>ROUND(I146*H146,2)</f>
        <v>0</v>
      </c>
      <c r="K146" s="237" t="s">
        <v>152</v>
      </c>
      <c r="L146" s="242"/>
      <c r="M146" s="243" t="s">
        <v>35</v>
      </c>
      <c r="N146" s="244" t="s">
        <v>50</v>
      </c>
      <c r="O146" s="68"/>
      <c r="P146" s="193">
        <f>O146*H146</f>
        <v>0</v>
      </c>
      <c r="Q146" s="193">
        <v>3E-05</v>
      </c>
      <c r="R146" s="193">
        <f>Q146*H146</f>
        <v>3E-05</v>
      </c>
      <c r="S146" s="193">
        <v>0</v>
      </c>
      <c r="T146" s="194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195" t="s">
        <v>298</v>
      </c>
      <c r="AT146" s="195" t="s">
        <v>295</v>
      </c>
      <c r="AU146" s="195" t="s">
        <v>87</v>
      </c>
      <c r="AY146" s="20" t="s">
        <v>145</v>
      </c>
      <c r="BE146" s="196">
        <f>IF(N146="základní",J146,0)</f>
        <v>0</v>
      </c>
      <c r="BF146" s="196">
        <f>IF(N146="snížená",J146,0)</f>
        <v>0</v>
      </c>
      <c r="BG146" s="196">
        <f>IF(N146="zákl. přenesená",J146,0)</f>
        <v>0</v>
      </c>
      <c r="BH146" s="196">
        <f>IF(N146="sníž. přenesená",J146,0)</f>
        <v>0</v>
      </c>
      <c r="BI146" s="196">
        <f>IF(N146="nulová",J146,0)</f>
        <v>0</v>
      </c>
      <c r="BJ146" s="20" t="s">
        <v>83</v>
      </c>
      <c r="BK146" s="196">
        <f>ROUND(I146*H146,2)</f>
        <v>0</v>
      </c>
      <c r="BL146" s="20" t="s">
        <v>209</v>
      </c>
      <c r="BM146" s="195" t="s">
        <v>877</v>
      </c>
    </row>
    <row r="147" spans="1:65" s="2" customFormat="1" ht="16.5" customHeight="1">
      <c r="A147" s="38"/>
      <c r="B147" s="39"/>
      <c r="C147" s="235" t="s">
        <v>308</v>
      </c>
      <c r="D147" s="235" t="s">
        <v>295</v>
      </c>
      <c r="E147" s="236" t="s">
        <v>878</v>
      </c>
      <c r="F147" s="237" t="s">
        <v>879</v>
      </c>
      <c r="G147" s="238" t="s">
        <v>291</v>
      </c>
      <c r="H147" s="239">
        <v>1</v>
      </c>
      <c r="I147" s="240"/>
      <c r="J147" s="241">
        <f>ROUND(I147*H147,2)</f>
        <v>0</v>
      </c>
      <c r="K147" s="237" t="s">
        <v>152</v>
      </c>
      <c r="L147" s="242"/>
      <c r="M147" s="243" t="s">
        <v>35</v>
      </c>
      <c r="N147" s="244" t="s">
        <v>50</v>
      </c>
      <c r="O147" s="68"/>
      <c r="P147" s="193">
        <f>O147*H147</f>
        <v>0</v>
      </c>
      <c r="Q147" s="193">
        <v>1E-05</v>
      </c>
      <c r="R147" s="193">
        <f>Q147*H147</f>
        <v>1E-05</v>
      </c>
      <c r="S147" s="193">
        <v>0</v>
      </c>
      <c r="T147" s="194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195" t="s">
        <v>298</v>
      </c>
      <c r="AT147" s="195" t="s">
        <v>295</v>
      </c>
      <c r="AU147" s="195" t="s">
        <v>87</v>
      </c>
      <c r="AY147" s="20" t="s">
        <v>145</v>
      </c>
      <c r="BE147" s="196">
        <f>IF(N147="základní",J147,0)</f>
        <v>0</v>
      </c>
      <c r="BF147" s="196">
        <f>IF(N147="snížená",J147,0)</f>
        <v>0</v>
      </c>
      <c r="BG147" s="196">
        <f>IF(N147="zákl. přenesená",J147,0)</f>
        <v>0</v>
      </c>
      <c r="BH147" s="196">
        <f>IF(N147="sníž. přenesená",J147,0)</f>
        <v>0</v>
      </c>
      <c r="BI147" s="196">
        <f>IF(N147="nulová",J147,0)</f>
        <v>0</v>
      </c>
      <c r="BJ147" s="20" t="s">
        <v>83</v>
      </c>
      <c r="BK147" s="196">
        <f>ROUND(I147*H147,2)</f>
        <v>0</v>
      </c>
      <c r="BL147" s="20" t="s">
        <v>209</v>
      </c>
      <c r="BM147" s="195" t="s">
        <v>880</v>
      </c>
    </row>
    <row r="148" spans="1:65" s="2" customFormat="1" ht="37.9" customHeight="1">
      <c r="A148" s="38"/>
      <c r="B148" s="39"/>
      <c r="C148" s="184" t="s">
        <v>312</v>
      </c>
      <c r="D148" s="184" t="s">
        <v>148</v>
      </c>
      <c r="E148" s="185" t="s">
        <v>881</v>
      </c>
      <c r="F148" s="186" t="s">
        <v>882</v>
      </c>
      <c r="G148" s="187" t="s">
        <v>291</v>
      </c>
      <c r="H148" s="188">
        <v>8</v>
      </c>
      <c r="I148" s="189"/>
      <c r="J148" s="190">
        <f>ROUND(I148*H148,2)</f>
        <v>0</v>
      </c>
      <c r="K148" s="186" t="s">
        <v>152</v>
      </c>
      <c r="L148" s="43"/>
      <c r="M148" s="191" t="s">
        <v>35</v>
      </c>
      <c r="N148" s="192" t="s">
        <v>50</v>
      </c>
      <c r="O148" s="68"/>
      <c r="P148" s="193">
        <f>O148*H148</f>
        <v>0</v>
      </c>
      <c r="Q148" s="193">
        <v>0</v>
      </c>
      <c r="R148" s="193">
        <f>Q148*H148</f>
        <v>0</v>
      </c>
      <c r="S148" s="193">
        <v>0</v>
      </c>
      <c r="T148" s="194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195" t="s">
        <v>209</v>
      </c>
      <c r="AT148" s="195" t="s">
        <v>148</v>
      </c>
      <c r="AU148" s="195" t="s">
        <v>87</v>
      </c>
      <c r="AY148" s="20" t="s">
        <v>145</v>
      </c>
      <c r="BE148" s="196">
        <f>IF(N148="základní",J148,0)</f>
        <v>0</v>
      </c>
      <c r="BF148" s="196">
        <f>IF(N148="snížená",J148,0)</f>
        <v>0</v>
      </c>
      <c r="BG148" s="196">
        <f>IF(N148="zákl. přenesená",J148,0)</f>
        <v>0</v>
      </c>
      <c r="BH148" s="196">
        <f>IF(N148="sníž. přenesená",J148,0)</f>
        <v>0</v>
      </c>
      <c r="BI148" s="196">
        <f>IF(N148="nulová",J148,0)</f>
        <v>0</v>
      </c>
      <c r="BJ148" s="20" t="s">
        <v>83</v>
      </c>
      <c r="BK148" s="196">
        <f>ROUND(I148*H148,2)</f>
        <v>0</v>
      </c>
      <c r="BL148" s="20" t="s">
        <v>209</v>
      </c>
      <c r="BM148" s="195" t="s">
        <v>883</v>
      </c>
    </row>
    <row r="149" spans="1:47" s="2" customFormat="1" ht="11.25">
      <c r="A149" s="38"/>
      <c r="B149" s="39"/>
      <c r="C149" s="40"/>
      <c r="D149" s="197" t="s">
        <v>155</v>
      </c>
      <c r="E149" s="40"/>
      <c r="F149" s="198" t="s">
        <v>884</v>
      </c>
      <c r="G149" s="40"/>
      <c r="H149" s="40"/>
      <c r="I149" s="199"/>
      <c r="J149" s="40"/>
      <c r="K149" s="40"/>
      <c r="L149" s="43"/>
      <c r="M149" s="200"/>
      <c r="N149" s="201"/>
      <c r="O149" s="68"/>
      <c r="P149" s="68"/>
      <c r="Q149" s="68"/>
      <c r="R149" s="68"/>
      <c r="S149" s="68"/>
      <c r="T149" s="69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T149" s="20" t="s">
        <v>155</v>
      </c>
      <c r="AU149" s="20" t="s">
        <v>87</v>
      </c>
    </row>
    <row r="150" spans="1:65" s="2" customFormat="1" ht="44.25" customHeight="1">
      <c r="A150" s="38"/>
      <c r="B150" s="39"/>
      <c r="C150" s="235" t="s">
        <v>317</v>
      </c>
      <c r="D150" s="235" t="s">
        <v>295</v>
      </c>
      <c r="E150" s="236" t="s">
        <v>885</v>
      </c>
      <c r="F150" s="237" t="s">
        <v>886</v>
      </c>
      <c r="G150" s="238" t="s">
        <v>315</v>
      </c>
      <c r="H150" s="239">
        <v>8</v>
      </c>
      <c r="I150" s="240"/>
      <c r="J150" s="241">
        <f>ROUND(I150*H150,2)</f>
        <v>0</v>
      </c>
      <c r="K150" s="237" t="s">
        <v>35</v>
      </c>
      <c r="L150" s="242"/>
      <c r="M150" s="243" t="s">
        <v>35</v>
      </c>
      <c r="N150" s="244" t="s">
        <v>50</v>
      </c>
      <c r="O150" s="68"/>
      <c r="P150" s="193">
        <f>O150*H150</f>
        <v>0</v>
      </c>
      <c r="Q150" s="193">
        <v>0</v>
      </c>
      <c r="R150" s="193">
        <f>Q150*H150</f>
        <v>0</v>
      </c>
      <c r="S150" s="193">
        <v>0</v>
      </c>
      <c r="T150" s="194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195" t="s">
        <v>298</v>
      </c>
      <c r="AT150" s="195" t="s">
        <v>295</v>
      </c>
      <c r="AU150" s="195" t="s">
        <v>87</v>
      </c>
      <c r="AY150" s="20" t="s">
        <v>145</v>
      </c>
      <c r="BE150" s="196">
        <f>IF(N150="základní",J150,0)</f>
        <v>0</v>
      </c>
      <c r="BF150" s="196">
        <f>IF(N150="snížená",J150,0)</f>
        <v>0</v>
      </c>
      <c r="BG150" s="196">
        <f>IF(N150="zákl. přenesená",J150,0)</f>
        <v>0</v>
      </c>
      <c r="BH150" s="196">
        <f>IF(N150="sníž. přenesená",J150,0)</f>
        <v>0</v>
      </c>
      <c r="BI150" s="196">
        <f>IF(N150="nulová",J150,0)</f>
        <v>0</v>
      </c>
      <c r="BJ150" s="20" t="s">
        <v>83</v>
      </c>
      <c r="BK150" s="196">
        <f>ROUND(I150*H150,2)</f>
        <v>0</v>
      </c>
      <c r="BL150" s="20" t="s">
        <v>209</v>
      </c>
      <c r="BM150" s="195" t="s">
        <v>887</v>
      </c>
    </row>
    <row r="151" spans="1:65" s="2" customFormat="1" ht="24.2" customHeight="1">
      <c r="A151" s="38"/>
      <c r="B151" s="39"/>
      <c r="C151" s="235" t="s">
        <v>298</v>
      </c>
      <c r="D151" s="235" t="s">
        <v>295</v>
      </c>
      <c r="E151" s="236" t="s">
        <v>888</v>
      </c>
      <c r="F151" s="237" t="s">
        <v>889</v>
      </c>
      <c r="G151" s="238" t="s">
        <v>315</v>
      </c>
      <c r="H151" s="239">
        <v>8</v>
      </c>
      <c r="I151" s="240"/>
      <c r="J151" s="241">
        <f>ROUND(I151*H151,2)</f>
        <v>0</v>
      </c>
      <c r="K151" s="237" t="s">
        <v>35</v>
      </c>
      <c r="L151" s="242"/>
      <c r="M151" s="243" t="s">
        <v>35</v>
      </c>
      <c r="N151" s="244" t="s">
        <v>50</v>
      </c>
      <c r="O151" s="68"/>
      <c r="P151" s="193">
        <f>O151*H151</f>
        <v>0</v>
      </c>
      <c r="Q151" s="193">
        <v>0</v>
      </c>
      <c r="R151" s="193">
        <f>Q151*H151</f>
        <v>0</v>
      </c>
      <c r="S151" s="193">
        <v>0</v>
      </c>
      <c r="T151" s="194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195" t="s">
        <v>298</v>
      </c>
      <c r="AT151" s="195" t="s">
        <v>295</v>
      </c>
      <c r="AU151" s="195" t="s">
        <v>87</v>
      </c>
      <c r="AY151" s="20" t="s">
        <v>145</v>
      </c>
      <c r="BE151" s="196">
        <f>IF(N151="základní",J151,0)</f>
        <v>0</v>
      </c>
      <c r="BF151" s="196">
        <f>IF(N151="snížená",J151,0)</f>
        <v>0</v>
      </c>
      <c r="BG151" s="196">
        <f>IF(N151="zákl. přenesená",J151,0)</f>
        <v>0</v>
      </c>
      <c r="BH151" s="196">
        <f>IF(N151="sníž. přenesená",J151,0)</f>
        <v>0</v>
      </c>
      <c r="BI151" s="196">
        <f>IF(N151="nulová",J151,0)</f>
        <v>0</v>
      </c>
      <c r="BJ151" s="20" t="s">
        <v>83</v>
      </c>
      <c r="BK151" s="196">
        <f>ROUND(I151*H151,2)</f>
        <v>0</v>
      </c>
      <c r="BL151" s="20" t="s">
        <v>209</v>
      </c>
      <c r="BM151" s="195" t="s">
        <v>890</v>
      </c>
    </row>
    <row r="152" spans="1:65" s="2" customFormat="1" ht="16.5" customHeight="1">
      <c r="A152" s="38"/>
      <c r="B152" s="39"/>
      <c r="C152" s="235" t="s">
        <v>324</v>
      </c>
      <c r="D152" s="235" t="s">
        <v>295</v>
      </c>
      <c r="E152" s="236" t="s">
        <v>878</v>
      </c>
      <c r="F152" s="237" t="s">
        <v>879</v>
      </c>
      <c r="G152" s="238" t="s">
        <v>291</v>
      </c>
      <c r="H152" s="239">
        <v>8</v>
      </c>
      <c r="I152" s="240"/>
      <c r="J152" s="241">
        <f>ROUND(I152*H152,2)</f>
        <v>0</v>
      </c>
      <c r="K152" s="237" t="s">
        <v>152</v>
      </c>
      <c r="L152" s="242"/>
      <c r="M152" s="243" t="s">
        <v>35</v>
      </c>
      <c r="N152" s="244" t="s">
        <v>50</v>
      </c>
      <c r="O152" s="68"/>
      <c r="P152" s="193">
        <f>O152*H152</f>
        <v>0</v>
      </c>
      <c r="Q152" s="193">
        <v>1E-05</v>
      </c>
      <c r="R152" s="193">
        <f>Q152*H152</f>
        <v>8E-05</v>
      </c>
      <c r="S152" s="193">
        <v>0</v>
      </c>
      <c r="T152" s="194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195" t="s">
        <v>298</v>
      </c>
      <c r="AT152" s="195" t="s">
        <v>295</v>
      </c>
      <c r="AU152" s="195" t="s">
        <v>87</v>
      </c>
      <c r="AY152" s="20" t="s">
        <v>145</v>
      </c>
      <c r="BE152" s="196">
        <f>IF(N152="základní",J152,0)</f>
        <v>0</v>
      </c>
      <c r="BF152" s="196">
        <f>IF(N152="snížená",J152,0)</f>
        <v>0</v>
      </c>
      <c r="BG152" s="196">
        <f>IF(N152="zákl. přenesená",J152,0)</f>
        <v>0</v>
      </c>
      <c r="BH152" s="196">
        <f>IF(N152="sníž. přenesená",J152,0)</f>
        <v>0</v>
      </c>
      <c r="BI152" s="196">
        <f>IF(N152="nulová",J152,0)</f>
        <v>0</v>
      </c>
      <c r="BJ152" s="20" t="s">
        <v>83</v>
      </c>
      <c r="BK152" s="196">
        <f>ROUND(I152*H152,2)</f>
        <v>0</v>
      </c>
      <c r="BL152" s="20" t="s">
        <v>209</v>
      </c>
      <c r="BM152" s="195" t="s">
        <v>891</v>
      </c>
    </row>
    <row r="153" spans="1:65" s="2" customFormat="1" ht="37.9" customHeight="1">
      <c r="A153" s="38"/>
      <c r="B153" s="39"/>
      <c r="C153" s="184" t="s">
        <v>330</v>
      </c>
      <c r="D153" s="184" t="s">
        <v>148</v>
      </c>
      <c r="E153" s="185" t="s">
        <v>881</v>
      </c>
      <c r="F153" s="186" t="s">
        <v>882</v>
      </c>
      <c r="G153" s="187" t="s">
        <v>291</v>
      </c>
      <c r="H153" s="188">
        <v>2</v>
      </c>
      <c r="I153" s="189"/>
      <c r="J153" s="190">
        <f>ROUND(I153*H153,2)</f>
        <v>0</v>
      </c>
      <c r="K153" s="186" t="s">
        <v>152</v>
      </c>
      <c r="L153" s="43"/>
      <c r="M153" s="191" t="s">
        <v>35</v>
      </c>
      <c r="N153" s="192" t="s">
        <v>50</v>
      </c>
      <c r="O153" s="68"/>
      <c r="P153" s="193">
        <f>O153*H153</f>
        <v>0</v>
      </c>
      <c r="Q153" s="193">
        <v>0</v>
      </c>
      <c r="R153" s="193">
        <f>Q153*H153</f>
        <v>0</v>
      </c>
      <c r="S153" s="193">
        <v>0</v>
      </c>
      <c r="T153" s="194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195" t="s">
        <v>209</v>
      </c>
      <c r="AT153" s="195" t="s">
        <v>148</v>
      </c>
      <c r="AU153" s="195" t="s">
        <v>87</v>
      </c>
      <c r="AY153" s="20" t="s">
        <v>145</v>
      </c>
      <c r="BE153" s="196">
        <f>IF(N153="základní",J153,0)</f>
        <v>0</v>
      </c>
      <c r="BF153" s="196">
        <f>IF(N153="snížená",J153,0)</f>
        <v>0</v>
      </c>
      <c r="BG153" s="196">
        <f>IF(N153="zákl. přenesená",J153,0)</f>
        <v>0</v>
      </c>
      <c r="BH153" s="196">
        <f>IF(N153="sníž. přenesená",J153,0)</f>
        <v>0</v>
      </c>
      <c r="BI153" s="196">
        <f>IF(N153="nulová",J153,0)</f>
        <v>0</v>
      </c>
      <c r="BJ153" s="20" t="s">
        <v>83</v>
      </c>
      <c r="BK153" s="196">
        <f>ROUND(I153*H153,2)</f>
        <v>0</v>
      </c>
      <c r="BL153" s="20" t="s">
        <v>209</v>
      </c>
      <c r="BM153" s="195" t="s">
        <v>892</v>
      </c>
    </row>
    <row r="154" spans="1:47" s="2" customFormat="1" ht="11.25">
      <c r="A154" s="38"/>
      <c r="B154" s="39"/>
      <c r="C154" s="40"/>
      <c r="D154" s="197" t="s">
        <v>155</v>
      </c>
      <c r="E154" s="40"/>
      <c r="F154" s="198" t="s">
        <v>884</v>
      </c>
      <c r="G154" s="40"/>
      <c r="H154" s="40"/>
      <c r="I154" s="199"/>
      <c r="J154" s="40"/>
      <c r="K154" s="40"/>
      <c r="L154" s="43"/>
      <c r="M154" s="200"/>
      <c r="N154" s="201"/>
      <c r="O154" s="68"/>
      <c r="P154" s="68"/>
      <c r="Q154" s="68"/>
      <c r="R154" s="68"/>
      <c r="S154" s="68"/>
      <c r="T154" s="69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T154" s="20" t="s">
        <v>155</v>
      </c>
      <c r="AU154" s="20" t="s">
        <v>87</v>
      </c>
    </row>
    <row r="155" spans="1:65" s="2" customFormat="1" ht="37.9" customHeight="1">
      <c r="A155" s="38"/>
      <c r="B155" s="39"/>
      <c r="C155" s="235" t="s">
        <v>335</v>
      </c>
      <c r="D155" s="235" t="s">
        <v>295</v>
      </c>
      <c r="E155" s="236" t="s">
        <v>893</v>
      </c>
      <c r="F155" s="237" t="s">
        <v>894</v>
      </c>
      <c r="G155" s="238" t="s">
        <v>291</v>
      </c>
      <c r="H155" s="239">
        <v>2</v>
      </c>
      <c r="I155" s="240"/>
      <c r="J155" s="241">
        <f>ROUND(I155*H155,2)</f>
        <v>0</v>
      </c>
      <c r="K155" s="237" t="s">
        <v>35</v>
      </c>
      <c r="L155" s="242"/>
      <c r="M155" s="243" t="s">
        <v>35</v>
      </c>
      <c r="N155" s="244" t="s">
        <v>50</v>
      </c>
      <c r="O155" s="68"/>
      <c r="P155" s="193">
        <f>O155*H155</f>
        <v>0</v>
      </c>
      <c r="Q155" s="193">
        <v>0</v>
      </c>
      <c r="R155" s="193">
        <f>Q155*H155</f>
        <v>0</v>
      </c>
      <c r="S155" s="193">
        <v>0</v>
      </c>
      <c r="T155" s="194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195" t="s">
        <v>298</v>
      </c>
      <c r="AT155" s="195" t="s">
        <v>295</v>
      </c>
      <c r="AU155" s="195" t="s">
        <v>87</v>
      </c>
      <c r="AY155" s="20" t="s">
        <v>145</v>
      </c>
      <c r="BE155" s="196">
        <f>IF(N155="základní",J155,0)</f>
        <v>0</v>
      </c>
      <c r="BF155" s="196">
        <f>IF(N155="snížená",J155,0)</f>
        <v>0</v>
      </c>
      <c r="BG155" s="196">
        <f>IF(N155="zákl. přenesená",J155,0)</f>
        <v>0</v>
      </c>
      <c r="BH155" s="196">
        <f>IF(N155="sníž. přenesená",J155,0)</f>
        <v>0</v>
      </c>
      <c r="BI155" s="196">
        <f>IF(N155="nulová",J155,0)</f>
        <v>0</v>
      </c>
      <c r="BJ155" s="20" t="s">
        <v>83</v>
      </c>
      <c r="BK155" s="196">
        <f>ROUND(I155*H155,2)</f>
        <v>0</v>
      </c>
      <c r="BL155" s="20" t="s">
        <v>209</v>
      </c>
      <c r="BM155" s="195" t="s">
        <v>895</v>
      </c>
    </row>
    <row r="156" spans="1:65" s="2" customFormat="1" ht="24.2" customHeight="1">
      <c r="A156" s="38"/>
      <c r="B156" s="39"/>
      <c r="C156" s="235" t="s">
        <v>343</v>
      </c>
      <c r="D156" s="235" t="s">
        <v>295</v>
      </c>
      <c r="E156" s="236" t="s">
        <v>888</v>
      </c>
      <c r="F156" s="237" t="s">
        <v>889</v>
      </c>
      <c r="G156" s="238" t="s">
        <v>315</v>
      </c>
      <c r="H156" s="239">
        <v>2</v>
      </c>
      <c r="I156" s="240"/>
      <c r="J156" s="241">
        <f>ROUND(I156*H156,2)</f>
        <v>0</v>
      </c>
      <c r="K156" s="237" t="s">
        <v>35</v>
      </c>
      <c r="L156" s="242"/>
      <c r="M156" s="243" t="s">
        <v>35</v>
      </c>
      <c r="N156" s="244" t="s">
        <v>50</v>
      </c>
      <c r="O156" s="68"/>
      <c r="P156" s="193">
        <f>O156*H156</f>
        <v>0</v>
      </c>
      <c r="Q156" s="193">
        <v>0</v>
      </c>
      <c r="R156" s="193">
        <f>Q156*H156</f>
        <v>0</v>
      </c>
      <c r="S156" s="193">
        <v>0</v>
      </c>
      <c r="T156" s="194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195" t="s">
        <v>298</v>
      </c>
      <c r="AT156" s="195" t="s">
        <v>295</v>
      </c>
      <c r="AU156" s="195" t="s">
        <v>87</v>
      </c>
      <c r="AY156" s="20" t="s">
        <v>145</v>
      </c>
      <c r="BE156" s="196">
        <f>IF(N156="základní",J156,0)</f>
        <v>0</v>
      </c>
      <c r="BF156" s="196">
        <f>IF(N156="snížená",J156,0)</f>
        <v>0</v>
      </c>
      <c r="BG156" s="196">
        <f>IF(N156="zákl. přenesená",J156,0)</f>
        <v>0</v>
      </c>
      <c r="BH156" s="196">
        <f>IF(N156="sníž. přenesená",J156,0)</f>
        <v>0</v>
      </c>
      <c r="BI156" s="196">
        <f>IF(N156="nulová",J156,0)</f>
        <v>0</v>
      </c>
      <c r="BJ156" s="20" t="s">
        <v>83</v>
      </c>
      <c r="BK156" s="196">
        <f>ROUND(I156*H156,2)</f>
        <v>0</v>
      </c>
      <c r="BL156" s="20" t="s">
        <v>209</v>
      </c>
      <c r="BM156" s="195" t="s">
        <v>896</v>
      </c>
    </row>
    <row r="157" spans="1:65" s="2" customFormat="1" ht="16.5" customHeight="1">
      <c r="A157" s="38"/>
      <c r="B157" s="39"/>
      <c r="C157" s="235" t="s">
        <v>348</v>
      </c>
      <c r="D157" s="235" t="s">
        <v>295</v>
      </c>
      <c r="E157" s="236" t="s">
        <v>878</v>
      </c>
      <c r="F157" s="237" t="s">
        <v>879</v>
      </c>
      <c r="G157" s="238" t="s">
        <v>291</v>
      </c>
      <c r="H157" s="239">
        <v>2</v>
      </c>
      <c r="I157" s="240"/>
      <c r="J157" s="241">
        <f>ROUND(I157*H157,2)</f>
        <v>0</v>
      </c>
      <c r="K157" s="237" t="s">
        <v>152</v>
      </c>
      <c r="L157" s="242"/>
      <c r="M157" s="243" t="s">
        <v>35</v>
      </c>
      <c r="N157" s="244" t="s">
        <v>50</v>
      </c>
      <c r="O157" s="68"/>
      <c r="P157" s="193">
        <f>O157*H157</f>
        <v>0</v>
      </c>
      <c r="Q157" s="193">
        <v>1E-05</v>
      </c>
      <c r="R157" s="193">
        <f>Q157*H157</f>
        <v>2E-05</v>
      </c>
      <c r="S157" s="193">
        <v>0</v>
      </c>
      <c r="T157" s="194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195" t="s">
        <v>298</v>
      </c>
      <c r="AT157" s="195" t="s">
        <v>295</v>
      </c>
      <c r="AU157" s="195" t="s">
        <v>87</v>
      </c>
      <c r="AY157" s="20" t="s">
        <v>145</v>
      </c>
      <c r="BE157" s="196">
        <f>IF(N157="základní",J157,0)</f>
        <v>0</v>
      </c>
      <c r="BF157" s="196">
        <f>IF(N157="snížená",J157,0)</f>
        <v>0</v>
      </c>
      <c r="BG157" s="196">
        <f>IF(N157="zákl. přenesená",J157,0)</f>
        <v>0</v>
      </c>
      <c r="BH157" s="196">
        <f>IF(N157="sníž. přenesená",J157,0)</f>
        <v>0</v>
      </c>
      <c r="BI157" s="196">
        <f>IF(N157="nulová",J157,0)</f>
        <v>0</v>
      </c>
      <c r="BJ157" s="20" t="s">
        <v>83</v>
      </c>
      <c r="BK157" s="196">
        <f>ROUND(I157*H157,2)</f>
        <v>0</v>
      </c>
      <c r="BL157" s="20" t="s">
        <v>209</v>
      </c>
      <c r="BM157" s="195" t="s">
        <v>897</v>
      </c>
    </row>
    <row r="158" spans="1:65" s="2" customFormat="1" ht="33" customHeight="1">
      <c r="A158" s="38"/>
      <c r="B158" s="39"/>
      <c r="C158" s="184" t="s">
        <v>353</v>
      </c>
      <c r="D158" s="184" t="s">
        <v>148</v>
      </c>
      <c r="E158" s="185" t="s">
        <v>898</v>
      </c>
      <c r="F158" s="186" t="s">
        <v>899</v>
      </c>
      <c r="G158" s="187" t="s">
        <v>291</v>
      </c>
      <c r="H158" s="188">
        <v>10</v>
      </c>
      <c r="I158" s="189"/>
      <c r="J158" s="190">
        <f>ROUND(I158*H158,2)</f>
        <v>0</v>
      </c>
      <c r="K158" s="186" t="s">
        <v>152</v>
      </c>
      <c r="L158" s="43"/>
      <c r="M158" s="191" t="s">
        <v>35</v>
      </c>
      <c r="N158" s="192" t="s">
        <v>50</v>
      </c>
      <c r="O158" s="68"/>
      <c r="P158" s="193">
        <f>O158*H158</f>
        <v>0</v>
      </c>
      <c r="Q158" s="193">
        <v>0</v>
      </c>
      <c r="R158" s="193">
        <f>Q158*H158</f>
        <v>0</v>
      </c>
      <c r="S158" s="193">
        <v>0</v>
      </c>
      <c r="T158" s="194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195" t="s">
        <v>209</v>
      </c>
      <c r="AT158" s="195" t="s">
        <v>148</v>
      </c>
      <c r="AU158" s="195" t="s">
        <v>87</v>
      </c>
      <c r="AY158" s="20" t="s">
        <v>145</v>
      </c>
      <c r="BE158" s="196">
        <f>IF(N158="základní",J158,0)</f>
        <v>0</v>
      </c>
      <c r="BF158" s="196">
        <f>IF(N158="snížená",J158,0)</f>
        <v>0</v>
      </c>
      <c r="BG158" s="196">
        <f>IF(N158="zákl. přenesená",J158,0)</f>
        <v>0</v>
      </c>
      <c r="BH158" s="196">
        <f>IF(N158="sníž. přenesená",J158,0)</f>
        <v>0</v>
      </c>
      <c r="BI158" s="196">
        <f>IF(N158="nulová",J158,0)</f>
        <v>0</v>
      </c>
      <c r="BJ158" s="20" t="s">
        <v>83</v>
      </c>
      <c r="BK158" s="196">
        <f>ROUND(I158*H158,2)</f>
        <v>0</v>
      </c>
      <c r="BL158" s="20" t="s">
        <v>209</v>
      </c>
      <c r="BM158" s="195" t="s">
        <v>900</v>
      </c>
    </row>
    <row r="159" spans="1:47" s="2" customFormat="1" ht="11.25">
      <c r="A159" s="38"/>
      <c r="B159" s="39"/>
      <c r="C159" s="40"/>
      <c r="D159" s="197" t="s">
        <v>155</v>
      </c>
      <c r="E159" s="40"/>
      <c r="F159" s="198" t="s">
        <v>901</v>
      </c>
      <c r="G159" s="40"/>
      <c r="H159" s="40"/>
      <c r="I159" s="199"/>
      <c r="J159" s="40"/>
      <c r="K159" s="40"/>
      <c r="L159" s="43"/>
      <c r="M159" s="200"/>
      <c r="N159" s="201"/>
      <c r="O159" s="68"/>
      <c r="P159" s="68"/>
      <c r="Q159" s="68"/>
      <c r="R159" s="68"/>
      <c r="S159" s="68"/>
      <c r="T159" s="69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T159" s="20" t="s">
        <v>155</v>
      </c>
      <c r="AU159" s="20" t="s">
        <v>87</v>
      </c>
    </row>
    <row r="160" spans="1:65" s="2" customFormat="1" ht="24.2" customHeight="1">
      <c r="A160" s="38"/>
      <c r="B160" s="39"/>
      <c r="C160" s="235" t="s">
        <v>359</v>
      </c>
      <c r="D160" s="235" t="s">
        <v>295</v>
      </c>
      <c r="E160" s="236" t="s">
        <v>902</v>
      </c>
      <c r="F160" s="237" t="s">
        <v>903</v>
      </c>
      <c r="G160" s="238" t="s">
        <v>291</v>
      </c>
      <c r="H160" s="239">
        <v>10</v>
      </c>
      <c r="I160" s="240"/>
      <c r="J160" s="241">
        <f>ROUND(I160*H160,2)</f>
        <v>0</v>
      </c>
      <c r="K160" s="237" t="s">
        <v>152</v>
      </c>
      <c r="L160" s="242"/>
      <c r="M160" s="243" t="s">
        <v>35</v>
      </c>
      <c r="N160" s="244" t="s">
        <v>50</v>
      </c>
      <c r="O160" s="68"/>
      <c r="P160" s="193">
        <f>O160*H160</f>
        <v>0</v>
      </c>
      <c r="Q160" s="193">
        <v>0.0001</v>
      </c>
      <c r="R160" s="193">
        <f>Q160*H160</f>
        <v>0.001</v>
      </c>
      <c r="S160" s="193">
        <v>0</v>
      </c>
      <c r="T160" s="194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195" t="s">
        <v>298</v>
      </c>
      <c r="AT160" s="195" t="s">
        <v>295</v>
      </c>
      <c r="AU160" s="195" t="s">
        <v>87</v>
      </c>
      <c r="AY160" s="20" t="s">
        <v>145</v>
      </c>
      <c r="BE160" s="196">
        <f>IF(N160="základní",J160,0)</f>
        <v>0</v>
      </c>
      <c r="BF160" s="196">
        <f>IF(N160="snížená",J160,0)</f>
        <v>0</v>
      </c>
      <c r="BG160" s="196">
        <f>IF(N160="zákl. přenesená",J160,0)</f>
        <v>0</v>
      </c>
      <c r="BH160" s="196">
        <f>IF(N160="sníž. přenesená",J160,0)</f>
        <v>0</v>
      </c>
      <c r="BI160" s="196">
        <f>IF(N160="nulová",J160,0)</f>
        <v>0</v>
      </c>
      <c r="BJ160" s="20" t="s">
        <v>83</v>
      </c>
      <c r="BK160" s="196">
        <f>ROUND(I160*H160,2)</f>
        <v>0</v>
      </c>
      <c r="BL160" s="20" t="s">
        <v>209</v>
      </c>
      <c r="BM160" s="195" t="s">
        <v>904</v>
      </c>
    </row>
    <row r="161" spans="1:65" s="2" customFormat="1" ht="33" customHeight="1">
      <c r="A161" s="38"/>
      <c r="B161" s="39"/>
      <c r="C161" s="184" t="s">
        <v>364</v>
      </c>
      <c r="D161" s="184" t="s">
        <v>148</v>
      </c>
      <c r="E161" s="185" t="s">
        <v>898</v>
      </c>
      <c r="F161" s="186" t="s">
        <v>899</v>
      </c>
      <c r="G161" s="187" t="s">
        <v>291</v>
      </c>
      <c r="H161" s="188">
        <v>2</v>
      </c>
      <c r="I161" s="189"/>
      <c r="J161" s="190">
        <f>ROUND(I161*H161,2)</f>
        <v>0</v>
      </c>
      <c r="K161" s="186" t="s">
        <v>152</v>
      </c>
      <c r="L161" s="43"/>
      <c r="M161" s="191" t="s">
        <v>35</v>
      </c>
      <c r="N161" s="192" t="s">
        <v>50</v>
      </c>
      <c r="O161" s="68"/>
      <c r="P161" s="193">
        <f>O161*H161</f>
        <v>0</v>
      </c>
      <c r="Q161" s="193">
        <v>0</v>
      </c>
      <c r="R161" s="193">
        <f>Q161*H161</f>
        <v>0</v>
      </c>
      <c r="S161" s="193">
        <v>0</v>
      </c>
      <c r="T161" s="194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195" t="s">
        <v>209</v>
      </c>
      <c r="AT161" s="195" t="s">
        <v>148</v>
      </c>
      <c r="AU161" s="195" t="s">
        <v>87</v>
      </c>
      <c r="AY161" s="20" t="s">
        <v>145</v>
      </c>
      <c r="BE161" s="196">
        <f>IF(N161="základní",J161,0)</f>
        <v>0</v>
      </c>
      <c r="BF161" s="196">
        <f>IF(N161="snížená",J161,0)</f>
        <v>0</v>
      </c>
      <c r="BG161" s="196">
        <f>IF(N161="zákl. přenesená",J161,0)</f>
        <v>0</v>
      </c>
      <c r="BH161" s="196">
        <f>IF(N161="sníž. přenesená",J161,0)</f>
        <v>0</v>
      </c>
      <c r="BI161" s="196">
        <f>IF(N161="nulová",J161,0)</f>
        <v>0</v>
      </c>
      <c r="BJ161" s="20" t="s">
        <v>83</v>
      </c>
      <c r="BK161" s="196">
        <f>ROUND(I161*H161,2)</f>
        <v>0</v>
      </c>
      <c r="BL161" s="20" t="s">
        <v>209</v>
      </c>
      <c r="BM161" s="195" t="s">
        <v>905</v>
      </c>
    </row>
    <row r="162" spans="1:47" s="2" customFormat="1" ht="11.25">
      <c r="A162" s="38"/>
      <c r="B162" s="39"/>
      <c r="C162" s="40"/>
      <c r="D162" s="197" t="s">
        <v>155</v>
      </c>
      <c r="E162" s="40"/>
      <c r="F162" s="198" t="s">
        <v>901</v>
      </c>
      <c r="G162" s="40"/>
      <c r="H162" s="40"/>
      <c r="I162" s="199"/>
      <c r="J162" s="40"/>
      <c r="K162" s="40"/>
      <c r="L162" s="43"/>
      <c r="M162" s="200"/>
      <c r="N162" s="201"/>
      <c r="O162" s="68"/>
      <c r="P162" s="68"/>
      <c r="Q162" s="68"/>
      <c r="R162" s="68"/>
      <c r="S162" s="68"/>
      <c r="T162" s="69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T162" s="20" t="s">
        <v>155</v>
      </c>
      <c r="AU162" s="20" t="s">
        <v>87</v>
      </c>
    </row>
    <row r="163" spans="1:65" s="2" customFormat="1" ht="24.2" customHeight="1">
      <c r="A163" s="38"/>
      <c r="B163" s="39"/>
      <c r="C163" s="235" t="s">
        <v>29</v>
      </c>
      <c r="D163" s="235" t="s">
        <v>295</v>
      </c>
      <c r="E163" s="236" t="s">
        <v>902</v>
      </c>
      <c r="F163" s="237" t="s">
        <v>903</v>
      </c>
      <c r="G163" s="238" t="s">
        <v>291</v>
      </c>
      <c r="H163" s="239">
        <v>2</v>
      </c>
      <c r="I163" s="240"/>
      <c r="J163" s="241">
        <f>ROUND(I163*H163,2)</f>
        <v>0</v>
      </c>
      <c r="K163" s="237" t="s">
        <v>152</v>
      </c>
      <c r="L163" s="242"/>
      <c r="M163" s="243" t="s">
        <v>35</v>
      </c>
      <c r="N163" s="244" t="s">
        <v>50</v>
      </c>
      <c r="O163" s="68"/>
      <c r="P163" s="193">
        <f>O163*H163</f>
        <v>0</v>
      </c>
      <c r="Q163" s="193">
        <v>0.0001</v>
      </c>
      <c r="R163" s="193">
        <f>Q163*H163</f>
        <v>0.0002</v>
      </c>
      <c r="S163" s="193">
        <v>0</v>
      </c>
      <c r="T163" s="194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195" t="s">
        <v>298</v>
      </c>
      <c r="AT163" s="195" t="s">
        <v>295</v>
      </c>
      <c r="AU163" s="195" t="s">
        <v>87</v>
      </c>
      <c r="AY163" s="20" t="s">
        <v>145</v>
      </c>
      <c r="BE163" s="196">
        <f>IF(N163="základní",J163,0)</f>
        <v>0</v>
      </c>
      <c r="BF163" s="196">
        <f>IF(N163="snížená",J163,0)</f>
        <v>0</v>
      </c>
      <c r="BG163" s="196">
        <f>IF(N163="zákl. přenesená",J163,0)</f>
        <v>0</v>
      </c>
      <c r="BH163" s="196">
        <f>IF(N163="sníž. přenesená",J163,0)</f>
        <v>0</v>
      </c>
      <c r="BI163" s="196">
        <f>IF(N163="nulová",J163,0)</f>
        <v>0</v>
      </c>
      <c r="BJ163" s="20" t="s">
        <v>83</v>
      </c>
      <c r="BK163" s="196">
        <f>ROUND(I163*H163,2)</f>
        <v>0</v>
      </c>
      <c r="BL163" s="20" t="s">
        <v>209</v>
      </c>
      <c r="BM163" s="195" t="s">
        <v>906</v>
      </c>
    </row>
    <row r="164" spans="1:47" s="2" customFormat="1" ht="19.5">
      <c r="A164" s="38"/>
      <c r="B164" s="39"/>
      <c r="C164" s="40"/>
      <c r="D164" s="204" t="s">
        <v>400</v>
      </c>
      <c r="E164" s="40"/>
      <c r="F164" s="245" t="s">
        <v>907</v>
      </c>
      <c r="G164" s="40"/>
      <c r="H164" s="40"/>
      <c r="I164" s="199"/>
      <c r="J164" s="40"/>
      <c r="K164" s="40"/>
      <c r="L164" s="43"/>
      <c r="M164" s="200"/>
      <c r="N164" s="201"/>
      <c r="O164" s="68"/>
      <c r="P164" s="68"/>
      <c r="Q164" s="68"/>
      <c r="R164" s="68"/>
      <c r="S164" s="68"/>
      <c r="T164" s="69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T164" s="20" t="s">
        <v>400</v>
      </c>
      <c r="AU164" s="20" t="s">
        <v>87</v>
      </c>
    </row>
    <row r="165" spans="1:65" s="2" customFormat="1" ht="37.9" customHeight="1">
      <c r="A165" s="38"/>
      <c r="B165" s="39"/>
      <c r="C165" s="184" t="s">
        <v>373</v>
      </c>
      <c r="D165" s="184" t="s">
        <v>148</v>
      </c>
      <c r="E165" s="185" t="s">
        <v>908</v>
      </c>
      <c r="F165" s="186" t="s">
        <v>909</v>
      </c>
      <c r="G165" s="187" t="s">
        <v>291</v>
      </c>
      <c r="H165" s="188">
        <v>2</v>
      </c>
      <c r="I165" s="189"/>
      <c r="J165" s="190">
        <f>ROUND(I165*H165,2)</f>
        <v>0</v>
      </c>
      <c r="K165" s="186" t="s">
        <v>152</v>
      </c>
      <c r="L165" s="43"/>
      <c r="M165" s="191" t="s">
        <v>35</v>
      </c>
      <c r="N165" s="192" t="s">
        <v>50</v>
      </c>
      <c r="O165" s="68"/>
      <c r="P165" s="193">
        <f>O165*H165</f>
        <v>0</v>
      </c>
      <c r="Q165" s="193">
        <v>0</v>
      </c>
      <c r="R165" s="193">
        <f>Q165*H165</f>
        <v>0</v>
      </c>
      <c r="S165" s="193">
        <v>0</v>
      </c>
      <c r="T165" s="194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195" t="s">
        <v>209</v>
      </c>
      <c r="AT165" s="195" t="s">
        <v>148</v>
      </c>
      <c r="AU165" s="195" t="s">
        <v>87</v>
      </c>
      <c r="AY165" s="20" t="s">
        <v>145</v>
      </c>
      <c r="BE165" s="196">
        <f>IF(N165="základní",J165,0)</f>
        <v>0</v>
      </c>
      <c r="BF165" s="196">
        <f>IF(N165="snížená",J165,0)</f>
        <v>0</v>
      </c>
      <c r="BG165" s="196">
        <f>IF(N165="zákl. přenesená",J165,0)</f>
        <v>0</v>
      </c>
      <c r="BH165" s="196">
        <f>IF(N165="sníž. přenesená",J165,0)</f>
        <v>0</v>
      </c>
      <c r="BI165" s="196">
        <f>IF(N165="nulová",J165,0)</f>
        <v>0</v>
      </c>
      <c r="BJ165" s="20" t="s">
        <v>83</v>
      </c>
      <c r="BK165" s="196">
        <f>ROUND(I165*H165,2)</f>
        <v>0</v>
      </c>
      <c r="BL165" s="20" t="s">
        <v>209</v>
      </c>
      <c r="BM165" s="195" t="s">
        <v>910</v>
      </c>
    </row>
    <row r="166" spans="1:47" s="2" customFormat="1" ht="11.25">
      <c r="A166" s="38"/>
      <c r="B166" s="39"/>
      <c r="C166" s="40"/>
      <c r="D166" s="197" t="s">
        <v>155</v>
      </c>
      <c r="E166" s="40"/>
      <c r="F166" s="198" t="s">
        <v>911</v>
      </c>
      <c r="G166" s="40"/>
      <c r="H166" s="40"/>
      <c r="I166" s="199"/>
      <c r="J166" s="40"/>
      <c r="K166" s="40"/>
      <c r="L166" s="43"/>
      <c r="M166" s="200"/>
      <c r="N166" s="201"/>
      <c r="O166" s="68"/>
      <c r="P166" s="68"/>
      <c r="Q166" s="68"/>
      <c r="R166" s="68"/>
      <c r="S166" s="68"/>
      <c r="T166" s="69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T166" s="20" t="s">
        <v>155</v>
      </c>
      <c r="AU166" s="20" t="s">
        <v>87</v>
      </c>
    </row>
    <row r="167" spans="1:65" s="2" customFormat="1" ht="33" customHeight="1">
      <c r="A167" s="38"/>
      <c r="B167" s="39"/>
      <c r="C167" s="235" t="s">
        <v>378</v>
      </c>
      <c r="D167" s="235" t="s">
        <v>295</v>
      </c>
      <c r="E167" s="236" t="s">
        <v>912</v>
      </c>
      <c r="F167" s="237" t="s">
        <v>913</v>
      </c>
      <c r="G167" s="238" t="s">
        <v>291</v>
      </c>
      <c r="H167" s="239">
        <v>2</v>
      </c>
      <c r="I167" s="240"/>
      <c r="J167" s="241">
        <f>ROUND(I167*H167,2)</f>
        <v>0</v>
      </c>
      <c r="K167" s="237" t="s">
        <v>152</v>
      </c>
      <c r="L167" s="242"/>
      <c r="M167" s="243" t="s">
        <v>35</v>
      </c>
      <c r="N167" s="244" t="s">
        <v>50</v>
      </c>
      <c r="O167" s="68"/>
      <c r="P167" s="193">
        <f>O167*H167</f>
        <v>0</v>
      </c>
      <c r="Q167" s="193">
        <v>0.00014</v>
      </c>
      <c r="R167" s="193">
        <f>Q167*H167</f>
        <v>0.00028</v>
      </c>
      <c r="S167" s="193">
        <v>0</v>
      </c>
      <c r="T167" s="194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195" t="s">
        <v>298</v>
      </c>
      <c r="AT167" s="195" t="s">
        <v>295</v>
      </c>
      <c r="AU167" s="195" t="s">
        <v>87</v>
      </c>
      <c r="AY167" s="20" t="s">
        <v>145</v>
      </c>
      <c r="BE167" s="196">
        <f>IF(N167="základní",J167,0)</f>
        <v>0</v>
      </c>
      <c r="BF167" s="196">
        <f>IF(N167="snížená",J167,0)</f>
        <v>0</v>
      </c>
      <c r="BG167" s="196">
        <f>IF(N167="zákl. přenesená",J167,0)</f>
        <v>0</v>
      </c>
      <c r="BH167" s="196">
        <f>IF(N167="sníž. přenesená",J167,0)</f>
        <v>0</v>
      </c>
      <c r="BI167" s="196">
        <f>IF(N167="nulová",J167,0)</f>
        <v>0</v>
      </c>
      <c r="BJ167" s="20" t="s">
        <v>83</v>
      </c>
      <c r="BK167" s="196">
        <f>ROUND(I167*H167,2)</f>
        <v>0</v>
      </c>
      <c r="BL167" s="20" t="s">
        <v>209</v>
      </c>
      <c r="BM167" s="195" t="s">
        <v>914</v>
      </c>
    </row>
    <row r="168" spans="1:47" s="2" customFormat="1" ht="19.5">
      <c r="A168" s="38"/>
      <c r="B168" s="39"/>
      <c r="C168" s="40"/>
      <c r="D168" s="204" t="s">
        <v>400</v>
      </c>
      <c r="E168" s="40"/>
      <c r="F168" s="245" t="s">
        <v>915</v>
      </c>
      <c r="G168" s="40"/>
      <c r="H168" s="40"/>
      <c r="I168" s="199"/>
      <c r="J168" s="40"/>
      <c r="K168" s="40"/>
      <c r="L168" s="43"/>
      <c r="M168" s="200"/>
      <c r="N168" s="201"/>
      <c r="O168" s="68"/>
      <c r="P168" s="68"/>
      <c r="Q168" s="68"/>
      <c r="R168" s="68"/>
      <c r="S168" s="68"/>
      <c r="T168" s="69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T168" s="20" t="s">
        <v>400</v>
      </c>
      <c r="AU168" s="20" t="s">
        <v>87</v>
      </c>
    </row>
    <row r="169" spans="1:65" s="2" customFormat="1" ht="24.2" customHeight="1">
      <c r="A169" s="38"/>
      <c r="B169" s="39"/>
      <c r="C169" s="184" t="s">
        <v>383</v>
      </c>
      <c r="D169" s="184" t="s">
        <v>148</v>
      </c>
      <c r="E169" s="185" t="s">
        <v>916</v>
      </c>
      <c r="F169" s="186" t="s">
        <v>917</v>
      </c>
      <c r="G169" s="187" t="s">
        <v>291</v>
      </c>
      <c r="H169" s="188">
        <v>1</v>
      </c>
      <c r="I169" s="189"/>
      <c r="J169" s="190">
        <f>ROUND(I169*H169,2)</f>
        <v>0</v>
      </c>
      <c r="K169" s="186" t="s">
        <v>152</v>
      </c>
      <c r="L169" s="43"/>
      <c r="M169" s="191" t="s">
        <v>35</v>
      </c>
      <c r="N169" s="192" t="s">
        <v>50</v>
      </c>
      <c r="O169" s="68"/>
      <c r="P169" s="193">
        <f>O169*H169</f>
        <v>0</v>
      </c>
      <c r="Q169" s="193">
        <v>0</v>
      </c>
      <c r="R169" s="193">
        <f>Q169*H169</f>
        <v>0</v>
      </c>
      <c r="S169" s="193">
        <v>0</v>
      </c>
      <c r="T169" s="194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195" t="s">
        <v>209</v>
      </c>
      <c r="AT169" s="195" t="s">
        <v>148</v>
      </c>
      <c r="AU169" s="195" t="s">
        <v>87</v>
      </c>
      <c r="AY169" s="20" t="s">
        <v>145</v>
      </c>
      <c r="BE169" s="196">
        <f>IF(N169="základní",J169,0)</f>
        <v>0</v>
      </c>
      <c r="BF169" s="196">
        <f>IF(N169="snížená",J169,0)</f>
        <v>0</v>
      </c>
      <c r="BG169" s="196">
        <f>IF(N169="zákl. přenesená",J169,0)</f>
        <v>0</v>
      </c>
      <c r="BH169" s="196">
        <f>IF(N169="sníž. přenesená",J169,0)</f>
        <v>0</v>
      </c>
      <c r="BI169" s="196">
        <f>IF(N169="nulová",J169,0)</f>
        <v>0</v>
      </c>
      <c r="BJ169" s="20" t="s">
        <v>83</v>
      </c>
      <c r="BK169" s="196">
        <f>ROUND(I169*H169,2)</f>
        <v>0</v>
      </c>
      <c r="BL169" s="20" t="s">
        <v>209</v>
      </c>
      <c r="BM169" s="195" t="s">
        <v>918</v>
      </c>
    </row>
    <row r="170" spans="1:47" s="2" customFormat="1" ht="11.25">
      <c r="A170" s="38"/>
      <c r="B170" s="39"/>
      <c r="C170" s="40"/>
      <c r="D170" s="197" t="s">
        <v>155</v>
      </c>
      <c r="E170" s="40"/>
      <c r="F170" s="198" t="s">
        <v>919</v>
      </c>
      <c r="G170" s="40"/>
      <c r="H170" s="40"/>
      <c r="I170" s="199"/>
      <c r="J170" s="40"/>
      <c r="K170" s="40"/>
      <c r="L170" s="43"/>
      <c r="M170" s="200"/>
      <c r="N170" s="201"/>
      <c r="O170" s="68"/>
      <c r="P170" s="68"/>
      <c r="Q170" s="68"/>
      <c r="R170" s="68"/>
      <c r="S170" s="68"/>
      <c r="T170" s="69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T170" s="20" t="s">
        <v>155</v>
      </c>
      <c r="AU170" s="20" t="s">
        <v>87</v>
      </c>
    </row>
    <row r="171" spans="1:65" s="2" customFormat="1" ht="24.2" customHeight="1">
      <c r="A171" s="38"/>
      <c r="B171" s="39"/>
      <c r="C171" s="235" t="s">
        <v>388</v>
      </c>
      <c r="D171" s="235" t="s">
        <v>295</v>
      </c>
      <c r="E171" s="236" t="s">
        <v>920</v>
      </c>
      <c r="F171" s="237" t="s">
        <v>921</v>
      </c>
      <c r="G171" s="238" t="s">
        <v>291</v>
      </c>
      <c r="H171" s="239">
        <v>1</v>
      </c>
      <c r="I171" s="240"/>
      <c r="J171" s="241">
        <f>ROUND(I171*H171,2)</f>
        <v>0</v>
      </c>
      <c r="K171" s="237" t="s">
        <v>152</v>
      </c>
      <c r="L171" s="242"/>
      <c r="M171" s="243" t="s">
        <v>35</v>
      </c>
      <c r="N171" s="244" t="s">
        <v>50</v>
      </c>
      <c r="O171" s="68"/>
      <c r="P171" s="193">
        <f>O171*H171</f>
        <v>0</v>
      </c>
      <c r="Q171" s="193">
        <v>0.0001</v>
      </c>
      <c r="R171" s="193">
        <f>Q171*H171</f>
        <v>0.0001</v>
      </c>
      <c r="S171" s="193">
        <v>0</v>
      </c>
      <c r="T171" s="194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195" t="s">
        <v>298</v>
      </c>
      <c r="AT171" s="195" t="s">
        <v>295</v>
      </c>
      <c r="AU171" s="195" t="s">
        <v>87</v>
      </c>
      <c r="AY171" s="20" t="s">
        <v>145</v>
      </c>
      <c r="BE171" s="196">
        <f>IF(N171="základní",J171,0)</f>
        <v>0</v>
      </c>
      <c r="BF171" s="196">
        <f>IF(N171="snížená",J171,0)</f>
        <v>0</v>
      </c>
      <c r="BG171" s="196">
        <f>IF(N171="zákl. přenesená",J171,0)</f>
        <v>0</v>
      </c>
      <c r="BH171" s="196">
        <f>IF(N171="sníž. přenesená",J171,0)</f>
        <v>0</v>
      </c>
      <c r="BI171" s="196">
        <f>IF(N171="nulová",J171,0)</f>
        <v>0</v>
      </c>
      <c r="BJ171" s="20" t="s">
        <v>83</v>
      </c>
      <c r="BK171" s="196">
        <f>ROUND(I171*H171,2)</f>
        <v>0</v>
      </c>
      <c r="BL171" s="20" t="s">
        <v>209</v>
      </c>
      <c r="BM171" s="195" t="s">
        <v>922</v>
      </c>
    </row>
    <row r="172" spans="1:65" s="2" customFormat="1" ht="16.5" customHeight="1">
      <c r="A172" s="38"/>
      <c r="B172" s="39"/>
      <c r="C172" s="235" t="s">
        <v>395</v>
      </c>
      <c r="D172" s="235" t="s">
        <v>295</v>
      </c>
      <c r="E172" s="236" t="s">
        <v>878</v>
      </c>
      <c r="F172" s="237" t="s">
        <v>879</v>
      </c>
      <c r="G172" s="238" t="s">
        <v>291</v>
      </c>
      <c r="H172" s="239">
        <v>1</v>
      </c>
      <c r="I172" s="240"/>
      <c r="J172" s="241">
        <f>ROUND(I172*H172,2)</f>
        <v>0</v>
      </c>
      <c r="K172" s="237" t="s">
        <v>152</v>
      </c>
      <c r="L172" s="242"/>
      <c r="M172" s="243" t="s">
        <v>35</v>
      </c>
      <c r="N172" s="244" t="s">
        <v>50</v>
      </c>
      <c r="O172" s="68"/>
      <c r="P172" s="193">
        <f>O172*H172</f>
        <v>0</v>
      </c>
      <c r="Q172" s="193">
        <v>1E-05</v>
      </c>
      <c r="R172" s="193">
        <f>Q172*H172</f>
        <v>1E-05</v>
      </c>
      <c r="S172" s="193">
        <v>0</v>
      </c>
      <c r="T172" s="194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195" t="s">
        <v>298</v>
      </c>
      <c r="AT172" s="195" t="s">
        <v>295</v>
      </c>
      <c r="AU172" s="195" t="s">
        <v>87</v>
      </c>
      <c r="AY172" s="20" t="s">
        <v>145</v>
      </c>
      <c r="BE172" s="196">
        <f>IF(N172="základní",J172,0)</f>
        <v>0</v>
      </c>
      <c r="BF172" s="196">
        <f>IF(N172="snížená",J172,0)</f>
        <v>0</v>
      </c>
      <c r="BG172" s="196">
        <f>IF(N172="zákl. přenesená",J172,0)</f>
        <v>0</v>
      </c>
      <c r="BH172" s="196">
        <f>IF(N172="sníž. přenesená",J172,0)</f>
        <v>0</v>
      </c>
      <c r="BI172" s="196">
        <f>IF(N172="nulová",J172,0)</f>
        <v>0</v>
      </c>
      <c r="BJ172" s="20" t="s">
        <v>83</v>
      </c>
      <c r="BK172" s="196">
        <f>ROUND(I172*H172,2)</f>
        <v>0</v>
      </c>
      <c r="BL172" s="20" t="s">
        <v>209</v>
      </c>
      <c r="BM172" s="195" t="s">
        <v>923</v>
      </c>
    </row>
    <row r="173" spans="1:65" s="2" customFormat="1" ht="33" customHeight="1">
      <c r="A173" s="38"/>
      <c r="B173" s="39"/>
      <c r="C173" s="184" t="s">
        <v>405</v>
      </c>
      <c r="D173" s="184" t="s">
        <v>148</v>
      </c>
      <c r="E173" s="185" t="s">
        <v>924</v>
      </c>
      <c r="F173" s="186" t="s">
        <v>925</v>
      </c>
      <c r="G173" s="187" t="s">
        <v>291</v>
      </c>
      <c r="H173" s="188">
        <v>14</v>
      </c>
      <c r="I173" s="189"/>
      <c r="J173" s="190">
        <f>ROUND(I173*H173,2)</f>
        <v>0</v>
      </c>
      <c r="K173" s="186" t="s">
        <v>152</v>
      </c>
      <c r="L173" s="43"/>
      <c r="M173" s="191" t="s">
        <v>35</v>
      </c>
      <c r="N173" s="192" t="s">
        <v>50</v>
      </c>
      <c r="O173" s="68"/>
      <c r="P173" s="193">
        <f>O173*H173</f>
        <v>0</v>
      </c>
      <c r="Q173" s="193">
        <v>0</v>
      </c>
      <c r="R173" s="193">
        <f>Q173*H173</f>
        <v>0</v>
      </c>
      <c r="S173" s="193">
        <v>0</v>
      </c>
      <c r="T173" s="194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195" t="s">
        <v>209</v>
      </c>
      <c r="AT173" s="195" t="s">
        <v>148</v>
      </c>
      <c r="AU173" s="195" t="s">
        <v>87</v>
      </c>
      <c r="AY173" s="20" t="s">
        <v>145</v>
      </c>
      <c r="BE173" s="196">
        <f>IF(N173="základní",J173,0)</f>
        <v>0</v>
      </c>
      <c r="BF173" s="196">
        <f>IF(N173="snížená",J173,0)</f>
        <v>0</v>
      </c>
      <c r="BG173" s="196">
        <f>IF(N173="zákl. přenesená",J173,0)</f>
        <v>0</v>
      </c>
      <c r="BH173" s="196">
        <f>IF(N173="sníž. přenesená",J173,0)</f>
        <v>0</v>
      </c>
      <c r="BI173" s="196">
        <f>IF(N173="nulová",J173,0)</f>
        <v>0</v>
      </c>
      <c r="BJ173" s="20" t="s">
        <v>83</v>
      </c>
      <c r="BK173" s="196">
        <f>ROUND(I173*H173,2)</f>
        <v>0</v>
      </c>
      <c r="BL173" s="20" t="s">
        <v>209</v>
      </c>
      <c r="BM173" s="195" t="s">
        <v>926</v>
      </c>
    </row>
    <row r="174" spans="1:47" s="2" customFormat="1" ht="11.25">
      <c r="A174" s="38"/>
      <c r="B174" s="39"/>
      <c r="C174" s="40"/>
      <c r="D174" s="197" t="s">
        <v>155</v>
      </c>
      <c r="E174" s="40"/>
      <c r="F174" s="198" t="s">
        <v>927</v>
      </c>
      <c r="G174" s="40"/>
      <c r="H174" s="40"/>
      <c r="I174" s="199"/>
      <c r="J174" s="40"/>
      <c r="K174" s="40"/>
      <c r="L174" s="43"/>
      <c r="M174" s="200"/>
      <c r="N174" s="201"/>
      <c r="O174" s="68"/>
      <c r="P174" s="68"/>
      <c r="Q174" s="68"/>
      <c r="R174" s="68"/>
      <c r="S174" s="68"/>
      <c r="T174" s="69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T174" s="20" t="s">
        <v>155</v>
      </c>
      <c r="AU174" s="20" t="s">
        <v>87</v>
      </c>
    </row>
    <row r="175" spans="1:65" s="2" customFormat="1" ht="55.5" customHeight="1">
      <c r="A175" s="38"/>
      <c r="B175" s="39"/>
      <c r="C175" s="235" t="s">
        <v>416</v>
      </c>
      <c r="D175" s="235" t="s">
        <v>295</v>
      </c>
      <c r="E175" s="236" t="s">
        <v>928</v>
      </c>
      <c r="F175" s="237" t="s">
        <v>929</v>
      </c>
      <c r="G175" s="238" t="s">
        <v>291</v>
      </c>
      <c r="H175" s="239">
        <v>14</v>
      </c>
      <c r="I175" s="240"/>
      <c r="J175" s="241">
        <f>ROUND(I175*H175,2)</f>
        <v>0</v>
      </c>
      <c r="K175" s="237" t="s">
        <v>35</v>
      </c>
      <c r="L175" s="242"/>
      <c r="M175" s="243" t="s">
        <v>35</v>
      </c>
      <c r="N175" s="244" t="s">
        <v>50</v>
      </c>
      <c r="O175" s="68"/>
      <c r="P175" s="193">
        <f>O175*H175</f>
        <v>0</v>
      </c>
      <c r="Q175" s="193">
        <v>0</v>
      </c>
      <c r="R175" s="193">
        <f>Q175*H175</f>
        <v>0</v>
      </c>
      <c r="S175" s="193">
        <v>0</v>
      </c>
      <c r="T175" s="194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195" t="s">
        <v>298</v>
      </c>
      <c r="AT175" s="195" t="s">
        <v>295</v>
      </c>
      <c r="AU175" s="195" t="s">
        <v>87</v>
      </c>
      <c r="AY175" s="20" t="s">
        <v>145</v>
      </c>
      <c r="BE175" s="196">
        <f>IF(N175="základní",J175,0)</f>
        <v>0</v>
      </c>
      <c r="BF175" s="196">
        <f>IF(N175="snížená",J175,0)</f>
        <v>0</v>
      </c>
      <c r="BG175" s="196">
        <f>IF(N175="zákl. přenesená",J175,0)</f>
        <v>0</v>
      </c>
      <c r="BH175" s="196">
        <f>IF(N175="sníž. přenesená",J175,0)</f>
        <v>0</v>
      </c>
      <c r="BI175" s="196">
        <f>IF(N175="nulová",J175,0)</f>
        <v>0</v>
      </c>
      <c r="BJ175" s="20" t="s">
        <v>83</v>
      </c>
      <c r="BK175" s="196">
        <f>ROUND(I175*H175,2)</f>
        <v>0</v>
      </c>
      <c r="BL175" s="20" t="s">
        <v>209</v>
      </c>
      <c r="BM175" s="195" t="s">
        <v>930</v>
      </c>
    </row>
    <row r="176" spans="1:65" s="2" customFormat="1" ht="33" customHeight="1">
      <c r="A176" s="38"/>
      <c r="B176" s="39"/>
      <c r="C176" s="184" t="s">
        <v>422</v>
      </c>
      <c r="D176" s="184" t="s">
        <v>148</v>
      </c>
      <c r="E176" s="185" t="s">
        <v>931</v>
      </c>
      <c r="F176" s="186" t="s">
        <v>932</v>
      </c>
      <c r="G176" s="187" t="s">
        <v>291</v>
      </c>
      <c r="H176" s="188">
        <v>2</v>
      </c>
      <c r="I176" s="189"/>
      <c r="J176" s="190">
        <f>ROUND(I176*H176,2)</f>
        <v>0</v>
      </c>
      <c r="K176" s="186" t="s">
        <v>152</v>
      </c>
      <c r="L176" s="43"/>
      <c r="M176" s="191" t="s">
        <v>35</v>
      </c>
      <c r="N176" s="192" t="s">
        <v>50</v>
      </c>
      <c r="O176" s="68"/>
      <c r="P176" s="193">
        <f>O176*H176</f>
        <v>0</v>
      </c>
      <c r="Q176" s="193">
        <v>0</v>
      </c>
      <c r="R176" s="193">
        <f>Q176*H176</f>
        <v>0</v>
      </c>
      <c r="S176" s="193">
        <v>0</v>
      </c>
      <c r="T176" s="194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195" t="s">
        <v>209</v>
      </c>
      <c r="AT176" s="195" t="s">
        <v>148</v>
      </c>
      <c r="AU176" s="195" t="s">
        <v>87</v>
      </c>
      <c r="AY176" s="20" t="s">
        <v>145</v>
      </c>
      <c r="BE176" s="196">
        <f>IF(N176="základní",J176,0)</f>
        <v>0</v>
      </c>
      <c r="BF176" s="196">
        <f>IF(N176="snížená",J176,0)</f>
        <v>0</v>
      </c>
      <c r="BG176" s="196">
        <f>IF(N176="zákl. přenesená",J176,0)</f>
        <v>0</v>
      </c>
      <c r="BH176" s="196">
        <f>IF(N176="sníž. přenesená",J176,0)</f>
        <v>0</v>
      </c>
      <c r="BI176" s="196">
        <f>IF(N176="nulová",J176,0)</f>
        <v>0</v>
      </c>
      <c r="BJ176" s="20" t="s">
        <v>83</v>
      </c>
      <c r="BK176" s="196">
        <f>ROUND(I176*H176,2)</f>
        <v>0</v>
      </c>
      <c r="BL176" s="20" t="s">
        <v>209</v>
      </c>
      <c r="BM176" s="195" t="s">
        <v>933</v>
      </c>
    </row>
    <row r="177" spans="1:47" s="2" customFormat="1" ht="11.25">
      <c r="A177" s="38"/>
      <c r="B177" s="39"/>
      <c r="C177" s="40"/>
      <c r="D177" s="197" t="s">
        <v>155</v>
      </c>
      <c r="E177" s="40"/>
      <c r="F177" s="198" t="s">
        <v>934</v>
      </c>
      <c r="G177" s="40"/>
      <c r="H177" s="40"/>
      <c r="I177" s="199"/>
      <c r="J177" s="40"/>
      <c r="K177" s="40"/>
      <c r="L177" s="43"/>
      <c r="M177" s="200"/>
      <c r="N177" s="201"/>
      <c r="O177" s="68"/>
      <c r="P177" s="68"/>
      <c r="Q177" s="68"/>
      <c r="R177" s="68"/>
      <c r="S177" s="68"/>
      <c r="T177" s="69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T177" s="20" t="s">
        <v>155</v>
      </c>
      <c r="AU177" s="20" t="s">
        <v>87</v>
      </c>
    </row>
    <row r="178" spans="1:65" s="2" customFormat="1" ht="24.2" customHeight="1">
      <c r="A178" s="38"/>
      <c r="B178" s="39"/>
      <c r="C178" s="235" t="s">
        <v>429</v>
      </c>
      <c r="D178" s="235" t="s">
        <v>295</v>
      </c>
      <c r="E178" s="236" t="s">
        <v>935</v>
      </c>
      <c r="F178" s="237" t="s">
        <v>936</v>
      </c>
      <c r="G178" s="238" t="s">
        <v>291</v>
      </c>
      <c r="H178" s="239">
        <v>2</v>
      </c>
      <c r="I178" s="240"/>
      <c r="J178" s="241">
        <f>ROUND(I178*H178,2)</f>
        <v>0</v>
      </c>
      <c r="K178" s="237" t="s">
        <v>35</v>
      </c>
      <c r="L178" s="242"/>
      <c r="M178" s="243" t="s">
        <v>35</v>
      </c>
      <c r="N178" s="244" t="s">
        <v>50</v>
      </c>
      <c r="O178" s="68"/>
      <c r="P178" s="193">
        <f>O178*H178</f>
        <v>0</v>
      </c>
      <c r="Q178" s="193">
        <v>0</v>
      </c>
      <c r="R178" s="193">
        <f>Q178*H178</f>
        <v>0</v>
      </c>
      <c r="S178" s="193">
        <v>0</v>
      </c>
      <c r="T178" s="194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195" t="s">
        <v>298</v>
      </c>
      <c r="AT178" s="195" t="s">
        <v>295</v>
      </c>
      <c r="AU178" s="195" t="s">
        <v>87</v>
      </c>
      <c r="AY178" s="20" t="s">
        <v>145</v>
      </c>
      <c r="BE178" s="196">
        <f>IF(N178="základní",J178,0)</f>
        <v>0</v>
      </c>
      <c r="BF178" s="196">
        <f>IF(N178="snížená",J178,0)</f>
        <v>0</v>
      </c>
      <c r="BG178" s="196">
        <f>IF(N178="zákl. přenesená",J178,0)</f>
        <v>0</v>
      </c>
      <c r="BH178" s="196">
        <f>IF(N178="sníž. přenesená",J178,0)</f>
        <v>0</v>
      </c>
      <c r="BI178" s="196">
        <f>IF(N178="nulová",J178,0)</f>
        <v>0</v>
      </c>
      <c r="BJ178" s="20" t="s">
        <v>83</v>
      </c>
      <c r="BK178" s="196">
        <f>ROUND(I178*H178,2)</f>
        <v>0</v>
      </c>
      <c r="BL178" s="20" t="s">
        <v>209</v>
      </c>
      <c r="BM178" s="195" t="s">
        <v>937</v>
      </c>
    </row>
    <row r="179" spans="1:65" s="2" customFormat="1" ht="33" customHeight="1">
      <c r="A179" s="38"/>
      <c r="B179" s="39"/>
      <c r="C179" s="184" t="s">
        <v>652</v>
      </c>
      <c r="D179" s="184" t="s">
        <v>148</v>
      </c>
      <c r="E179" s="185" t="s">
        <v>938</v>
      </c>
      <c r="F179" s="186" t="s">
        <v>939</v>
      </c>
      <c r="G179" s="187" t="s">
        <v>291</v>
      </c>
      <c r="H179" s="188">
        <v>2</v>
      </c>
      <c r="I179" s="189"/>
      <c r="J179" s="190">
        <f>ROUND(I179*H179,2)</f>
        <v>0</v>
      </c>
      <c r="K179" s="186" t="s">
        <v>152</v>
      </c>
      <c r="L179" s="43"/>
      <c r="M179" s="191" t="s">
        <v>35</v>
      </c>
      <c r="N179" s="192" t="s">
        <v>50</v>
      </c>
      <c r="O179" s="68"/>
      <c r="P179" s="193">
        <f>O179*H179</f>
        <v>0</v>
      </c>
      <c r="Q179" s="193">
        <v>0</v>
      </c>
      <c r="R179" s="193">
        <f>Q179*H179</f>
        <v>0</v>
      </c>
      <c r="S179" s="193">
        <v>0</v>
      </c>
      <c r="T179" s="194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195" t="s">
        <v>209</v>
      </c>
      <c r="AT179" s="195" t="s">
        <v>148</v>
      </c>
      <c r="AU179" s="195" t="s">
        <v>87</v>
      </c>
      <c r="AY179" s="20" t="s">
        <v>145</v>
      </c>
      <c r="BE179" s="196">
        <f>IF(N179="základní",J179,0)</f>
        <v>0</v>
      </c>
      <c r="BF179" s="196">
        <f>IF(N179="snížená",J179,0)</f>
        <v>0</v>
      </c>
      <c r="BG179" s="196">
        <f>IF(N179="zákl. přenesená",J179,0)</f>
        <v>0</v>
      </c>
      <c r="BH179" s="196">
        <f>IF(N179="sníž. přenesená",J179,0)</f>
        <v>0</v>
      </c>
      <c r="BI179" s="196">
        <f>IF(N179="nulová",J179,0)</f>
        <v>0</v>
      </c>
      <c r="BJ179" s="20" t="s">
        <v>83</v>
      </c>
      <c r="BK179" s="196">
        <f>ROUND(I179*H179,2)</f>
        <v>0</v>
      </c>
      <c r="BL179" s="20" t="s">
        <v>209</v>
      </c>
      <c r="BM179" s="195" t="s">
        <v>940</v>
      </c>
    </row>
    <row r="180" spans="1:47" s="2" customFormat="1" ht="11.25">
      <c r="A180" s="38"/>
      <c r="B180" s="39"/>
      <c r="C180" s="40"/>
      <c r="D180" s="197" t="s">
        <v>155</v>
      </c>
      <c r="E180" s="40"/>
      <c r="F180" s="198" t="s">
        <v>941</v>
      </c>
      <c r="G180" s="40"/>
      <c r="H180" s="40"/>
      <c r="I180" s="199"/>
      <c r="J180" s="40"/>
      <c r="K180" s="40"/>
      <c r="L180" s="43"/>
      <c r="M180" s="200"/>
      <c r="N180" s="201"/>
      <c r="O180" s="68"/>
      <c r="P180" s="68"/>
      <c r="Q180" s="68"/>
      <c r="R180" s="68"/>
      <c r="S180" s="68"/>
      <c r="T180" s="69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T180" s="20" t="s">
        <v>155</v>
      </c>
      <c r="AU180" s="20" t="s">
        <v>87</v>
      </c>
    </row>
    <row r="181" spans="1:65" s="2" customFormat="1" ht="62.65" customHeight="1">
      <c r="A181" s="38"/>
      <c r="B181" s="39"/>
      <c r="C181" s="235" t="s">
        <v>658</v>
      </c>
      <c r="D181" s="235" t="s">
        <v>295</v>
      </c>
      <c r="E181" s="236" t="s">
        <v>942</v>
      </c>
      <c r="F181" s="237" t="s">
        <v>943</v>
      </c>
      <c r="G181" s="238" t="s">
        <v>291</v>
      </c>
      <c r="H181" s="239">
        <v>2</v>
      </c>
      <c r="I181" s="240"/>
      <c r="J181" s="241">
        <f>ROUND(I181*H181,2)</f>
        <v>0</v>
      </c>
      <c r="K181" s="237" t="s">
        <v>35</v>
      </c>
      <c r="L181" s="242"/>
      <c r="M181" s="243" t="s">
        <v>35</v>
      </c>
      <c r="N181" s="244" t="s">
        <v>50</v>
      </c>
      <c r="O181" s="68"/>
      <c r="P181" s="193">
        <f>O181*H181</f>
        <v>0</v>
      </c>
      <c r="Q181" s="193">
        <v>0</v>
      </c>
      <c r="R181" s="193">
        <f>Q181*H181</f>
        <v>0</v>
      </c>
      <c r="S181" s="193">
        <v>0</v>
      </c>
      <c r="T181" s="194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195" t="s">
        <v>298</v>
      </c>
      <c r="AT181" s="195" t="s">
        <v>295</v>
      </c>
      <c r="AU181" s="195" t="s">
        <v>87</v>
      </c>
      <c r="AY181" s="20" t="s">
        <v>145</v>
      </c>
      <c r="BE181" s="196">
        <f>IF(N181="základní",J181,0)</f>
        <v>0</v>
      </c>
      <c r="BF181" s="196">
        <f>IF(N181="snížená",J181,0)</f>
        <v>0</v>
      </c>
      <c r="BG181" s="196">
        <f>IF(N181="zákl. přenesená",J181,0)</f>
        <v>0</v>
      </c>
      <c r="BH181" s="196">
        <f>IF(N181="sníž. přenesená",J181,0)</f>
        <v>0</v>
      </c>
      <c r="BI181" s="196">
        <f>IF(N181="nulová",J181,0)</f>
        <v>0</v>
      </c>
      <c r="BJ181" s="20" t="s">
        <v>83</v>
      </c>
      <c r="BK181" s="196">
        <f>ROUND(I181*H181,2)</f>
        <v>0</v>
      </c>
      <c r="BL181" s="20" t="s">
        <v>209</v>
      </c>
      <c r="BM181" s="195" t="s">
        <v>944</v>
      </c>
    </row>
    <row r="182" spans="1:65" s="2" customFormat="1" ht="33" customHeight="1">
      <c r="A182" s="38"/>
      <c r="B182" s="39"/>
      <c r="C182" s="184" t="s">
        <v>664</v>
      </c>
      <c r="D182" s="184" t="s">
        <v>148</v>
      </c>
      <c r="E182" s="185" t="s">
        <v>938</v>
      </c>
      <c r="F182" s="186" t="s">
        <v>939</v>
      </c>
      <c r="G182" s="187" t="s">
        <v>291</v>
      </c>
      <c r="H182" s="188">
        <v>1</v>
      </c>
      <c r="I182" s="189"/>
      <c r="J182" s="190">
        <f>ROUND(I182*H182,2)</f>
        <v>0</v>
      </c>
      <c r="K182" s="186" t="s">
        <v>152</v>
      </c>
      <c r="L182" s="43"/>
      <c r="M182" s="191" t="s">
        <v>35</v>
      </c>
      <c r="N182" s="192" t="s">
        <v>50</v>
      </c>
      <c r="O182" s="68"/>
      <c r="P182" s="193">
        <f>O182*H182</f>
        <v>0</v>
      </c>
      <c r="Q182" s="193">
        <v>0</v>
      </c>
      <c r="R182" s="193">
        <f>Q182*H182</f>
        <v>0</v>
      </c>
      <c r="S182" s="193">
        <v>0</v>
      </c>
      <c r="T182" s="194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195" t="s">
        <v>209</v>
      </c>
      <c r="AT182" s="195" t="s">
        <v>148</v>
      </c>
      <c r="AU182" s="195" t="s">
        <v>87</v>
      </c>
      <c r="AY182" s="20" t="s">
        <v>145</v>
      </c>
      <c r="BE182" s="196">
        <f>IF(N182="základní",J182,0)</f>
        <v>0</v>
      </c>
      <c r="BF182" s="196">
        <f>IF(N182="snížená",J182,0)</f>
        <v>0</v>
      </c>
      <c r="BG182" s="196">
        <f>IF(N182="zákl. přenesená",J182,0)</f>
        <v>0</v>
      </c>
      <c r="BH182" s="196">
        <f>IF(N182="sníž. přenesená",J182,0)</f>
        <v>0</v>
      </c>
      <c r="BI182" s="196">
        <f>IF(N182="nulová",J182,0)</f>
        <v>0</v>
      </c>
      <c r="BJ182" s="20" t="s">
        <v>83</v>
      </c>
      <c r="BK182" s="196">
        <f>ROUND(I182*H182,2)</f>
        <v>0</v>
      </c>
      <c r="BL182" s="20" t="s">
        <v>209</v>
      </c>
      <c r="BM182" s="195" t="s">
        <v>945</v>
      </c>
    </row>
    <row r="183" spans="1:47" s="2" customFormat="1" ht="11.25">
      <c r="A183" s="38"/>
      <c r="B183" s="39"/>
      <c r="C183" s="40"/>
      <c r="D183" s="197" t="s">
        <v>155</v>
      </c>
      <c r="E183" s="40"/>
      <c r="F183" s="198" t="s">
        <v>941</v>
      </c>
      <c r="G183" s="40"/>
      <c r="H183" s="40"/>
      <c r="I183" s="199"/>
      <c r="J183" s="40"/>
      <c r="K183" s="40"/>
      <c r="L183" s="43"/>
      <c r="M183" s="200"/>
      <c r="N183" s="201"/>
      <c r="O183" s="68"/>
      <c r="P183" s="68"/>
      <c r="Q183" s="68"/>
      <c r="R183" s="68"/>
      <c r="S183" s="68"/>
      <c r="T183" s="69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T183" s="20" t="s">
        <v>155</v>
      </c>
      <c r="AU183" s="20" t="s">
        <v>87</v>
      </c>
    </row>
    <row r="184" spans="1:65" s="2" customFormat="1" ht="62.65" customHeight="1">
      <c r="A184" s="38"/>
      <c r="B184" s="39"/>
      <c r="C184" s="235" t="s">
        <v>669</v>
      </c>
      <c r="D184" s="235" t="s">
        <v>295</v>
      </c>
      <c r="E184" s="236" t="s">
        <v>946</v>
      </c>
      <c r="F184" s="237" t="s">
        <v>947</v>
      </c>
      <c r="G184" s="238" t="s">
        <v>291</v>
      </c>
      <c r="H184" s="239">
        <v>1</v>
      </c>
      <c r="I184" s="240"/>
      <c r="J184" s="241">
        <f>ROUND(I184*H184,2)</f>
        <v>0</v>
      </c>
      <c r="K184" s="237" t="s">
        <v>35</v>
      </c>
      <c r="L184" s="242"/>
      <c r="M184" s="243" t="s">
        <v>35</v>
      </c>
      <c r="N184" s="244" t="s">
        <v>50</v>
      </c>
      <c r="O184" s="68"/>
      <c r="P184" s="193">
        <f>O184*H184</f>
        <v>0</v>
      </c>
      <c r="Q184" s="193">
        <v>0</v>
      </c>
      <c r="R184" s="193">
        <f>Q184*H184</f>
        <v>0</v>
      </c>
      <c r="S184" s="193">
        <v>0</v>
      </c>
      <c r="T184" s="194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195" t="s">
        <v>298</v>
      </c>
      <c r="AT184" s="195" t="s">
        <v>295</v>
      </c>
      <c r="AU184" s="195" t="s">
        <v>87</v>
      </c>
      <c r="AY184" s="20" t="s">
        <v>145</v>
      </c>
      <c r="BE184" s="196">
        <f>IF(N184="základní",J184,0)</f>
        <v>0</v>
      </c>
      <c r="BF184" s="196">
        <f>IF(N184="snížená",J184,0)</f>
        <v>0</v>
      </c>
      <c r="BG184" s="196">
        <f>IF(N184="zákl. přenesená",J184,0)</f>
        <v>0</v>
      </c>
      <c r="BH184" s="196">
        <f>IF(N184="sníž. přenesená",J184,0)</f>
        <v>0</v>
      </c>
      <c r="BI184" s="196">
        <f>IF(N184="nulová",J184,0)</f>
        <v>0</v>
      </c>
      <c r="BJ184" s="20" t="s">
        <v>83</v>
      </c>
      <c r="BK184" s="196">
        <f>ROUND(I184*H184,2)</f>
        <v>0</v>
      </c>
      <c r="BL184" s="20" t="s">
        <v>209</v>
      </c>
      <c r="BM184" s="195" t="s">
        <v>948</v>
      </c>
    </row>
    <row r="185" spans="1:65" s="2" customFormat="1" ht="21.75" customHeight="1">
      <c r="A185" s="38"/>
      <c r="B185" s="39"/>
      <c r="C185" s="235" t="s">
        <v>674</v>
      </c>
      <c r="D185" s="235" t="s">
        <v>295</v>
      </c>
      <c r="E185" s="236" t="s">
        <v>949</v>
      </c>
      <c r="F185" s="237" t="s">
        <v>950</v>
      </c>
      <c r="G185" s="238" t="s">
        <v>291</v>
      </c>
      <c r="H185" s="239">
        <v>7</v>
      </c>
      <c r="I185" s="240"/>
      <c r="J185" s="241">
        <f>ROUND(I185*H185,2)</f>
        <v>0</v>
      </c>
      <c r="K185" s="237" t="s">
        <v>35</v>
      </c>
      <c r="L185" s="242"/>
      <c r="M185" s="243" t="s">
        <v>35</v>
      </c>
      <c r="N185" s="244" t="s">
        <v>50</v>
      </c>
      <c r="O185" s="68"/>
      <c r="P185" s="193">
        <f>O185*H185</f>
        <v>0</v>
      </c>
      <c r="Q185" s="193">
        <v>0</v>
      </c>
      <c r="R185" s="193">
        <f>Q185*H185</f>
        <v>0</v>
      </c>
      <c r="S185" s="193">
        <v>0</v>
      </c>
      <c r="T185" s="194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195" t="s">
        <v>298</v>
      </c>
      <c r="AT185" s="195" t="s">
        <v>295</v>
      </c>
      <c r="AU185" s="195" t="s">
        <v>87</v>
      </c>
      <c r="AY185" s="20" t="s">
        <v>145</v>
      </c>
      <c r="BE185" s="196">
        <f>IF(N185="základní",J185,0)</f>
        <v>0</v>
      </c>
      <c r="BF185" s="196">
        <f>IF(N185="snížená",J185,0)</f>
        <v>0</v>
      </c>
      <c r="BG185" s="196">
        <f>IF(N185="zákl. přenesená",J185,0)</f>
        <v>0</v>
      </c>
      <c r="BH185" s="196">
        <f>IF(N185="sníž. přenesená",J185,0)</f>
        <v>0</v>
      </c>
      <c r="BI185" s="196">
        <f>IF(N185="nulová",J185,0)</f>
        <v>0</v>
      </c>
      <c r="BJ185" s="20" t="s">
        <v>83</v>
      </c>
      <c r="BK185" s="196">
        <f>ROUND(I185*H185,2)</f>
        <v>0</v>
      </c>
      <c r="BL185" s="20" t="s">
        <v>209</v>
      </c>
      <c r="BM185" s="195" t="s">
        <v>951</v>
      </c>
    </row>
    <row r="186" spans="1:65" s="2" customFormat="1" ht="24.2" customHeight="1">
      <c r="A186" s="38"/>
      <c r="B186" s="39"/>
      <c r="C186" s="235" t="s">
        <v>680</v>
      </c>
      <c r="D186" s="235" t="s">
        <v>295</v>
      </c>
      <c r="E186" s="236" t="s">
        <v>952</v>
      </c>
      <c r="F186" s="237" t="s">
        <v>953</v>
      </c>
      <c r="G186" s="238" t="s">
        <v>291</v>
      </c>
      <c r="H186" s="239">
        <v>3</v>
      </c>
      <c r="I186" s="240"/>
      <c r="J186" s="241">
        <f>ROUND(I186*H186,2)</f>
        <v>0</v>
      </c>
      <c r="K186" s="237" t="s">
        <v>35</v>
      </c>
      <c r="L186" s="242"/>
      <c r="M186" s="243" t="s">
        <v>35</v>
      </c>
      <c r="N186" s="244" t="s">
        <v>50</v>
      </c>
      <c r="O186" s="68"/>
      <c r="P186" s="193">
        <f>O186*H186</f>
        <v>0</v>
      </c>
      <c r="Q186" s="193">
        <v>0</v>
      </c>
      <c r="R186" s="193">
        <f>Q186*H186</f>
        <v>0</v>
      </c>
      <c r="S186" s="193">
        <v>0</v>
      </c>
      <c r="T186" s="194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195" t="s">
        <v>298</v>
      </c>
      <c r="AT186" s="195" t="s">
        <v>295</v>
      </c>
      <c r="AU186" s="195" t="s">
        <v>87</v>
      </c>
      <c r="AY186" s="20" t="s">
        <v>145</v>
      </c>
      <c r="BE186" s="196">
        <f>IF(N186="základní",J186,0)</f>
        <v>0</v>
      </c>
      <c r="BF186" s="196">
        <f>IF(N186="snížená",J186,0)</f>
        <v>0</v>
      </c>
      <c r="BG186" s="196">
        <f>IF(N186="zákl. přenesená",J186,0)</f>
        <v>0</v>
      </c>
      <c r="BH186" s="196">
        <f>IF(N186="sníž. přenesená",J186,0)</f>
        <v>0</v>
      </c>
      <c r="BI186" s="196">
        <f>IF(N186="nulová",J186,0)</f>
        <v>0</v>
      </c>
      <c r="BJ186" s="20" t="s">
        <v>83</v>
      </c>
      <c r="BK186" s="196">
        <f>ROUND(I186*H186,2)</f>
        <v>0</v>
      </c>
      <c r="BL186" s="20" t="s">
        <v>209</v>
      </c>
      <c r="BM186" s="195" t="s">
        <v>954</v>
      </c>
    </row>
    <row r="187" spans="1:65" s="2" customFormat="1" ht="33" customHeight="1">
      <c r="A187" s="38"/>
      <c r="B187" s="39"/>
      <c r="C187" s="184" t="s">
        <v>685</v>
      </c>
      <c r="D187" s="184" t="s">
        <v>148</v>
      </c>
      <c r="E187" s="185" t="s">
        <v>938</v>
      </c>
      <c r="F187" s="186" t="s">
        <v>939</v>
      </c>
      <c r="G187" s="187" t="s">
        <v>291</v>
      </c>
      <c r="H187" s="188">
        <v>1</v>
      </c>
      <c r="I187" s="189"/>
      <c r="J187" s="190">
        <f>ROUND(I187*H187,2)</f>
        <v>0</v>
      </c>
      <c r="K187" s="186" t="s">
        <v>152</v>
      </c>
      <c r="L187" s="43"/>
      <c r="M187" s="191" t="s">
        <v>35</v>
      </c>
      <c r="N187" s="192" t="s">
        <v>50</v>
      </c>
      <c r="O187" s="68"/>
      <c r="P187" s="193">
        <f>O187*H187</f>
        <v>0</v>
      </c>
      <c r="Q187" s="193">
        <v>0</v>
      </c>
      <c r="R187" s="193">
        <f>Q187*H187</f>
        <v>0</v>
      </c>
      <c r="S187" s="193">
        <v>0</v>
      </c>
      <c r="T187" s="194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195" t="s">
        <v>209</v>
      </c>
      <c r="AT187" s="195" t="s">
        <v>148</v>
      </c>
      <c r="AU187" s="195" t="s">
        <v>87</v>
      </c>
      <c r="AY187" s="20" t="s">
        <v>145</v>
      </c>
      <c r="BE187" s="196">
        <f>IF(N187="základní",J187,0)</f>
        <v>0</v>
      </c>
      <c r="BF187" s="196">
        <f>IF(N187="snížená",J187,0)</f>
        <v>0</v>
      </c>
      <c r="BG187" s="196">
        <f>IF(N187="zákl. přenesená",J187,0)</f>
        <v>0</v>
      </c>
      <c r="BH187" s="196">
        <f>IF(N187="sníž. přenesená",J187,0)</f>
        <v>0</v>
      </c>
      <c r="BI187" s="196">
        <f>IF(N187="nulová",J187,0)</f>
        <v>0</v>
      </c>
      <c r="BJ187" s="20" t="s">
        <v>83</v>
      </c>
      <c r="BK187" s="196">
        <f>ROUND(I187*H187,2)</f>
        <v>0</v>
      </c>
      <c r="BL187" s="20" t="s">
        <v>209</v>
      </c>
      <c r="BM187" s="195" t="s">
        <v>955</v>
      </c>
    </row>
    <row r="188" spans="1:47" s="2" customFormat="1" ht="11.25">
      <c r="A188" s="38"/>
      <c r="B188" s="39"/>
      <c r="C188" s="40"/>
      <c r="D188" s="197" t="s">
        <v>155</v>
      </c>
      <c r="E188" s="40"/>
      <c r="F188" s="198" t="s">
        <v>941</v>
      </c>
      <c r="G188" s="40"/>
      <c r="H188" s="40"/>
      <c r="I188" s="199"/>
      <c r="J188" s="40"/>
      <c r="K188" s="40"/>
      <c r="L188" s="43"/>
      <c r="M188" s="200"/>
      <c r="N188" s="201"/>
      <c r="O188" s="68"/>
      <c r="P188" s="68"/>
      <c r="Q188" s="68"/>
      <c r="R188" s="68"/>
      <c r="S188" s="68"/>
      <c r="T188" s="69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T188" s="20" t="s">
        <v>155</v>
      </c>
      <c r="AU188" s="20" t="s">
        <v>87</v>
      </c>
    </row>
    <row r="189" spans="1:65" s="2" customFormat="1" ht="24.2" customHeight="1">
      <c r="A189" s="38"/>
      <c r="B189" s="39"/>
      <c r="C189" s="235" t="s">
        <v>689</v>
      </c>
      <c r="D189" s="235" t="s">
        <v>295</v>
      </c>
      <c r="E189" s="236" t="s">
        <v>956</v>
      </c>
      <c r="F189" s="237" t="s">
        <v>957</v>
      </c>
      <c r="G189" s="238" t="s">
        <v>291</v>
      </c>
      <c r="H189" s="239">
        <v>1</v>
      </c>
      <c r="I189" s="240"/>
      <c r="J189" s="241">
        <f>ROUND(I189*H189,2)</f>
        <v>0</v>
      </c>
      <c r="K189" s="237" t="s">
        <v>35</v>
      </c>
      <c r="L189" s="242"/>
      <c r="M189" s="243" t="s">
        <v>35</v>
      </c>
      <c r="N189" s="244" t="s">
        <v>50</v>
      </c>
      <c r="O189" s="68"/>
      <c r="P189" s="193">
        <f>O189*H189</f>
        <v>0</v>
      </c>
      <c r="Q189" s="193">
        <v>0</v>
      </c>
      <c r="R189" s="193">
        <f>Q189*H189</f>
        <v>0</v>
      </c>
      <c r="S189" s="193">
        <v>0</v>
      </c>
      <c r="T189" s="194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195" t="s">
        <v>298</v>
      </c>
      <c r="AT189" s="195" t="s">
        <v>295</v>
      </c>
      <c r="AU189" s="195" t="s">
        <v>87</v>
      </c>
      <c r="AY189" s="20" t="s">
        <v>145</v>
      </c>
      <c r="BE189" s="196">
        <f>IF(N189="základní",J189,0)</f>
        <v>0</v>
      </c>
      <c r="BF189" s="196">
        <f>IF(N189="snížená",J189,0)</f>
        <v>0</v>
      </c>
      <c r="BG189" s="196">
        <f>IF(N189="zákl. přenesená",J189,0)</f>
        <v>0</v>
      </c>
      <c r="BH189" s="196">
        <f>IF(N189="sníž. přenesená",J189,0)</f>
        <v>0</v>
      </c>
      <c r="BI189" s="196">
        <f>IF(N189="nulová",J189,0)</f>
        <v>0</v>
      </c>
      <c r="BJ189" s="20" t="s">
        <v>83</v>
      </c>
      <c r="BK189" s="196">
        <f>ROUND(I189*H189,2)</f>
        <v>0</v>
      </c>
      <c r="BL189" s="20" t="s">
        <v>209</v>
      </c>
      <c r="BM189" s="195" t="s">
        <v>958</v>
      </c>
    </row>
    <row r="190" spans="1:65" s="2" customFormat="1" ht="21.75" customHeight="1">
      <c r="A190" s="38"/>
      <c r="B190" s="39"/>
      <c r="C190" s="235" t="s">
        <v>694</v>
      </c>
      <c r="D190" s="235" t="s">
        <v>295</v>
      </c>
      <c r="E190" s="236" t="s">
        <v>959</v>
      </c>
      <c r="F190" s="237" t="s">
        <v>960</v>
      </c>
      <c r="G190" s="238" t="s">
        <v>291</v>
      </c>
      <c r="H190" s="239">
        <v>1</v>
      </c>
      <c r="I190" s="240"/>
      <c r="J190" s="241">
        <f>ROUND(I190*H190,2)</f>
        <v>0</v>
      </c>
      <c r="K190" s="237" t="s">
        <v>35</v>
      </c>
      <c r="L190" s="242"/>
      <c r="M190" s="243" t="s">
        <v>35</v>
      </c>
      <c r="N190" s="244" t="s">
        <v>50</v>
      </c>
      <c r="O190" s="68"/>
      <c r="P190" s="193">
        <f>O190*H190</f>
        <v>0</v>
      </c>
      <c r="Q190" s="193">
        <v>0</v>
      </c>
      <c r="R190" s="193">
        <f>Q190*H190</f>
        <v>0</v>
      </c>
      <c r="S190" s="193">
        <v>0</v>
      </c>
      <c r="T190" s="194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195" t="s">
        <v>298</v>
      </c>
      <c r="AT190" s="195" t="s">
        <v>295</v>
      </c>
      <c r="AU190" s="195" t="s">
        <v>87</v>
      </c>
      <c r="AY190" s="20" t="s">
        <v>145</v>
      </c>
      <c r="BE190" s="196">
        <f>IF(N190="základní",J190,0)</f>
        <v>0</v>
      </c>
      <c r="BF190" s="196">
        <f>IF(N190="snížená",J190,0)</f>
        <v>0</v>
      </c>
      <c r="BG190" s="196">
        <f>IF(N190="zákl. přenesená",J190,0)</f>
        <v>0</v>
      </c>
      <c r="BH190" s="196">
        <f>IF(N190="sníž. přenesená",J190,0)</f>
        <v>0</v>
      </c>
      <c r="BI190" s="196">
        <f>IF(N190="nulová",J190,0)</f>
        <v>0</v>
      </c>
      <c r="BJ190" s="20" t="s">
        <v>83</v>
      </c>
      <c r="BK190" s="196">
        <f>ROUND(I190*H190,2)</f>
        <v>0</v>
      </c>
      <c r="BL190" s="20" t="s">
        <v>209</v>
      </c>
      <c r="BM190" s="195" t="s">
        <v>961</v>
      </c>
    </row>
    <row r="191" spans="1:65" s="2" customFormat="1" ht="37.9" customHeight="1">
      <c r="A191" s="38"/>
      <c r="B191" s="39"/>
      <c r="C191" s="235" t="s">
        <v>699</v>
      </c>
      <c r="D191" s="235" t="s">
        <v>295</v>
      </c>
      <c r="E191" s="236" t="s">
        <v>962</v>
      </c>
      <c r="F191" s="237" t="s">
        <v>963</v>
      </c>
      <c r="G191" s="238" t="s">
        <v>291</v>
      </c>
      <c r="H191" s="239">
        <v>1</v>
      </c>
      <c r="I191" s="240"/>
      <c r="J191" s="241">
        <f>ROUND(I191*H191,2)</f>
        <v>0</v>
      </c>
      <c r="K191" s="237" t="s">
        <v>35</v>
      </c>
      <c r="L191" s="242"/>
      <c r="M191" s="243" t="s">
        <v>35</v>
      </c>
      <c r="N191" s="244" t="s">
        <v>50</v>
      </c>
      <c r="O191" s="68"/>
      <c r="P191" s="193">
        <f>O191*H191</f>
        <v>0</v>
      </c>
      <c r="Q191" s="193">
        <v>0</v>
      </c>
      <c r="R191" s="193">
        <f>Q191*H191</f>
        <v>0</v>
      </c>
      <c r="S191" s="193">
        <v>0</v>
      </c>
      <c r="T191" s="194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195" t="s">
        <v>298</v>
      </c>
      <c r="AT191" s="195" t="s">
        <v>295</v>
      </c>
      <c r="AU191" s="195" t="s">
        <v>87</v>
      </c>
      <c r="AY191" s="20" t="s">
        <v>145</v>
      </c>
      <c r="BE191" s="196">
        <f>IF(N191="základní",J191,0)</f>
        <v>0</v>
      </c>
      <c r="BF191" s="196">
        <f>IF(N191="snížená",J191,0)</f>
        <v>0</v>
      </c>
      <c r="BG191" s="196">
        <f>IF(N191="zákl. přenesená",J191,0)</f>
        <v>0</v>
      </c>
      <c r="BH191" s="196">
        <f>IF(N191="sníž. přenesená",J191,0)</f>
        <v>0</v>
      </c>
      <c r="BI191" s="196">
        <f>IF(N191="nulová",J191,0)</f>
        <v>0</v>
      </c>
      <c r="BJ191" s="20" t="s">
        <v>83</v>
      </c>
      <c r="BK191" s="196">
        <f>ROUND(I191*H191,2)</f>
        <v>0</v>
      </c>
      <c r="BL191" s="20" t="s">
        <v>209</v>
      </c>
      <c r="BM191" s="195" t="s">
        <v>964</v>
      </c>
    </row>
    <row r="192" spans="1:65" s="2" customFormat="1" ht="24.2" customHeight="1">
      <c r="A192" s="38"/>
      <c r="B192" s="39"/>
      <c r="C192" s="184" t="s">
        <v>146</v>
      </c>
      <c r="D192" s="184" t="s">
        <v>148</v>
      </c>
      <c r="E192" s="185" t="s">
        <v>965</v>
      </c>
      <c r="F192" s="186" t="s">
        <v>966</v>
      </c>
      <c r="G192" s="187" t="s">
        <v>219</v>
      </c>
      <c r="H192" s="188">
        <v>1</v>
      </c>
      <c r="I192" s="189"/>
      <c r="J192" s="190">
        <f>ROUND(I192*H192,2)</f>
        <v>0</v>
      </c>
      <c r="K192" s="186" t="s">
        <v>152</v>
      </c>
      <c r="L192" s="43"/>
      <c r="M192" s="191" t="s">
        <v>35</v>
      </c>
      <c r="N192" s="192" t="s">
        <v>50</v>
      </c>
      <c r="O192" s="68"/>
      <c r="P192" s="193">
        <f>O192*H192</f>
        <v>0</v>
      </c>
      <c r="Q192" s="193">
        <v>0</v>
      </c>
      <c r="R192" s="193">
        <f>Q192*H192</f>
        <v>0</v>
      </c>
      <c r="S192" s="193">
        <v>0</v>
      </c>
      <c r="T192" s="194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195" t="s">
        <v>209</v>
      </c>
      <c r="AT192" s="195" t="s">
        <v>148</v>
      </c>
      <c r="AU192" s="195" t="s">
        <v>87</v>
      </c>
      <c r="AY192" s="20" t="s">
        <v>145</v>
      </c>
      <c r="BE192" s="196">
        <f>IF(N192="základní",J192,0)</f>
        <v>0</v>
      </c>
      <c r="BF192" s="196">
        <f>IF(N192="snížená",J192,0)</f>
        <v>0</v>
      </c>
      <c r="BG192" s="196">
        <f>IF(N192="zákl. přenesená",J192,0)</f>
        <v>0</v>
      </c>
      <c r="BH192" s="196">
        <f>IF(N192="sníž. přenesená",J192,0)</f>
        <v>0</v>
      </c>
      <c r="BI192" s="196">
        <f>IF(N192="nulová",J192,0)</f>
        <v>0</v>
      </c>
      <c r="BJ192" s="20" t="s">
        <v>83</v>
      </c>
      <c r="BK192" s="196">
        <f>ROUND(I192*H192,2)</f>
        <v>0</v>
      </c>
      <c r="BL192" s="20" t="s">
        <v>209</v>
      </c>
      <c r="BM192" s="195" t="s">
        <v>967</v>
      </c>
    </row>
    <row r="193" spans="1:47" s="2" customFormat="1" ht="11.25">
      <c r="A193" s="38"/>
      <c r="B193" s="39"/>
      <c r="C193" s="40"/>
      <c r="D193" s="197" t="s">
        <v>155</v>
      </c>
      <c r="E193" s="40"/>
      <c r="F193" s="198" t="s">
        <v>968</v>
      </c>
      <c r="G193" s="40"/>
      <c r="H193" s="40"/>
      <c r="I193" s="199"/>
      <c r="J193" s="40"/>
      <c r="K193" s="40"/>
      <c r="L193" s="43"/>
      <c r="M193" s="200"/>
      <c r="N193" s="201"/>
      <c r="O193" s="68"/>
      <c r="P193" s="68"/>
      <c r="Q193" s="68"/>
      <c r="R193" s="68"/>
      <c r="S193" s="68"/>
      <c r="T193" s="69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T193" s="20" t="s">
        <v>155</v>
      </c>
      <c r="AU193" s="20" t="s">
        <v>87</v>
      </c>
    </row>
    <row r="194" spans="1:65" s="2" customFormat="1" ht="66.75" customHeight="1">
      <c r="A194" s="38"/>
      <c r="B194" s="39"/>
      <c r="C194" s="235" t="s">
        <v>708</v>
      </c>
      <c r="D194" s="235" t="s">
        <v>295</v>
      </c>
      <c r="E194" s="236" t="s">
        <v>969</v>
      </c>
      <c r="F194" s="237" t="s">
        <v>970</v>
      </c>
      <c r="G194" s="238" t="s">
        <v>291</v>
      </c>
      <c r="H194" s="239">
        <v>1</v>
      </c>
      <c r="I194" s="240"/>
      <c r="J194" s="241">
        <f>ROUND(I194*H194,2)</f>
        <v>0</v>
      </c>
      <c r="K194" s="237" t="s">
        <v>35</v>
      </c>
      <c r="L194" s="242"/>
      <c r="M194" s="243" t="s">
        <v>35</v>
      </c>
      <c r="N194" s="244" t="s">
        <v>50</v>
      </c>
      <c r="O194" s="68"/>
      <c r="P194" s="193">
        <f>O194*H194</f>
        <v>0</v>
      </c>
      <c r="Q194" s="193">
        <v>0</v>
      </c>
      <c r="R194" s="193">
        <f>Q194*H194</f>
        <v>0</v>
      </c>
      <c r="S194" s="193">
        <v>0</v>
      </c>
      <c r="T194" s="194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195" t="s">
        <v>298</v>
      </c>
      <c r="AT194" s="195" t="s">
        <v>295</v>
      </c>
      <c r="AU194" s="195" t="s">
        <v>87</v>
      </c>
      <c r="AY194" s="20" t="s">
        <v>145</v>
      </c>
      <c r="BE194" s="196">
        <f>IF(N194="základní",J194,0)</f>
        <v>0</v>
      </c>
      <c r="BF194" s="196">
        <f>IF(N194="snížená",J194,0)</f>
        <v>0</v>
      </c>
      <c r="BG194" s="196">
        <f>IF(N194="zákl. přenesená",J194,0)</f>
        <v>0</v>
      </c>
      <c r="BH194" s="196">
        <f>IF(N194="sníž. přenesená",J194,0)</f>
        <v>0</v>
      </c>
      <c r="BI194" s="196">
        <f>IF(N194="nulová",J194,0)</f>
        <v>0</v>
      </c>
      <c r="BJ194" s="20" t="s">
        <v>83</v>
      </c>
      <c r="BK194" s="196">
        <f>ROUND(I194*H194,2)</f>
        <v>0</v>
      </c>
      <c r="BL194" s="20" t="s">
        <v>209</v>
      </c>
      <c r="BM194" s="195" t="s">
        <v>971</v>
      </c>
    </row>
    <row r="195" spans="1:65" s="2" customFormat="1" ht="21.75" customHeight="1">
      <c r="A195" s="38"/>
      <c r="B195" s="39"/>
      <c r="C195" s="184" t="s">
        <v>712</v>
      </c>
      <c r="D195" s="184" t="s">
        <v>148</v>
      </c>
      <c r="E195" s="185" t="s">
        <v>972</v>
      </c>
      <c r="F195" s="186" t="s">
        <v>973</v>
      </c>
      <c r="G195" s="187" t="s">
        <v>291</v>
      </c>
      <c r="H195" s="188">
        <v>1</v>
      </c>
      <c r="I195" s="189"/>
      <c r="J195" s="190">
        <f>ROUND(I195*H195,2)</f>
        <v>0</v>
      </c>
      <c r="K195" s="186" t="s">
        <v>152</v>
      </c>
      <c r="L195" s="43"/>
      <c r="M195" s="191" t="s">
        <v>35</v>
      </c>
      <c r="N195" s="192" t="s">
        <v>50</v>
      </c>
      <c r="O195" s="68"/>
      <c r="P195" s="193">
        <f>O195*H195</f>
        <v>0</v>
      </c>
      <c r="Q195" s="193">
        <v>0</v>
      </c>
      <c r="R195" s="193">
        <f>Q195*H195</f>
        <v>0</v>
      </c>
      <c r="S195" s="193">
        <v>0</v>
      </c>
      <c r="T195" s="194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195" t="s">
        <v>209</v>
      </c>
      <c r="AT195" s="195" t="s">
        <v>148</v>
      </c>
      <c r="AU195" s="195" t="s">
        <v>87</v>
      </c>
      <c r="AY195" s="20" t="s">
        <v>145</v>
      </c>
      <c r="BE195" s="196">
        <f>IF(N195="základní",J195,0)</f>
        <v>0</v>
      </c>
      <c r="BF195" s="196">
        <f>IF(N195="snížená",J195,0)</f>
        <v>0</v>
      </c>
      <c r="BG195" s="196">
        <f>IF(N195="zákl. přenesená",J195,0)</f>
        <v>0</v>
      </c>
      <c r="BH195" s="196">
        <f>IF(N195="sníž. přenesená",J195,0)</f>
        <v>0</v>
      </c>
      <c r="BI195" s="196">
        <f>IF(N195="nulová",J195,0)</f>
        <v>0</v>
      </c>
      <c r="BJ195" s="20" t="s">
        <v>83</v>
      </c>
      <c r="BK195" s="196">
        <f>ROUND(I195*H195,2)</f>
        <v>0</v>
      </c>
      <c r="BL195" s="20" t="s">
        <v>209</v>
      </c>
      <c r="BM195" s="195" t="s">
        <v>974</v>
      </c>
    </row>
    <row r="196" spans="1:47" s="2" customFormat="1" ht="11.25">
      <c r="A196" s="38"/>
      <c r="B196" s="39"/>
      <c r="C196" s="40"/>
      <c r="D196" s="197" t="s">
        <v>155</v>
      </c>
      <c r="E196" s="40"/>
      <c r="F196" s="198" t="s">
        <v>975</v>
      </c>
      <c r="G196" s="40"/>
      <c r="H196" s="40"/>
      <c r="I196" s="199"/>
      <c r="J196" s="40"/>
      <c r="K196" s="40"/>
      <c r="L196" s="43"/>
      <c r="M196" s="200"/>
      <c r="N196" s="201"/>
      <c r="O196" s="68"/>
      <c r="P196" s="68"/>
      <c r="Q196" s="68"/>
      <c r="R196" s="68"/>
      <c r="S196" s="68"/>
      <c r="T196" s="69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T196" s="20" t="s">
        <v>155</v>
      </c>
      <c r="AU196" s="20" t="s">
        <v>87</v>
      </c>
    </row>
    <row r="197" spans="1:47" s="2" customFormat="1" ht="19.5">
      <c r="A197" s="38"/>
      <c r="B197" s="39"/>
      <c r="C197" s="40"/>
      <c r="D197" s="204" t="s">
        <v>400</v>
      </c>
      <c r="E197" s="40"/>
      <c r="F197" s="245" t="s">
        <v>976</v>
      </c>
      <c r="G197" s="40"/>
      <c r="H197" s="40"/>
      <c r="I197" s="199"/>
      <c r="J197" s="40"/>
      <c r="K197" s="40"/>
      <c r="L197" s="43"/>
      <c r="M197" s="200"/>
      <c r="N197" s="201"/>
      <c r="O197" s="68"/>
      <c r="P197" s="68"/>
      <c r="Q197" s="68"/>
      <c r="R197" s="68"/>
      <c r="S197" s="68"/>
      <c r="T197" s="69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T197" s="20" t="s">
        <v>400</v>
      </c>
      <c r="AU197" s="20" t="s">
        <v>87</v>
      </c>
    </row>
    <row r="198" spans="1:65" s="2" customFormat="1" ht="16.5" customHeight="1">
      <c r="A198" s="38"/>
      <c r="B198" s="39"/>
      <c r="C198" s="184" t="s">
        <v>717</v>
      </c>
      <c r="D198" s="184" t="s">
        <v>148</v>
      </c>
      <c r="E198" s="185" t="s">
        <v>977</v>
      </c>
      <c r="F198" s="186" t="s">
        <v>978</v>
      </c>
      <c r="G198" s="187" t="s">
        <v>291</v>
      </c>
      <c r="H198" s="188">
        <v>1</v>
      </c>
      <c r="I198" s="189"/>
      <c r="J198" s="190">
        <f>ROUND(I198*H198,2)</f>
        <v>0</v>
      </c>
      <c r="K198" s="186" t="s">
        <v>152</v>
      </c>
      <c r="L198" s="43"/>
      <c r="M198" s="191" t="s">
        <v>35</v>
      </c>
      <c r="N198" s="192" t="s">
        <v>50</v>
      </c>
      <c r="O198" s="68"/>
      <c r="P198" s="193">
        <f>O198*H198</f>
        <v>0</v>
      </c>
      <c r="Q198" s="193">
        <v>0</v>
      </c>
      <c r="R198" s="193">
        <f>Q198*H198</f>
        <v>0</v>
      </c>
      <c r="S198" s="193">
        <v>0</v>
      </c>
      <c r="T198" s="194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195" t="s">
        <v>209</v>
      </c>
      <c r="AT198" s="195" t="s">
        <v>148</v>
      </c>
      <c r="AU198" s="195" t="s">
        <v>87</v>
      </c>
      <c r="AY198" s="20" t="s">
        <v>145</v>
      </c>
      <c r="BE198" s="196">
        <f>IF(N198="základní",J198,0)</f>
        <v>0</v>
      </c>
      <c r="BF198" s="196">
        <f>IF(N198="snížená",J198,0)</f>
        <v>0</v>
      </c>
      <c r="BG198" s="196">
        <f>IF(N198="zákl. přenesená",J198,0)</f>
        <v>0</v>
      </c>
      <c r="BH198" s="196">
        <f>IF(N198="sníž. přenesená",J198,0)</f>
        <v>0</v>
      </c>
      <c r="BI198" s="196">
        <f>IF(N198="nulová",J198,0)</f>
        <v>0</v>
      </c>
      <c r="BJ198" s="20" t="s">
        <v>83</v>
      </c>
      <c r="BK198" s="196">
        <f>ROUND(I198*H198,2)</f>
        <v>0</v>
      </c>
      <c r="BL198" s="20" t="s">
        <v>209</v>
      </c>
      <c r="BM198" s="195" t="s">
        <v>979</v>
      </c>
    </row>
    <row r="199" spans="1:47" s="2" customFormat="1" ht="11.25">
      <c r="A199" s="38"/>
      <c r="B199" s="39"/>
      <c r="C199" s="40"/>
      <c r="D199" s="197" t="s">
        <v>155</v>
      </c>
      <c r="E199" s="40"/>
      <c r="F199" s="198" t="s">
        <v>980</v>
      </c>
      <c r="G199" s="40"/>
      <c r="H199" s="40"/>
      <c r="I199" s="199"/>
      <c r="J199" s="40"/>
      <c r="K199" s="40"/>
      <c r="L199" s="43"/>
      <c r="M199" s="200"/>
      <c r="N199" s="201"/>
      <c r="O199" s="68"/>
      <c r="P199" s="68"/>
      <c r="Q199" s="68"/>
      <c r="R199" s="68"/>
      <c r="S199" s="68"/>
      <c r="T199" s="69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T199" s="20" t="s">
        <v>155</v>
      </c>
      <c r="AU199" s="20" t="s">
        <v>87</v>
      </c>
    </row>
    <row r="200" spans="1:47" s="2" customFormat="1" ht="29.25">
      <c r="A200" s="38"/>
      <c r="B200" s="39"/>
      <c r="C200" s="40"/>
      <c r="D200" s="204" t="s">
        <v>400</v>
      </c>
      <c r="E200" s="40"/>
      <c r="F200" s="245" t="s">
        <v>981</v>
      </c>
      <c r="G200" s="40"/>
      <c r="H200" s="40"/>
      <c r="I200" s="199"/>
      <c r="J200" s="40"/>
      <c r="K200" s="40"/>
      <c r="L200" s="43"/>
      <c r="M200" s="200"/>
      <c r="N200" s="201"/>
      <c r="O200" s="68"/>
      <c r="P200" s="68"/>
      <c r="Q200" s="68"/>
      <c r="R200" s="68"/>
      <c r="S200" s="68"/>
      <c r="T200" s="69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T200" s="20" t="s">
        <v>400</v>
      </c>
      <c r="AU200" s="20" t="s">
        <v>87</v>
      </c>
    </row>
    <row r="201" spans="1:65" s="2" customFormat="1" ht="16.5" customHeight="1">
      <c r="A201" s="38"/>
      <c r="B201" s="39"/>
      <c r="C201" s="184" t="s">
        <v>721</v>
      </c>
      <c r="D201" s="184" t="s">
        <v>148</v>
      </c>
      <c r="E201" s="185" t="s">
        <v>982</v>
      </c>
      <c r="F201" s="186" t="s">
        <v>983</v>
      </c>
      <c r="G201" s="187" t="s">
        <v>291</v>
      </c>
      <c r="H201" s="188">
        <v>1</v>
      </c>
      <c r="I201" s="189"/>
      <c r="J201" s="190">
        <f>ROUND(I201*H201,2)</f>
        <v>0</v>
      </c>
      <c r="K201" s="186" t="s">
        <v>35</v>
      </c>
      <c r="L201" s="43"/>
      <c r="M201" s="191" t="s">
        <v>35</v>
      </c>
      <c r="N201" s="192" t="s">
        <v>50</v>
      </c>
      <c r="O201" s="68"/>
      <c r="P201" s="193">
        <f>O201*H201</f>
        <v>0</v>
      </c>
      <c r="Q201" s="193">
        <v>0</v>
      </c>
      <c r="R201" s="193">
        <f>Q201*H201</f>
        <v>0</v>
      </c>
      <c r="S201" s="193">
        <v>0</v>
      </c>
      <c r="T201" s="194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195" t="s">
        <v>209</v>
      </c>
      <c r="AT201" s="195" t="s">
        <v>148</v>
      </c>
      <c r="AU201" s="195" t="s">
        <v>87</v>
      </c>
      <c r="AY201" s="20" t="s">
        <v>145</v>
      </c>
      <c r="BE201" s="196">
        <f>IF(N201="základní",J201,0)</f>
        <v>0</v>
      </c>
      <c r="BF201" s="196">
        <f>IF(N201="snížená",J201,0)</f>
        <v>0</v>
      </c>
      <c r="BG201" s="196">
        <f>IF(N201="zákl. přenesená",J201,0)</f>
        <v>0</v>
      </c>
      <c r="BH201" s="196">
        <f>IF(N201="sníž. přenesená",J201,0)</f>
        <v>0</v>
      </c>
      <c r="BI201" s="196">
        <f>IF(N201="nulová",J201,0)</f>
        <v>0</v>
      </c>
      <c r="BJ201" s="20" t="s">
        <v>83</v>
      </c>
      <c r="BK201" s="196">
        <f>ROUND(I201*H201,2)</f>
        <v>0</v>
      </c>
      <c r="BL201" s="20" t="s">
        <v>209</v>
      </c>
      <c r="BM201" s="195" t="s">
        <v>984</v>
      </c>
    </row>
    <row r="202" spans="1:65" s="2" customFormat="1" ht="24.2" customHeight="1">
      <c r="A202" s="38"/>
      <c r="B202" s="39"/>
      <c r="C202" s="184" t="s">
        <v>727</v>
      </c>
      <c r="D202" s="184" t="s">
        <v>148</v>
      </c>
      <c r="E202" s="185" t="s">
        <v>985</v>
      </c>
      <c r="F202" s="186" t="s">
        <v>986</v>
      </c>
      <c r="G202" s="187" t="s">
        <v>987</v>
      </c>
      <c r="H202" s="265"/>
      <c r="I202" s="189"/>
      <c r="J202" s="190">
        <f>ROUND(I202*H202,2)</f>
        <v>0</v>
      </c>
      <c r="K202" s="186" t="s">
        <v>152</v>
      </c>
      <c r="L202" s="43"/>
      <c r="M202" s="191" t="s">
        <v>35</v>
      </c>
      <c r="N202" s="192" t="s">
        <v>50</v>
      </c>
      <c r="O202" s="68"/>
      <c r="P202" s="193">
        <f>O202*H202</f>
        <v>0</v>
      </c>
      <c r="Q202" s="193">
        <v>0</v>
      </c>
      <c r="R202" s="193">
        <f>Q202*H202</f>
        <v>0</v>
      </c>
      <c r="S202" s="193">
        <v>0</v>
      </c>
      <c r="T202" s="194">
        <f>S202*H202</f>
        <v>0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195" t="s">
        <v>209</v>
      </c>
      <c r="AT202" s="195" t="s">
        <v>148</v>
      </c>
      <c r="AU202" s="195" t="s">
        <v>87</v>
      </c>
      <c r="AY202" s="20" t="s">
        <v>145</v>
      </c>
      <c r="BE202" s="196">
        <f>IF(N202="základní",J202,0)</f>
        <v>0</v>
      </c>
      <c r="BF202" s="196">
        <f>IF(N202="snížená",J202,0)</f>
        <v>0</v>
      </c>
      <c r="BG202" s="196">
        <f>IF(N202="zákl. přenesená",J202,0)</f>
        <v>0</v>
      </c>
      <c r="BH202" s="196">
        <f>IF(N202="sníž. přenesená",J202,0)</f>
        <v>0</v>
      </c>
      <c r="BI202" s="196">
        <f>IF(N202="nulová",J202,0)</f>
        <v>0</v>
      </c>
      <c r="BJ202" s="20" t="s">
        <v>83</v>
      </c>
      <c r="BK202" s="196">
        <f>ROUND(I202*H202,2)</f>
        <v>0</v>
      </c>
      <c r="BL202" s="20" t="s">
        <v>209</v>
      </c>
      <c r="BM202" s="195" t="s">
        <v>988</v>
      </c>
    </row>
    <row r="203" spans="1:47" s="2" customFormat="1" ht="11.25">
      <c r="A203" s="38"/>
      <c r="B203" s="39"/>
      <c r="C203" s="40"/>
      <c r="D203" s="197" t="s">
        <v>155</v>
      </c>
      <c r="E203" s="40"/>
      <c r="F203" s="198" t="s">
        <v>989</v>
      </c>
      <c r="G203" s="40"/>
      <c r="H203" s="40"/>
      <c r="I203" s="199"/>
      <c r="J203" s="40"/>
      <c r="K203" s="40"/>
      <c r="L203" s="43"/>
      <c r="M203" s="200"/>
      <c r="N203" s="201"/>
      <c r="O203" s="68"/>
      <c r="P203" s="68"/>
      <c r="Q203" s="68"/>
      <c r="R203" s="68"/>
      <c r="S203" s="68"/>
      <c r="T203" s="69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T203" s="20" t="s">
        <v>155</v>
      </c>
      <c r="AU203" s="20" t="s">
        <v>87</v>
      </c>
    </row>
    <row r="204" spans="1:65" s="2" customFormat="1" ht="24.2" customHeight="1">
      <c r="A204" s="38"/>
      <c r="B204" s="39"/>
      <c r="C204" s="184" t="s">
        <v>729</v>
      </c>
      <c r="D204" s="184" t="s">
        <v>148</v>
      </c>
      <c r="E204" s="185" t="s">
        <v>990</v>
      </c>
      <c r="F204" s="186" t="s">
        <v>991</v>
      </c>
      <c r="G204" s="187" t="s">
        <v>987</v>
      </c>
      <c r="H204" s="265"/>
      <c r="I204" s="189"/>
      <c r="J204" s="190">
        <f>ROUND(I204*H204,2)</f>
        <v>0</v>
      </c>
      <c r="K204" s="186" t="s">
        <v>152</v>
      </c>
      <c r="L204" s="43"/>
      <c r="M204" s="191" t="s">
        <v>35</v>
      </c>
      <c r="N204" s="192" t="s">
        <v>50</v>
      </c>
      <c r="O204" s="68"/>
      <c r="P204" s="193">
        <f>O204*H204</f>
        <v>0</v>
      </c>
      <c r="Q204" s="193">
        <v>0</v>
      </c>
      <c r="R204" s="193">
        <f>Q204*H204</f>
        <v>0</v>
      </c>
      <c r="S204" s="193">
        <v>0</v>
      </c>
      <c r="T204" s="194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195" t="s">
        <v>209</v>
      </c>
      <c r="AT204" s="195" t="s">
        <v>148</v>
      </c>
      <c r="AU204" s="195" t="s">
        <v>87</v>
      </c>
      <c r="AY204" s="20" t="s">
        <v>145</v>
      </c>
      <c r="BE204" s="196">
        <f>IF(N204="základní",J204,0)</f>
        <v>0</v>
      </c>
      <c r="BF204" s="196">
        <f>IF(N204="snížená",J204,0)</f>
        <v>0</v>
      </c>
      <c r="BG204" s="196">
        <f>IF(N204="zákl. přenesená",J204,0)</f>
        <v>0</v>
      </c>
      <c r="BH204" s="196">
        <f>IF(N204="sníž. přenesená",J204,0)</f>
        <v>0</v>
      </c>
      <c r="BI204" s="196">
        <f>IF(N204="nulová",J204,0)</f>
        <v>0</v>
      </c>
      <c r="BJ204" s="20" t="s">
        <v>83</v>
      </c>
      <c r="BK204" s="196">
        <f>ROUND(I204*H204,2)</f>
        <v>0</v>
      </c>
      <c r="BL204" s="20" t="s">
        <v>209</v>
      </c>
      <c r="BM204" s="195" t="s">
        <v>992</v>
      </c>
    </row>
    <row r="205" spans="1:47" s="2" customFormat="1" ht="11.25">
      <c r="A205" s="38"/>
      <c r="B205" s="39"/>
      <c r="C205" s="40"/>
      <c r="D205" s="197" t="s">
        <v>155</v>
      </c>
      <c r="E205" s="40"/>
      <c r="F205" s="198" t="s">
        <v>993</v>
      </c>
      <c r="G205" s="40"/>
      <c r="H205" s="40"/>
      <c r="I205" s="199"/>
      <c r="J205" s="40"/>
      <c r="K205" s="40"/>
      <c r="L205" s="43"/>
      <c r="M205" s="200"/>
      <c r="N205" s="201"/>
      <c r="O205" s="68"/>
      <c r="P205" s="68"/>
      <c r="Q205" s="68"/>
      <c r="R205" s="68"/>
      <c r="S205" s="68"/>
      <c r="T205" s="69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T205" s="20" t="s">
        <v>155</v>
      </c>
      <c r="AU205" s="20" t="s">
        <v>87</v>
      </c>
    </row>
    <row r="206" spans="1:65" s="2" customFormat="1" ht="16.5" customHeight="1">
      <c r="A206" s="38"/>
      <c r="B206" s="39"/>
      <c r="C206" s="184" t="s">
        <v>731</v>
      </c>
      <c r="D206" s="184" t="s">
        <v>148</v>
      </c>
      <c r="E206" s="185" t="s">
        <v>994</v>
      </c>
      <c r="F206" s="186" t="s">
        <v>995</v>
      </c>
      <c r="G206" s="187" t="s">
        <v>987</v>
      </c>
      <c r="H206" s="265"/>
      <c r="I206" s="189"/>
      <c r="J206" s="190">
        <f>ROUND(I206*H206,2)</f>
        <v>0</v>
      </c>
      <c r="K206" s="186" t="s">
        <v>35</v>
      </c>
      <c r="L206" s="43"/>
      <c r="M206" s="191" t="s">
        <v>35</v>
      </c>
      <c r="N206" s="192" t="s">
        <v>50</v>
      </c>
      <c r="O206" s="68"/>
      <c r="P206" s="193">
        <f>O206*H206</f>
        <v>0</v>
      </c>
      <c r="Q206" s="193">
        <v>0</v>
      </c>
      <c r="R206" s="193">
        <f>Q206*H206</f>
        <v>0</v>
      </c>
      <c r="S206" s="193">
        <v>0</v>
      </c>
      <c r="T206" s="194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195" t="s">
        <v>209</v>
      </c>
      <c r="AT206" s="195" t="s">
        <v>148</v>
      </c>
      <c r="AU206" s="195" t="s">
        <v>87</v>
      </c>
      <c r="AY206" s="20" t="s">
        <v>145</v>
      </c>
      <c r="BE206" s="196">
        <f>IF(N206="základní",J206,0)</f>
        <v>0</v>
      </c>
      <c r="BF206" s="196">
        <f>IF(N206="snížená",J206,0)</f>
        <v>0</v>
      </c>
      <c r="BG206" s="196">
        <f>IF(N206="zákl. přenesená",J206,0)</f>
        <v>0</v>
      </c>
      <c r="BH206" s="196">
        <f>IF(N206="sníž. přenesená",J206,0)</f>
        <v>0</v>
      </c>
      <c r="BI206" s="196">
        <f>IF(N206="nulová",J206,0)</f>
        <v>0</v>
      </c>
      <c r="BJ206" s="20" t="s">
        <v>83</v>
      </c>
      <c r="BK206" s="196">
        <f>ROUND(I206*H206,2)</f>
        <v>0</v>
      </c>
      <c r="BL206" s="20" t="s">
        <v>209</v>
      </c>
      <c r="BM206" s="195" t="s">
        <v>996</v>
      </c>
    </row>
    <row r="207" spans="1:47" s="2" customFormat="1" ht="19.5">
      <c r="A207" s="38"/>
      <c r="B207" s="39"/>
      <c r="C207" s="40"/>
      <c r="D207" s="204" t="s">
        <v>400</v>
      </c>
      <c r="E207" s="40"/>
      <c r="F207" s="245" t="s">
        <v>997</v>
      </c>
      <c r="G207" s="40"/>
      <c r="H207" s="40"/>
      <c r="I207" s="199"/>
      <c r="J207" s="40"/>
      <c r="K207" s="40"/>
      <c r="L207" s="43"/>
      <c r="M207" s="200"/>
      <c r="N207" s="201"/>
      <c r="O207" s="68"/>
      <c r="P207" s="68"/>
      <c r="Q207" s="68"/>
      <c r="R207" s="68"/>
      <c r="S207" s="68"/>
      <c r="T207" s="69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T207" s="20" t="s">
        <v>400</v>
      </c>
      <c r="AU207" s="20" t="s">
        <v>87</v>
      </c>
    </row>
    <row r="208" spans="2:63" s="12" customFormat="1" ht="22.9" customHeight="1">
      <c r="B208" s="168"/>
      <c r="C208" s="169"/>
      <c r="D208" s="170" t="s">
        <v>78</v>
      </c>
      <c r="E208" s="182" t="s">
        <v>998</v>
      </c>
      <c r="F208" s="182" t="s">
        <v>999</v>
      </c>
      <c r="G208" s="169"/>
      <c r="H208" s="169"/>
      <c r="I208" s="172"/>
      <c r="J208" s="183">
        <f>BK208</f>
        <v>0</v>
      </c>
      <c r="K208" s="169"/>
      <c r="L208" s="174"/>
      <c r="M208" s="175"/>
      <c r="N208" s="176"/>
      <c r="O208" s="176"/>
      <c r="P208" s="177">
        <f>SUM(P209:P210)</f>
        <v>0</v>
      </c>
      <c r="Q208" s="176"/>
      <c r="R208" s="177">
        <f>SUM(R209:R210)</f>
        <v>0</v>
      </c>
      <c r="S208" s="176"/>
      <c r="T208" s="178">
        <f>SUM(T209:T210)</f>
        <v>0</v>
      </c>
      <c r="AR208" s="179" t="s">
        <v>87</v>
      </c>
      <c r="AT208" s="180" t="s">
        <v>78</v>
      </c>
      <c r="AU208" s="180" t="s">
        <v>83</v>
      </c>
      <c r="AY208" s="179" t="s">
        <v>145</v>
      </c>
      <c r="BK208" s="181">
        <f>SUM(BK209:BK210)</f>
        <v>0</v>
      </c>
    </row>
    <row r="209" spans="1:65" s="2" customFormat="1" ht="16.5" customHeight="1">
      <c r="A209" s="38"/>
      <c r="B209" s="39"/>
      <c r="C209" s="235" t="s">
        <v>733</v>
      </c>
      <c r="D209" s="235" t="s">
        <v>295</v>
      </c>
      <c r="E209" s="236" t="s">
        <v>1000</v>
      </c>
      <c r="F209" s="237" t="s">
        <v>1001</v>
      </c>
      <c r="G209" s="238" t="s">
        <v>291</v>
      </c>
      <c r="H209" s="239">
        <v>1</v>
      </c>
      <c r="I209" s="240"/>
      <c r="J209" s="241">
        <f>ROUND(I209*H209,2)</f>
        <v>0</v>
      </c>
      <c r="K209" s="237" t="s">
        <v>35</v>
      </c>
      <c r="L209" s="242"/>
      <c r="M209" s="243" t="s">
        <v>35</v>
      </c>
      <c r="N209" s="244" t="s">
        <v>50</v>
      </c>
      <c r="O209" s="68"/>
      <c r="P209" s="193">
        <f>O209*H209</f>
        <v>0</v>
      </c>
      <c r="Q209" s="193">
        <v>0</v>
      </c>
      <c r="R209" s="193">
        <f>Q209*H209</f>
        <v>0</v>
      </c>
      <c r="S209" s="193">
        <v>0</v>
      </c>
      <c r="T209" s="194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195" t="s">
        <v>298</v>
      </c>
      <c r="AT209" s="195" t="s">
        <v>295</v>
      </c>
      <c r="AU209" s="195" t="s">
        <v>87</v>
      </c>
      <c r="AY209" s="20" t="s">
        <v>145</v>
      </c>
      <c r="BE209" s="196">
        <f>IF(N209="základní",J209,0)</f>
        <v>0</v>
      </c>
      <c r="BF209" s="196">
        <f>IF(N209="snížená",J209,0)</f>
        <v>0</v>
      </c>
      <c r="BG209" s="196">
        <f>IF(N209="zákl. přenesená",J209,0)</f>
        <v>0</v>
      </c>
      <c r="BH209" s="196">
        <f>IF(N209="sníž. přenesená",J209,0)</f>
        <v>0</v>
      </c>
      <c r="BI209" s="196">
        <f>IF(N209="nulová",J209,0)</f>
        <v>0</v>
      </c>
      <c r="BJ209" s="20" t="s">
        <v>83</v>
      </c>
      <c r="BK209" s="196">
        <f>ROUND(I209*H209,2)</f>
        <v>0</v>
      </c>
      <c r="BL209" s="20" t="s">
        <v>209</v>
      </c>
      <c r="BM209" s="195" t="s">
        <v>1002</v>
      </c>
    </row>
    <row r="210" spans="1:65" s="2" customFormat="1" ht="24.2" customHeight="1">
      <c r="A210" s="38"/>
      <c r="B210" s="39"/>
      <c r="C210" s="235" t="s">
        <v>1003</v>
      </c>
      <c r="D210" s="235" t="s">
        <v>295</v>
      </c>
      <c r="E210" s="236" t="s">
        <v>1004</v>
      </c>
      <c r="F210" s="237" t="s">
        <v>1005</v>
      </c>
      <c r="G210" s="238" t="s">
        <v>291</v>
      </c>
      <c r="H210" s="239">
        <v>1</v>
      </c>
      <c r="I210" s="240"/>
      <c r="J210" s="241">
        <f>ROUND(I210*H210,2)</f>
        <v>0</v>
      </c>
      <c r="K210" s="237" t="s">
        <v>35</v>
      </c>
      <c r="L210" s="242"/>
      <c r="M210" s="243" t="s">
        <v>35</v>
      </c>
      <c r="N210" s="244" t="s">
        <v>50</v>
      </c>
      <c r="O210" s="68"/>
      <c r="P210" s="193">
        <f>O210*H210</f>
        <v>0</v>
      </c>
      <c r="Q210" s="193">
        <v>0</v>
      </c>
      <c r="R210" s="193">
        <f>Q210*H210</f>
        <v>0</v>
      </c>
      <c r="S210" s="193">
        <v>0</v>
      </c>
      <c r="T210" s="194">
        <f>S210*H210</f>
        <v>0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195" t="s">
        <v>298</v>
      </c>
      <c r="AT210" s="195" t="s">
        <v>295</v>
      </c>
      <c r="AU210" s="195" t="s">
        <v>87</v>
      </c>
      <c r="AY210" s="20" t="s">
        <v>145</v>
      </c>
      <c r="BE210" s="196">
        <f>IF(N210="základní",J210,0)</f>
        <v>0</v>
      </c>
      <c r="BF210" s="196">
        <f>IF(N210="snížená",J210,0)</f>
        <v>0</v>
      </c>
      <c r="BG210" s="196">
        <f>IF(N210="zákl. přenesená",J210,0)</f>
        <v>0</v>
      </c>
      <c r="BH210" s="196">
        <f>IF(N210="sníž. přenesená",J210,0)</f>
        <v>0</v>
      </c>
      <c r="BI210" s="196">
        <f>IF(N210="nulová",J210,0)</f>
        <v>0</v>
      </c>
      <c r="BJ210" s="20" t="s">
        <v>83</v>
      </c>
      <c r="BK210" s="196">
        <f>ROUND(I210*H210,2)</f>
        <v>0</v>
      </c>
      <c r="BL210" s="20" t="s">
        <v>209</v>
      </c>
      <c r="BM210" s="195" t="s">
        <v>1006</v>
      </c>
    </row>
    <row r="211" spans="2:63" s="12" customFormat="1" ht="25.9" customHeight="1">
      <c r="B211" s="168"/>
      <c r="C211" s="169"/>
      <c r="D211" s="170" t="s">
        <v>78</v>
      </c>
      <c r="E211" s="171" t="s">
        <v>508</v>
      </c>
      <c r="F211" s="171" t="s">
        <v>752</v>
      </c>
      <c r="G211" s="169"/>
      <c r="H211" s="169"/>
      <c r="I211" s="172"/>
      <c r="J211" s="173">
        <f>BK211</f>
        <v>0</v>
      </c>
      <c r="K211" s="169"/>
      <c r="L211" s="174"/>
      <c r="M211" s="175"/>
      <c r="N211" s="176"/>
      <c r="O211" s="176"/>
      <c r="P211" s="177">
        <f>SUM(P212:P230)</f>
        <v>0</v>
      </c>
      <c r="Q211" s="176"/>
      <c r="R211" s="177">
        <f>SUM(R212:R230)</f>
        <v>0</v>
      </c>
      <c r="S211" s="176"/>
      <c r="T211" s="178">
        <f>SUM(T212:T230)</f>
        <v>0</v>
      </c>
      <c r="AR211" s="179" t="s">
        <v>153</v>
      </c>
      <c r="AT211" s="180" t="s">
        <v>78</v>
      </c>
      <c r="AU211" s="180" t="s">
        <v>79</v>
      </c>
      <c r="AY211" s="179" t="s">
        <v>145</v>
      </c>
      <c r="BK211" s="181">
        <f>SUM(BK212:BK230)</f>
        <v>0</v>
      </c>
    </row>
    <row r="212" spans="1:65" s="2" customFormat="1" ht="24.2" customHeight="1">
      <c r="A212" s="38"/>
      <c r="B212" s="39"/>
      <c r="C212" s="184" t="s">
        <v>1007</v>
      </c>
      <c r="D212" s="184" t="s">
        <v>148</v>
      </c>
      <c r="E212" s="185" t="s">
        <v>753</v>
      </c>
      <c r="F212" s="186" t="s">
        <v>754</v>
      </c>
      <c r="G212" s="187" t="s">
        <v>755</v>
      </c>
      <c r="H212" s="188">
        <v>20</v>
      </c>
      <c r="I212" s="189"/>
      <c r="J212" s="190">
        <f aca="true" t="shared" si="0" ref="J212:J219">ROUND(I212*H212,2)</f>
        <v>0</v>
      </c>
      <c r="K212" s="186" t="s">
        <v>35</v>
      </c>
      <c r="L212" s="43"/>
      <c r="M212" s="191" t="s">
        <v>35</v>
      </c>
      <c r="N212" s="192" t="s">
        <v>50</v>
      </c>
      <c r="O212" s="68"/>
      <c r="P212" s="193">
        <f aca="true" t="shared" si="1" ref="P212:P219">O212*H212</f>
        <v>0</v>
      </c>
      <c r="Q212" s="193">
        <v>0</v>
      </c>
      <c r="R212" s="193">
        <f aca="true" t="shared" si="2" ref="R212:R219">Q212*H212</f>
        <v>0</v>
      </c>
      <c r="S212" s="193">
        <v>0</v>
      </c>
      <c r="T212" s="194">
        <f aca="true" t="shared" si="3" ref="T212:T219"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195" t="s">
        <v>756</v>
      </c>
      <c r="AT212" s="195" t="s">
        <v>148</v>
      </c>
      <c r="AU212" s="195" t="s">
        <v>83</v>
      </c>
      <c r="AY212" s="20" t="s">
        <v>145</v>
      </c>
      <c r="BE212" s="196">
        <f aca="true" t="shared" si="4" ref="BE212:BE219">IF(N212="základní",J212,0)</f>
        <v>0</v>
      </c>
      <c r="BF212" s="196">
        <f aca="true" t="shared" si="5" ref="BF212:BF219">IF(N212="snížená",J212,0)</f>
        <v>0</v>
      </c>
      <c r="BG212" s="196">
        <f aca="true" t="shared" si="6" ref="BG212:BG219">IF(N212="zákl. přenesená",J212,0)</f>
        <v>0</v>
      </c>
      <c r="BH212" s="196">
        <f aca="true" t="shared" si="7" ref="BH212:BH219">IF(N212="sníž. přenesená",J212,0)</f>
        <v>0</v>
      </c>
      <c r="BI212" s="196">
        <f aca="true" t="shared" si="8" ref="BI212:BI219">IF(N212="nulová",J212,0)</f>
        <v>0</v>
      </c>
      <c r="BJ212" s="20" t="s">
        <v>83</v>
      </c>
      <c r="BK212" s="196">
        <f aca="true" t="shared" si="9" ref="BK212:BK219">ROUND(I212*H212,2)</f>
        <v>0</v>
      </c>
      <c r="BL212" s="20" t="s">
        <v>756</v>
      </c>
      <c r="BM212" s="195" t="s">
        <v>1008</v>
      </c>
    </row>
    <row r="213" spans="1:65" s="2" customFormat="1" ht="24.2" customHeight="1">
      <c r="A213" s="38"/>
      <c r="B213" s="39"/>
      <c r="C213" s="184" t="s">
        <v>1009</v>
      </c>
      <c r="D213" s="184" t="s">
        <v>148</v>
      </c>
      <c r="E213" s="185" t="s">
        <v>758</v>
      </c>
      <c r="F213" s="186" t="s">
        <v>759</v>
      </c>
      <c r="G213" s="187" t="s">
        <v>755</v>
      </c>
      <c r="H213" s="188">
        <v>50</v>
      </c>
      <c r="I213" s="189"/>
      <c r="J213" s="190">
        <f t="shared" si="0"/>
        <v>0</v>
      </c>
      <c r="K213" s="186" t="s">
        <v>35</v>
      </c>
      <c r="L213" s="43"/>
      <c r="M213" s="191" t="s">
        <v>35</v>
      </c>
      <c r="N213" s="192" t="s">
        <v>50</v>
      </c>
      <c r="O213" s="68"/>
      <c r="P213" s="193">
        <f t="shared" si="1"/>
        <v>0</v>
      </c>
      <c r="Q213" s="193">
        <v>0</v>
      </c>
      <c r="R213" s="193">
        <f t="shared" si="2"/>
        <v>0</v>
      </c>
      <c r="S213" s="193">
        <v>0</v>
      </c>
      <c r="T213" s="194">
        <f t="shared" si="3"/>
        <v>0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195" t="s">
        <v>756</v>
      </c>
      <c r="AT213" s="195" t="s">
        <v>148</v>
      </c>
      <c r="AU213" s="195" t="s">
        <v>83</v>
      </c>
      <c r="AY213" s="20" t="s">
        <v>145</v>
      </c>
      <c r="BE213" s="196">
        <f t="shared" si="4"/>
        <v>0</v>
      </c>
      <c r="BF213" s="196">
        <f t="shared" si="5"/>
        <v>0</v>
      </c>
      <c r="BG213" s="196">
        <f t="shared" si="6"/>
        <v>0</v>
      </c>
      <c r="BH213" s="196">
        <f t="shared" si="7"/>
        <v>0</v>
      </c>
      <c r="BI213" s="196">
        <f t="shared" si="8"/>
        <v>0</v>
      </c>
      <c r="BJ213" s="20" t="s">
        <v>83</v>
      </c>
      <c r="BK213" s="196">
        <f t="shared" si="9"/>
        <v>0</v>
      </c>
      <c r="BL213" s="20" t="s">
        <v>756</v>
      </c>
      <c r="BM213" s="195" t="s">
        <v>1010</v>
      </c>
    </row>
    <row r="214" spans="1:65" s="2" customFormat="1" ht="21.75" customHeight="1">
      <c r="A214" s="38"/>
      <c r="B214" s="39"/>
      <c r="C214" s="184" t="s">
        <v>1011</v>
      </c>
      <c r="D214" s="184" t="s">
        <v>148</v>
      </c>
      <c r="E214" s="185" t="s">
        <v>761</v>
      </c>
      <c r="F214" s="186" t="s">
        <v>762</v>
      </c>
      <c r="G214" s="187" t="s">
        <v>755</v>
      </c>
      <c r="H214" s="188">
        <v>8</v>
      </c>
      <c r="I214" s="189"/>
      <c r="J214" s="190">
        <f t="shared" si="0"/>
        <v>0</v>
      </c>
      <c r="K214" s="186" t="s">
        <v>35</v>
      </c>
      <c r="L214" s="43"/>
      <c r="M214" s="191" t="s">
        <v>35</v>
      </c>
      <c r="N214" s="192" t="s">
        <v>50</v>
      </c>
      <c r="O214" s="68"/>
      <c r="P214" s="193">
        <f t="shared" si="1"/>
        <v>0</v>
      </c>
      <c r="Q214" s="193">
        <v>0</v>
      </c>
      <c r="R214" s="193">
        <f t="shared" si="2"/>
        <v>0</v>
      </c>
      <c r="S214" s="193">
        <v>0</v>
      </c>
      <c r="T214" s="194">
        <f t="shared" si="3"/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195" t="s">
        <v>756</v>
      </c>
      <c r="AT214" s="195" t="s">
        <v>148</v>
      </c>
      <c r="AU214" s="195" t="s">
        <v>83</v>
      </c>
      <c r="AY214" s="20" t="s">
        <v>145</v>
      </c>
      <c r="BE214" s="196">
        <f t="shared" si="4"/>
        <v>0</v>
      </c>
      <c r="BF214" s="196">
        <f t="shared" si="5"/>
        <v>0</v>
      </c>
      <c r="BG214" s="196">
        <f t="shared" si="6"/>
        <v>0</v>
      </c>
      <c r="BH214" s="196">
        <f t="shared" si="7"/>
        <v>0</v>
      </c>
      <c r="BI214" s="196">
        <f t="shared" si="8"/>
        <v>0</v>
      </c>
      <c r="BJ214" s="20" t="s">
        <v>83</v>
      </c>
      <c r="BK214" s="196">
        <f t="shared" si="9"/>
        <v>0</v>
      </c>
      <c r="BL214" s="20" t="s">
        <v>756</v>
      </c>
      <c r="BM214" s="195" t="s">
        <v>1012</v>
      </c>
    </row>
    <row r="215" spans="1:65" s="2" customFormat="1" ht="24.2" customHeight="1">
      <c r="A215" s="38"/>
      <c r="B215" s="39"/>
      <c r="C215" s="184" t="s">
        <v>1013</v>
      </c>
      <c r="D215" s="184" t="s">
        <v>148</v>
      </c>
      <c r="E215" s="185" t="s">
        <v>1014</v>
      </c>
      <c r="F215" s="186" t="s">
        <v>1015</v>
      </c>
      <c r="G215" s="187" t="s">
        <v>755</v>
      </c>
      <c r="H215" s="188">
        <v>24</v>
      </c>
      <c r="I215" s="189"/>
      <c r="J215" s="190">
        <f t="shared" si="0"/>
        <v>0</v>
      </c>
      <c r="K215" s="186" t="s">
        <v>35</v>
      </c>
      <c r="L215" s="43"/>
      <c r="M215" s="191" t="s">
        <v>35</v>
      </c>
      <c r="N215" s="192" t="s">
        <v>50</v>
      </c>
      <c r="O215" s="68"/>
      <c r="P215" s="193">
        <f t="shared" si="1"/>
        <v>0</v>
      </c>
      <c r="Q215" s="193">
        <v>0</v>
      </c>
      <c r="R215" s="193">
        <f t="shared" si="2"/>
        <v>0</v>
      </c>
      <c r="S215" s="193">
        <v>0</v>
      </c>
      <c r="T215" s="194">
        <f t="shared" si="3"/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195" t="s">
        <v>756</v>
      </c>
      <c r="AT215" s="195" t="s">
        <v>148</v>
      </c>
      <c r="AU215" s="195" t="s">
        <v>83</v>
      </c>
      <c r="AY215" s="20" t="s">
        <v>145</v>
      </c>
      <c r="BE215" s="196">
        <f t="shared" si="4"/>
        <v>0</v>
      </c>
      <c r="BF215" s="196">
        <f t="shared" si="5"/>
        <v>0</v>
      </c>
      <c r="BG215" s="196">
        <f t="shared" si="6"/>
        <v>0</v>
      </c>
      <c r="BH215" s="196">
        <f t="shared" si="7"/>
        <v>0</v>
      </c>
      <c r="BI215" s="196">
        <f t="shared" si="8"/>
        <v>0</v>
      </c>
      <c r="BJ215" s="20" t="s">
        <v>83</v>
      </c>
      <c r="BK215" s="196">
        <f t="shared" si="9"/>
        <v>0</v>
      </c>
      <c r="BL215" s="20" t="s">
        <v>756</v>
      </c>
      <c r="BM215" s="195" t="s">
        <v>1016</v>
      </c>
    </row>
    <row r="216" spans="1:65" s="2" customFormat="1" ht="24.2" customHeight="1">
      <c r="A216" s="38"/>
      <c r="B216" s="39"/>
      <c r="C216" s="184" t="s">
        <v>1017</v>
      </c>
      <c r="D216" s="184" t="s">
        <v>148</v>
      </c>
      <c r="E216" s="185" t="s">
        <v>1018</v>
      </c>
      <c r="F216" s="186" t="s">
        <v>1019</v>
      </c>
      <c r="G216" s="187" t="s">
        <v>755</v>
      </c>
      <c r="H216" s="188">
        <v>4</v>
      </c>
      <c r="I216" s="189"/>
      <c r="J216" s="190">
        <f t="shared" si="0"/>
        <v>0</v>
      </c>
      <c r="K216" s="186" t="s">
        <v>35</v>
      </c>
      <c r="L216" s="43"/>
      <c r="M216" s="191" t="s">
        <v>35</v>
      </c>
      <c r="N216" s="192" t="s">
        <v>50</v>
      </c>
      <c r="O216" s="68"/>
      <c r="P216" s="193">
        <f t="shared" si="1"/>
        <v>0</v>
      </c>
      <c r="Q216" s="193">
        <v>0</v>
      </c>
      <c r="R216" s="193">
        <f t="shared" si="2"/>
        <v>0</v>
      </c>
      <c r="S216" s="193">
        <v>0</v>
      </c>
      <c r="T216" s="194">
        <f t="shared" si="3"/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195" t="s">
        <v>756</v>
      </c>
      <c r="AT216" s="195" t="s">
        <v>148</v>
      </c>
      <c r="AU216" s="195" t="s">
        <v>83</v>
      </c>
      <c r="AY216" s="20" t="s">
        <v>145</v>
      </c>
      <c r="BE216" s="196">
        <f t="shared" si="4"/>
        <v>0</v>
      </c>
      <c r="BF216" s="196">
        <f t="shared" si="5"/>
        <v>0</v>
      </c>
      <c r="BG216" s="196">
        <f t="shared" si="6"/>
        <v>0</v>
      </c>
      <c r="BH216" s="196">
        <f t="shared" si="7"/>
        <v>0</v>
      </c>
      <c r="BI216" s="196">
        <f t="shared" si="8"/>
        <v>0</v>
      </c>
      <c r="BJ216" s="20" t="s">
        <v>83</v>
      </c>
      <c r="BK216" s="196">
        <f t="shared" si="9"/>
        <v>0</v>
      </c>
      <c r="BL216" s="20" t="s">
        <v>756</v>
      </c>
      <c r="BM216" s="195" t="s">
        <v>1020</v>
      </c>
    </row>
    <row r="217" spans="1:65" s="2" customFormat="1" ht="37.9" customHeight="1">
      <c r="A217" s="38"/>
      <c r="B217" s="39"/>
      <c r="C217" s="184" t="s">
        <v>1021</v>
      </c>
      <c r="D217" s="184" t="s">
        <v>148</v>
      </c>
      <c r="E217" s="185" t="s">
        <v>1022</v>
      </c>
      <c r="F217" s="186" t="s">
        <v>1023</v>
      </c>
      <c r="G217" s="187" t="s">
        <v>755</v>
      </c>
      <c r="H217" s="188">
        <v>16</v>
      </c>
      <c r="I217" s="189"/>
      <c r="J217" s="190">
        <f t="shared" si="0"/>
        <v>0</v>
      </c>
      <c r="K217" s="186" t="s">
        <v>35</v>
      </c>
      <c r="L217" s="43"/>
      <c r="M217" s="191" t="s">
        <v>35</v>
      </c>
      <c r="N217" s="192" t="s">
        <v>50</v>
      </c>
      <c r="O217" s="68"/>
      <c r="P217" s="193">
        <f t="shared" si="1"/>
        <v>0</v>
      </c>
      <c r="Q217" s="193">
        <v>0</v>
      </c>
      <c r="R217" s="193">
        <f t="shared" si="2"/>
        <v>0</v>
      </c>
      <c r="S217" s="193">
        <v>0</v>
      </c>
      <c r="T217" s="194">
        <f t="shared" si="3"/>
        <v>0</v>
      </c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R217" s="195" t="s">
        <v>756</v>
      </c>
      <c r="AT217" s="195" t="s">
        <v>148</v>
      </c>
      <c r="AU217" s="195" t="s">
        <v>83</v>
      </c>
      <c r="AY217" s="20" t="s">
        <v>145</v>
      </c>
      <c r="BE217" s="196">
        <f t="shared" si="4"/>
        <v>0</v>
      </c>
      <c r="BF217" s="196">
        <f t="shared" si="5"/>
        <v>0</v>
      </c>
      <c r="BG217" s="196">
        <f t="shared" si="6"/>
        <v>0</v>
      </c>
      <c r="BH217" s="196">
        <f t="shared" si="7"/>
        <v>0</v>
      </c>
      <c r="BI217" s="196">
        <f t="shared" si="8"/>
        <v>0</v>
      </c>
      <c r="BJ217" s="20" t="s">
        <v>83</v>
      </c>
      <c r="BK217" s="196">
        <f t="shared" si="9"/>
        <v>0</v>
      </c>
      <c r="BL217" s="20" t="s">
        <v>756</v>
      </c>
      <c r="BM217" s="195" t="s">
        <v>1024</v>
      </c>
    </row>
    <row r="218" spans="1:65" s="2" customFormat="1" ht="24.2" customHeight="1">
      <c r="A218" s="38"/>
      <c r="B218" s="39"/>
      <c r="C218" s="184" t="s">
        <v>1025</v>
      </c>
      <c r="D218" s="184" t="s">
        <v>148</v>
      </c>
      <c r="E218" s="185" t="s">
        <v>1026</v>
      </c>
      <c r="F218" s="186" t="s">
        <v>1027</v>
      </c>
      <c r="G218" s="187" t="s">
        <v>755</v>
      </c>
      <c r="H218" s="188">
        <v>16</v>
      </c>
      <c r="I218" s="189"/>
      <c r="J218" s="190">
        <f t="shared" si="0"/>
        <v>0</v>
      </c>
      <c r="K218" s="186" t="s">
        <v>35</v>
      </c>
      <c r="L218" s="43"/>
      <c r="M218" s="191" t="s">
        <v>35</v>
      </c>
      <c r="N218" s="192" t="s">
        <v>50</v>
      </c>
      <c r="O218" s="68"/>
      <c r="P218" s="193">
        <f t="shared" si="1"/>
        <v>0</v>
      </c>
      <c r="Q218" s="193">
        <v>0</v>
      </c>
      <c r="R218" s="193">
        <f t="shared" si="2"/>
        <v>0</v>
      </c>
      <c r="S218" s="193">
        <v>0</v>
      </c>
      <c r="T218" s="194">
        <f t="shared" si="3"/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195" t="s">
        <v>756</v>
      </c>
      <c r="AT218" s="195" t="s">
        <v>148</v>
      </c>
      <c r="AU218" s="195" t="s">
        <v>83</v>
      </c>
      <c r="AY218" s="20" t="s">
        <v>145</v>
      </c>
      <c r="BE218" s="196">
        <f t="shared" si="4"/>
        <v>0</v>
      </c>
      <c r="BF218" s="196">
        <f t="shared" si="5"/>
        <v>0</v>
      </c>
      <c r="BG218" s="196">
        <f t="shared" si="6"/>
        <v>0</v>
      </c>
      <c r="BH218" s="196">
        <f t="shared" si="7"/>
        <v>0</v>
      </c>
      <c r="BI218" s="196">
        <f t="shared" si="8"/>
        <v>0</v>
      </c>
      <c r="BJ218" s="20" t="s">
        <v>83</v>
      </c>
      <c r="BK218" s="196">
        <f t="shared" si="9"/>
        <v>0</v>
      </c>
      <c r="BL218" s="20" t="s">
        <v>756</v>
      </c>
      <c r="BM218" s="195" t="s">
        <v>1028</v>
      </c>
    </row>
    <row r="219" spans="1:65" s="2" customFormat="1" ht="16.5" customHeight="1">
      <c r="A219" s="38"/>
      <c r="B219" s="39"/>
      <c r="C219" s="184" t="s">
        <v>1029</v>
      </c>
      <c r="D219" s="184" t="s">
        <v>148</v>
      </c>
      <c r="E219" s="185" t="s">
        <v>1030</v>
      </c>
      <c r="F219" s="186" t="s">
        <v>1031</v>
      </c>
      <c r="G219" s="187" t="s">
        <v>291</v>
      </c>
      <c r="H219" s="188">
        <v>1</v>
      </c>
      <c r="I219" s="189"/>
      <c r="J219" s="190">
        <f t="shared" si="0"/>
        <v>0</v>
      </c>
      <c r="K219" s="186" t="s">
        <v>152</v>
      </c>
      <c r="L219" s="43"/>
      <c r="M219" s="191" t="s">
        <v>35</v>
      </c>
      <c r="N219" s="192" t="s">
        <v>50</v>
      </c>
      <c r="O219" s="68"/>
      <c r="P219" s="193">
        <f t="shared" si="1"/>
        <v>0</v>
      </c>
      <c r="Q219" s="193">
        <v>0</v>
      </c>
      <c r="R219" s="193">
        <f t="shared" si="2"/>
        <v>0</v>
      </c>
      <c r="S219" s="193">
        <v>0</v>
      </c>
      <c r="T219" s="194">
        <f t="shared" si="3"/>
        <v>0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195" t="s">
        <v>1032</v>
      </c>
      <c r="AT219" s="195" t="s">
        <v>148</v>
      </c>
      <c r="AU219" s="195" t="s">
        <v>83</v>
      </c>
      <c r="AY219" s="20" t="s">
        <v>145</v>
      </c>
      <c r="BE219" s="196">
        <f t="shared" si="4"/>
        <v>0</v>
      </c>
      <c r="BF219" s="196">
        <f t="shared" si="5"/>
        <v>0</v>
      </c>
      <c r="BG219" s="196">
        <f t="shared" si="6"/>
        <v>0</v>
      </c>
      <c r="BH219" s="196">
        <f t="shared" si="7"/>
        <v>0</v>
      </c>
      <c r="BI219" s="196">
        <f t="shared" si="8"/>
        <v>0</v>
      </c>
      <c r="BJ219" s="20" t="s">
        <v>83</v>
      </c>
      <c r="BK219" s="196">
        <f t="shared" si="9"/>
        <v>0</v>
      </c>
      <c r="BL219" s="20" t="s">
        <v>1032</v>
      </c>
      <c r="BM219" s="195" t="s">
        <v>1033</v>
      </c>
    </row>
    <row r="220" spans="1:47" s="2" customFormat="1" ht="11.25">
      <c r="A220" s="38"/>
      <c r="B220" s="39"/>
      <c r="C220" s="40"/>
      <c r="D220" s="197" t="s">
        <v>155</v>
      </c>
      <c r="E220" s="40"/>
      <c r="F220" s="198" t="s">
        <v>1034</v>
      </c>
      <c r="G220" s="40"/>
      <c r="H220" s="40"/>
      <c r="I220" s="199"/>
      <c r="J220" s="40"/>
      <c r="K220" s="40"/>
      <c r="L220" s="43"/>
      <c r="M220" s="200"/>
      <c r="N220" s="201"/>
      <c r="O220" s="68"/>
      <c r="P220" s="68"/>
      <c r="Q220" s="68"/>
      <c r="R220" s="68"/>
      <c r="S220" s="68"/>
      <c r="T220" s="69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T220" s="20" t="s">
        <v>155</v>
      </c>
      <c r="AU220" s="20" t="s">
        <v>83</v>
      </c>
    </row>
    <row r="221" spans="1:65" s="2" customFormat="1" ht="16.5" customHeight="1">
      <c r="A221" s="38"/>
      <c r="B221" s="39"/>
      <c r="C221" s="184" t="s">
        <v>1035</v>
      </c>
      <c r="D221" s="184" t="s">
        <v>148</v>
      </c>
      <c r="E221" s="185" t="s">
        <v>1036</v>
      </c>
      <c r="F221" s="186" t="s">
        <v>1037</v>
      </c>
      <c r="G221" s="187" t="s">
        <v>291</v>
      </c>
      <c r="H221" s="188">
        <v>1</v>
      </c>
      <c r="I221" s="189"/>
      <c r="J221" s="190">
        <f>ROUND(I221*H221,2)</f>
        <v>0</v>
      </c>
      <c r="K221" s="186" t="s">
        <v>152</v>
      </c>
      <c r="L221" s="43"/>
      <c r="M221" s="191" t="s">
        <v>35</v>
      </c>
      <c r="N221" s="192" t="s">
        <v>50</v>
      </c>
      <c r="O221" s="68"/>
      <c r="P221" s="193">
        <f>O221*H221</f>
        <v>0</v>
      </c>
      <c r="Q221" s="193">
        <v>0</v>
      </c>
      <c r="R221" s="193">
        <f>Q221*H221</f>
        <v>0</v>
      </c>
      <c r="S221" s="193">
        <v>0</v>
      </c>
      <c r="T221" s="194">
        <f>S221*H221</f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195" t="s">
        <v>1032</v>
      </c>
      <c r="AT221" s="195" t="s">
        <v>148</v>
      </c>
      <c r="AU221" s="195" t="s">
        <v>83</v>
      </c>
      <c r="AY221" s="20" t="s">
        <v>145</v>
      </c>
      <c r="BE221" s="196">
        <f>IF(N221="základní",J221,0)</f>
        <v>0</v>
      </c>
      <c r="BF221" s="196">
        <f>IF(N221="snížená",J221,0)</f>
        <v>0</v>
      </c>
      <c r="BG221" s="196">
        <f>IF(N221="zákl. přenesená",J221,0)</f>
        <v>0</v>
      </c>
      <c r="BH221" s="196">
        <f>IF(N221="sníž. přenesená",J221,0)</f>
        <v>0</v>
      </c>
      <c r="BI221" s="196">
        <f>IF(N221="nulová",J221,0)</f>
        <v>0</v>
      </c>
      <c r="BJ221" s="20" t="s">
        <v>83</v>
      </c>
      <c r="BK221" s="196">
        <f>ROUND(I221*H221,2)</f>
        <v>0</v>
      </c>
      <c r="BL221" s="20" t="s">
        <v>1032</v>
      </c>
      <c r="BM221" s="195" t="s">
        <v>1038</v>
      </c>
    </row>
    <row r="222" spans="1:47" s="2" customFormat="1" ht="11.25">
      <c r="A222" s="38"/>
      <c r="B222" s="39"/>
      <c r="C222" s="40"/>
      <c r="D222" s="197" t="s">
        <v>155</v>
      </c>
      <c r="E222" s="40"/>
      <c r="F222" s="198" t="s">
        <v>1039</v>
      </c>
      <c r="G222" s="40"/>
      <c r="H222" s="40"/>
      <c r="I222" s="199"/>
      <c r="J222" s="40"/>
      <c r="K222" s="40"/>
      <c r="L222" s="43"/>
      <c r="M222" s="200"/>
      <c r="N222" s="201"/>
      <c r="O222" s="68"/>
      <c r="P222" s="68"/>
      <c r="Q222" s="68"/>
      <c r="R222" s="68"/>
      <c r="S222" s="68"/>
      <c r="T222" s="69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T222" s="20" t="s">
        <v>155</v>
      </c>
      <c r="AU222" s="20" t="s">
        <v>83</v>
      </c>
    </row>
    <row r="223" spans="1:65" s="2" customFormat="1" ht="16.5" customHeight="1">
      <c r="A223" s="38"/>
      <c r="B223" s="39"/>
      <c r="C223" s="184" t="s">
        <v>1040</v>
      </c>
      <c r="D223" s="184" t="s">
        <v>148</v>
      </c>
      <c r="E223" s="185" t="s">
        <v>1041</v>
      </c>
      <c r="F223" s="186" t="s">
        <v>1042</v>
      </c>
      <c r="G223" s="187" t="s">
        <v>291</v>
      </c>
      <c r="H223" s="188">
        <v>1</v>
      </c>
      <c r="I223" s="189"/>
      <c r="J223" s="190">
        <f>ROUND(I223*H223,2)</f>
        <v>0</v>
      </c>
      <c r="K223" s="186" t="s">
        <v>152</v>
      </c>
      <c r="L223" s="43"/>
      <c r="M223" s="191" t="s">
        <v>35</v>
      </c>
      <c r="N223" s="192" t="s">
        <v>50</v>
      </c>
      <c r="O223" s="68"/>
      <c r="P223" s="193">
        <f>O223*H223</f>
        <v>0</v>
      </c>
      <c r="Q223" s="193">
        <v>0</v>
      </c>
      <c r="R223" s="193">
        <f>Q223*H223</f>
        <v>0</v>
      </c>
      <c r="S223" s="193">
        <v>0</v>
      </c>
      <c r="T223" s="194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195" t="s">
        <v>1032</v>
      </c>
      <c r="AT223" s="195" t="s">
        <v>148</v>
      </c>
      <c r="AU223" s="195" t="s">
        <v>83</v>
      </c>
      <c r="AY223" s="20" t="s">
        <v>145</v>
      </c>
      <c r="BE223" s="196">
        <f>IF(N223="základní",J223,0)</f>
        <v>0</v>
      </c>
      <c r="BF223" s="196">
        <f>IF(N223="snížená",J223,0)</f>
        <v>0</v>
      </c>
      <c r="BG223" s="196">
        <f>IF(N223="zákl. přenesená",J223,0)</f>
        <v>0</v>
      </c>
      <c r="BH223" s="196">
        <f>IF(N223="sníž. přenesená",J223,0)</f>
        <v>0</v>
      </c>
      <c r="BI223" s="196">
        <f>IF(N223="nulová",J223,0)</f>
        <v>0</v>
      </c>
      <c r="BJ223" s="20" t="s">
        <v>83</v>
      </c>
      <c r="BK223" s="196">
        <f>ROUND(I223*H223,2)</f>
        <v>0</v>
      </c>
      <c r="BL223" s="20" t="s">
        <v>1032</v>
      </c>
      <c r="BM223" s="195" t="s">
        <v>1043</v>
      </c>
    </row>
    <row r="224" spans="1:47" s="2" customFormat="1" ht="11.25">
      <c r="A224" s="38"/>
      <c r="B224" s="39"/>
      <c r="C224" s="40"/>
      <c r="D224" s="197" t="s">
        <v>155</v>
      </c>
      <c r="E224" s="40"/>
      <c r="F224" s="198" t="s">
        <v>1044</v>
      </c>
      <c r="G224" s="40"/>
      <c r="H224" s="40"/>
      <c r="I224" s="199"/>
      <c r="J224" s="40"/>
      <c r="K224" s="40"/>
      <c r="L224" s="43"/>
      <c r="M224" s="200"/>
      <c r="N224" s="201"/>
      <c r="O224" s="68"/>
      <c r="P224" s="68"/>
      <c r="Q224" s="68"/>
      <c r="R224" s="68"/>
      <c r="S224" s="68"/>
      <c r="T224" s="69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T224" s="20" t="s">
        <v>155</v>
      </c>
      <c r="AU224" s="20" t="s">
        <v>83</v>
      </c>
    </row>
    <row r="225" spans="1:65" s="2" customFormat="1" ht="16.5" customHeight="1">
      <c r="A225" s="38"/>
      <c r="B225" s="39"/>
      <c r="C225" s="184" t="s">
        <v>1045</v>
      </c>
      <c r="D225" s="184" t="s">
        <v>148</v>
      </c>
      <c r="E225" s="185" t="s">
        <v>1046</v>
      </c>
      <c r="F225" s="186" t="s">
        <v>1047</v>
      </c>
      <c r="G225" s="187" t="s">
        <v>291</v>
      </c>
      <c r="H225" s="188">
        <v>1</v>
      </c>
      <c r="I225" s="189"/>
      <c r="J225" s="190">
        <f>ROUND(I225*H225,2)</f>
        <v>0</v>
      </c>
      <c r="K225" s="186" t="s">
        <v>152</v>
      </c>
      <c r="L225" s="43"/>
      <c r="M225" s="191" t="s">
        <v>35</v>
      </c>
      <c r="N225" s="192" t="s">
        <v>50</v>
      </c>
      <c r="O225" s="68"/>
      <c r="P225" s="193">
        <f>O225*H225</f>
        <v>0</v>
      </c>
      <c r="Q225" s="193">
        <v>0</v>
      </c>
      <c r="R225" s="193">
        <f>Q225*H225</f>
        <v>0</v>
      </c>
      <c r="S225" s="193">
        <v>0</v>
      </c>
      <c r="T225" s="194">
        <f>S225*H225</f>
        <v>0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195" t="s">
        <v>1032</v>
      </c>
      <c r="AT225" s="195" t="s">
        <v>148</v>
      </c>
      <c r="AU225" s="195" t="s">
        <v>83</v>
      </c>
      <c r="AY225" s="20" t="s">
        <v>145</v>
      </c>
      <c r="BE225" s="196">
        <f>IF(N225="základní",J225,0)</f>
        <v>0</v>
      </c>
      <c r="BF225" s="196">
        <f>IF(N225="snížená",J225,0)</f>
        <v>0</v>
      </c>
      <c r="BG225" s="196">
        <f>IF(N225="zákl. přenesená",J225,0)</f>
        <v>0</v>
      </c>
      <c r="BH225" s="196">
        <f>IF(N225="sníž. přenesená",J225,0)</f>
        <v>0</v>
      </c>
      <c r="BI225" s="196">
        <f>IF(N225="nulová",J225,0)</f>
        <v>0</v>
      </c>
      <c r="BJ225" s="20" t="s">
        <v>83</v>
      </c>
      <c r="BK225" s="196">
        <f>ROUND(I225*H225,2)</f>
        <v>0</v>
      </c>
      <c r="BL225" s="20" t="s">
        <v>1032</v>
      </c>
      <c r="BM225" s="195" t="s">
        <v>1048</v>
      </c>
    </row>
    <row r="226" spans="1:47" s="2" customFormat="1" ht="11.25">
      <c r="A226" s="38"/>
      <c r="B226" s="39"/>
      <c r="C226" s="40"/>
      <c r="D226" s="197" t="s">
        <v>155</v>
      </c>
      <c r="E226" s="40"/>
      <c r="F226" s="198" t="s">
        <v>1049</v>
      </c>
      <c r="G226" s="40"/>
      <c r="H226" s="40"/>
      <c r="I226" s="199"/>
      <c r="J226" s="40"/>
      <c r="K226" s="40"/>
      <c r="L226" s="43"/>
      <c r="M226" s="200"/>
      <c r="N226" s="201"/>
      <c r="O226" s="68"/>
      <c r="P226" s="68"/>
      <c r="Q226" s="68"/>
      <c r="R226" s="68"/>
      <c r="S226" s="68"/>
      <c r="T226" s="69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T226" s="20" t="s">
        <v>155</v>
      </c>
      <c r="AU226" s="20" t="s">
        <v>83</v>
      </c>
    </row>
    <row r="227" spans="1:65" s="2" customFormat="1" ht="16.5" customHeight="1">
      <c r="A227" s="38"/>
      <c r="B227" s="39"/>
      <c r="C227" s="184" t="s">
        <v>1050</v>
      </c>
      <c r="D227" s="184" t="s">
        <v>148</v>
      </c>
      <c r="E227" s="185" t="s">
        <v>1051</v>
      </c>
      <c r="F227" s="186" t="s">
        <v>1052</v>
      </c>
      <c r="G227" s="187" t="s">
        <v>291</v>
      </c>
      <c r="H227" s="188">
        <v>1</v>
      </c>
      <c r="I227" s="189"/>
      <c r="J227" s="190">
        <f>ROUND(I227*H227,2)</f>
        <v>0</v>
      </c>
      <c r="K227" s="186" t="s">
        <v>152</v>
      </c>
      <c r="L227" s="43"/>
      <c r="M227" s="191" t="s">
        <v>35</v>
      </c>
      <c r="N227" s="192" t="s">
        <v>50</v>
      </c>
      <c r="O227" s="68"/>
      <c r="P227" s="193">
        <f>O227*H227</f>
        <v>0</v>
      </c>
      <c r="Q227" s="193">
        <v>0</v>
      </c>
      <c r="R227" s="193">
        <f>Q227*H227</f>
        <v>0</v>
      </c>
      <c r="S227" s="193">
        <v>0</v>
      </c>
      <c r="T227" s="194">
        <f>S227*H227</f>
        <v>0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195" t="s">
        <v>1032</v>
      </c>
      <c r="AT227" s="195" t="s">
        <v>148</v>
      </c>
      <c r="AU227" s="195" t="s">
        <v>83</v>
      </c>
      <c r="AY227" s="20" t="s">
        <v>145</v>
      </c>
      <c r="BE227" s="196">
        <f>IF(N227="základní",J227,0)</f>
        <v>0</v>
      </c>
      <c r="BF227" s="196">
        <f>IF(N227="snížená",J227,0)</f>
        <v>0</v>
      </c>
      <c r="BG227" s="196">
        <f>IF(N227="zákl. přenesená",J227,0)</f>
        <v>0</v>
      </c>
      <c r="BH227" s="196">
        <f>IF(N227="sníž. přenesená",J227,0)</f>
        <v>0</v>
      </c>
      <c r="BI227" s="196">
        <f>IF(N227="nulová",J227,0)</f>
        <v>0</v>
      </c>
      <c r="BJ227" s="20" t="s">
        <v>83</v>
      </c>
      <c r="BK227" s="196">
        <f>ROUND(I227*H227,2)</f>
        <v>0</v>
      </c>
      <c r="BL227" s="20" t="s">
        <v>1032</v>
      </c>
      <c r="BM227" s="195" t="s">
        <v>1053</v>
      </c>
    </row>
    <row r="228" spans="1:47" s="2" customFormat="1" ht="11.25">
      <c r="A228" s="38"/>
      <c r="B228" s="39"/>
      <c r="C228" s="40"/>
      <c r="D228" s="197" t="s">
        <v>155</v>
      </c>
      <c r="E228" s="40"/>
      <c r="F228" s="198" t="s">
        <v>1054</v>
      </c>
      <c r="G228" s="40"/>
      <c r="H228" s="40"/>
      <c r="I228" s="199"/>
      <c r="J228" s="40"/>
      <c r="K228" s="40"/>
      <c r="L228" s="43"/>
      <c r="M228" s="200"/>
      <c r="N228" s="201"/>
      <c r="O228" s="68"/>
      <c r="P228" s="68"/>
      <c r="Q228" s="68"/>
      <c r="R228" s="68"/>
      <c r="S228" s="68"/>
      <c r="T228" s="69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T228" s="20" t="s">
        <v>155</v>
      </c>
      <c r="AU228" s="20" t="s">
        <v>83</v>
      </c>
    </row>
    <row r="229" spans="1:65" s="2" customFormat="1" ht="16.5" customHeight="1">
      <c r="A229" s="38"/>
      <c r="B229" s="39"/>
      <c r="C229" s="184" t="s">
        <v>1055</v>
      </c>
      <c r="D229" s="184" t="s">
        <v>148</v>
      </c>
      <c r="E229" s="185" t="s">
        <v>1056</v>
      </c>
      <c r="F229" s="186" t="s">
        <v>1057</v>
      </c>
      <c r="G229" s="187" t="s">
        <v>291</v>
      </c>
      <c r="H229" s="188">
        <v>1</v>
      </c>
      <c r="I229" s="189"/>
      <c r="J229" s="190">
        <f>ROUND(I229*H229,2)</f>
        <v>0</v>
      </c>
      <c r="K229" s="186" t="s">
        <v>152</v>
      </c>
      <c r="L229" s="43"/>
      <c r="M229" s="191" t="s">
        <v>35</v>
      </c>
      <c r="N229" s="192" t="s">
        <v>50</v>
      </c>
      <c r="O229" s="68"/>
      <c r="P229" s="193">
        <f>O229*H229</f>
        <v>0</v>
      </c>
      <c r="Q229" s="193">
        <v>0</v>
      </c>
      <c r="R229" s="193">
        <f>Q229*H229</f>
        <v>0</v>
      </c>
      <c r="S229" s="193">
        <v>0</v>
      </c>
      <c r="T229" s="194">
        <f>S229*H229</f>
        <v>0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195" t="s">
        <v>1032</v>
      </c>
      <c r="AT229" s="195" t="s">
        <v>148</v>
      </c>
      <c r="AU229" s="195" t="s">
        <v>83</v>
      </c>
      <c r="AY229" s="20" t="s">
        <v>145</v>
      </c>
      <c r="BE229" s="196">
        <f>IF(N229="základní",J229,0)</f>
        <v>0</v>
      </c>
      <c r="BF229" s="196">
        <f>IF(N229="snížená",J229,0)</f>
        <v>0</v>
      </c>
      <c r="BG229" s="196">
        <f>IF(N229="zákl. přenesená",J229,0)</f>
        <v>0</v>
      </c>
      <c r="BH229" s="196">
        <f>IF(N229="sníž. přenesená",J229,0)</f>
        <v>0</v>
      </c>
      <c r="BI229" s="196">
        <f>IF(N229="nulová",J229,0)</f>
        <v>0</v>
      </c>
      <c r="BJ229" s="20" t="s">
        <v>83</v>
      </c>
      <c r="BK229" s="196">
        <f>ROUND(I229*H229,2)</f>
        <v>0</v>
      </c>
      <c r="BL229" s="20" t="s">
        <v>1032</v>
      </c>
      <c r="BM229" s="195" t="s">
        <v>1058</v>
      </c>
    </row>
    <row r="230" spans="1:47" s="2" customFormat="1" ht="11.25">
      <c r="A230" s="38"/>
      <c r="B230" s="39"/>
      <c r="C230" s="40"/>
      <c r="D230" s="197" t="s">
        <v>155</v>
      </c>
      <c r="E230" s="40"/>
      <c r="F230" s="198" t="s">
        <v>1059</v>
      </c>
      <c r="G230" s="40"/>
      <c r="H230" s="40"/>
      <c r="I230" s="199"/>
      <c r="J230" s="40"/>
      <c r="K230" s="40"/>
      <c r="L230" s="43"/>
      <c r="M230" s="257"/>
      <c r="N230" s="258"/>
      <c r="O230" s="259"/>
      <c r="P230" s="259"/>
      <c r="Q230" s="259"/>
      <c r="R230" s="259"/>
      <c r="S230" s="259"/>
      <c r="T230" s="260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T230" s="20" t="s">
        <v>155</v>
      </c>
      <c r="AU230" s="20" t="s">
        <v>83</v>
      </c>
    </row>
    <row r="231" spans="1:31" s="2" customFormat="1" ht="6.95" customHeight="1">
      <c r="A231" s="38"/>
      <c r="B231" s="51"/>
      <c r="C231" s="52"/>
      <c r="D231" s="52"/>
      <c r="E231" s="52"/>
      <c r="F231" s="52"/>
      <c r="G231" s="52"/>
      <c r="H231" s="52"/>
      <c r="I231" s="52"/>
      <c r="J231" s="52"/>
      <c r="K231" s="52"/>
      <c r="L231" s="43"/>
      <c r="M231" s="38"/>
      <c r="O231" s="38"/>
      <c r="P231" s="38"/>
      <c r="Q231" s="38"/>
      <c r="R231" s="38"/>
      <c r="S231" s="38"/>
      <c r="T231" s="38"/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</row>
  </sheetData>
  <sheetProtection algorithmName="SHA-512" hashValue="FMUhMkZufvBXCpqidvYqwobgTIgNps1so8FcFmyvvOx+LJbXUAqXPCzDp2q1KULe2qrY5P9ha8a1MVG82jI+Og==" saltValue="LLj14RYBUFlUaYV1JZ/Vc9qjwdmXStLm7MHE2ARXVfdKtD28sRbIEfWBynHDxWsx4a6GdMs1uVtiLd6YS9FTUg==" spinCount="100000" sheet="1" objects="1" scenarios="1" formatColumns="0" formatRows="0" autoFilter="0"/>
  <autoFilter ref="C89:K230"/>
  <mergeCells count="12">
    <mergeCell ref="E82:H82"/>
    <mergeCell ref="L2:V2"/>
    <mergeCell ref="E50:H50"/>
    <mergeCell ref="E52:H52"/>
    <mergeCell ref="E54:H54"/>
    <mergeCell ref="E78:H78"/>
    <mergeCell ref="E80:H80"/>
    <mergeCell ref="E7:H7"/>
    <mergeCell ref="E9:H9"/>
    <mergeCell ref="E11:H11"/>
    <mergeCell ref="E20:H20"/>
    <mergeCell ref="E29:H29"/>
  </mergeCells>
  <hyperlinks>
    <hyperlink ref="F94" r:id="rId1" display="https://podminky.urs.cz/item/CS_URS_2023_02/741810002"/>
    <hyperlink ref="F99" r:id="rId2" display="https://podminky.urs.cz/item/CS_URS_2023_02/741110043"/>
    <hyperlink ref="F103" r:id="rId3" display="https://podminky.urs.cz/item/CS_URS_2023_02/741110061"/>
    <hyperlink ref="F107" r:id="rId4" display="https://podminky.urs.cz/item/CS_URS_2023_02/741111002"/>
    <hyperlink ref="F110" r:id="rId5" display="https://podminky.urs.cz/item/CS_URS_2023_02/741112001"/>
    <hyperlink ref="F113" r:id="rId6" display="https://podminky.urs.cz/item/CS_URS_2023_02/741112061"/>
    <hyperlink ref="F118" r:id="rId7" display="https://podminky.urs.cz/item/CS_URS_2023_02/741112101"/>
    <hyperlink ref="F121" r:id="rId8" display="https://podminky.urs.cz/item/CS_URS_2023_02/741122015"/>
    <hyperlink ref="F126" r:id="rId9" display="https://podminky.urs.cz/item/CS_URS_2023_02/741122016"/>
    <hyperlink ref="F131" r:id="rId10" display="https://podminky.urs.cz/item/CS_URS_2023_02/741122031"/>
    <hyperlink ref="F135" r:id="rId11" display="https://podminky.urs.cz/item/CS_URS_2023_02/741132103"/>
    <hyperlink ref="F139" r:id="rId12" display="https://podminky.urs.cz/item/CS_URS_2023_02/741210001"/>
    <hyperlink ref="F142" r:id="rId13" display="https://podminky.urs.cz/item/CS_URS_2023_02/741210004"/>
    <hyperlink ref="F144" r:id="rId14" display="https://podminky.urs.cz/item/CS_URS_2023_02/741310101"/>
    <hyperlink ref="F149" r:id="rId15" display="https://podminky.urs.cz/item/CS_URS_2023_02/741310235"/>
    <hyperlink ref="F154" r:id="rId16" display="https://podminky.urs.cz/item/CS_URS_2023_02/741310235"/>
    <hyperlink ref="F159" r:id="rId17" display="https://podminky.urs.cz/item/CS_URS_2023_02/741313004"/>
    <hyperlink ref="F162" r:id="rId18" display="https://podminky.urs.cz/item/CS_URS_2023_02/741313004"/>
    <hyperlink ref="F166" r:id="rId19" display="https://podminky.urs.cz/item/CS_URS_2023_02/741313006"/>
    <hyperlink ref="F170" r:id="rId20" display="https://podminky.urs.cz/item/CS_URS_2023_02/741313041"/>
    <hyperlink ref="F174" r:id="rId21" display="https://podminky.urs.cz/item/CS_URS_2023_02/741372051"/>
    <hyperlink ref="F177" r:id="rId22" display="https://podminky.urs.cz/item/CS_URS_2023_02/741372061"/>
    <hyperlink ref="F180" r:id="rId23" display="https://podminky.urs.cz/item/CS_URS_2023_02/741372073"/>
    <hyperlink ref="F183" r:id="rId24" display="https://podminky.urs.cz/item/CS_URS_2023_02/741372073"/>
    <hyperlink ref="F188" r:id="rId25" display="https://podminky.urs.cz/item/CS_URS_2023_02/741372073"/>
    <hyperlink ref="F193" r:id="rId26" display="https://podminky.urs.cz/item/CS_URS_2023_02/741372102"/>
    <hyperlink ref="F196" r:id="rId27" display="https://podminky.urs.cz/item/CS_URS_2023_02/741374052"/>
    <hyperlink ref="F199" r:id="rId28" display="https://podminky.urs.cz/item/CS_URS_2023_02/741811022"/>
    <hyperlink ref="F203" r:id="rId29" display="https://podminky.urs.cz/item/CS_URS_2023_02/998741202"/>
    <hyperlink ref="F205" r:id="rId30" display="https://podminky.urs.cz/item/CS_URS_2023_02/998741293"/>
    <hyperlink ref="F220" r:id="rId31" display="https://podminky.urs.cz/item/CS_URS_2023_02/011464000"/>
    <hyperlink ref="F222" r:id="rId32" display="https://podminky.urs.cz/item/CS_URS_2023_02/013254000"/>
    <hyperlink ref="F224" r:id="rId33" display="https://podminky.urs.cz/item/CS_URS_2023_02/065002000"/>
    <hyperlink ref="F226" r:id="rId34" display="https://podminky.urs.cz/item/CS_URS_2023_02/075503000"/>
    <hyperlink ref="F228" r:id="rId35" display="https://podminky.urs.cz/item/CS_URS_2023_02/092103001"/>
    <hyperlink ref="F230" r:id="rId36" display="https://podminky.urs.cz/item/CS_URS_2023_02/092203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37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2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96"/>
      <c r="M2" s="396"/>
      <c r="N2" s="396"/>
      <c r="O2" s="396"/>
      <c r="P2" s="396"/>
      <c r="Q2" s="396"/>
      <c r="R2" s="396"/>
      <c r="S2" s="396"/>
      <c r="T2" s="396"/>
      <c r="U2" s="396"/>
      <c r="V2" s="396"/>
      <c r="AT2" s="20" t="s">
        <v>107</v>
      </c>
    </row>
    <row r="3" spans="2:46" s="1" customFormat="1" ht="6.95" customHeight="1">
      <c r="B3" s="112"/>
      <c r="C3" s="113"/>
      <c r="D3" s="113"/>
      <c r="E3" s="113"/>
      <c r="F3" s="113"/>
      <c r="G3" s="113"/>
      <c r="H3" s="113"/>
      <c r="I3" s="113"/>
      <c r="J3" s="113"/>
      <c r="K3" s="113"/>
      <c r="L3" s="23"/>
      <c r="AT3" s="20" t="s">
        <v>87</v>
      </c>
    </row>
    <row r="4" spans="2:46" s="1" customFormat="1" ht="24.95" customHeight="1">
      <c r="B4" s="23"/>
      <c r="D4" s="114" t="s">
        <v>111</v>
      </c>
      <c r="L4" s="23"/>
      <c r="M4" s="115" t="s">
        <v>10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116" t="s">
        <v>16</v>
      </c>
      <c r="L6" s="23"/>
    </row>
    <row r="7" spans="2:12" s="1" customFormat="1" ht="26.25" customHeight="1">
      <c r="B7" s="23"/>
      <c r="E7" s="397" t="str">
        <f>'Rekapitulace stavby'!K6</f>
        <v>CMTF -Univerzitní 22-Vrátnice a vstupní prostory a oprava podlah a rekonstrukce omítek stropů v kancelářích 36.07 ,3.08,</v>
      </c>
      <c r="F7" s="398"/>
      <c r="G7" s="398"/>
      <c r="H7" s="398"/>
      <c r="L7" s="23"/>
    </row>
    <row r="8" spans="2:12" s="1" customFormat="1" ht="12" customHeight="1">
      <c r="B8" s="23"/>
      <c r="D8" s="116" t="s">
        <v>112</v>
      </c>
      <c r="L8" s="23"/>
    </row>
    <row r="9" spans="1:31" s="2" customFormat="1" ht="16.5" customHeight="1">
      <c r="A9" s="38"/>
      <c r="B9" s="43"/>
      <c r="C9" s="38"/>
      <c r="D9" s="38"/>
      <c r="E9" s="397" t="s">
        <v>735</v>
      </c>
      <c r="F9" s="399"/>
      <c r="G9" s="399"/>
      <c r="H9" s="399"/>
      <c r="I9" s="38"/>
      <c r="J9" s="38"/>
      <c r="K9" s="38"/>
      <c r="L9" s="117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3"/>
      <c r="C10" s="38"/>
      <c r="D10" s="116" t="s">
        <v>114</v>
      </c>
      <c r="E10" s="38"/>
      <c r="F10" s="38"/>
      <c r="G10" s="38"/>
      <c r="H10" s="38"/>
      <c r="I10" s="38"/>
      <c r="J10" s="38"/>
      <c r="K10" s="38"/>
      <c r="L10" s="117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3"/>
      <c r="C11" s="38"/>
      <c r="D11" s="38"/>
      <c r="E11" s="400" t="s">
        <v>1060</v>
      </c>
      <c r="F11" s="399"/>
      <c r="G11" s="399"/>
      <c r="H11" s="399"/>
      <c r="I11" s="38"/>
      <c r="J11" s="38"/>
      <c r="K11" s="38"/>
      <c r="L11" s="117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1.25">
      <c r="A12" s="38"/>
      <c r="B12" s="43"/>
      <c r="C12" s="38"/>
      <c r="D12" s="38"/>
      <c r="E12" s="38"/>
      <c r="F12" s="38"/>
      <c r="G12" s="38"/>
      <c r="H12" s="38"/>
      <c r="I12" s="38"/>
      <c r="J12" s="38"/>
      <c r="K12" s="38"/>
      <c r="L12" s="117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3"/>
      <c r="C13" s="38"/>
      <c r="D13" s="116" t="s">
        <v>18</v>
      </c>
      <c r="E13" s="38"/>
      <c r="F13" s="107" t="s">
        <v>35</v>
      </c>
      <c r="G13" s="38"/>
      <c r="H13" s="38"/>
      <c r="I13" s="116" t="s">
        <v>20</v>
      </c>
      <c r="J13" s="107" t="s">
        <v>35</v>
      </c>
      <c r="K13" s="38"/>
      <c r="L13" s="117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3"/>
      <c r="C14" s="38"/>
      <c r="D14" s="116" t="s">
        <v>22</v>
      </c>
      <c r="E14" s="38"/>
      <c r="F14" s="107" t="s">
        <v>737</v>
      </c>
      <c r="G14" s="38"/>
      <c r="H14" s="38"/>
      <c r="I14" s="116" t="s">
        <v>24</v>
      </c>
      <c r="J14" s="118" t="str">
        <f>'Rekapitulace stavby'!AN8</f>
        <v>24. 4. 2024</v>
      </c>
      <c r="K14" s="38"/>
      <c r="L14" s="117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9" customHeight="1">
      <c r="A15" s="38"/>
      <c r="B15" s="43"/>
      <c r="C15" s="38"/>
      <c r="D15" s="38"/>
      <c r="E15" s="38"/>
      <c r="F15" s="38"/>
      <c r="G15" s="38"/>
      <c r="H15" s="38"/>
      <c r="I15" s="38"/>
      <c r="J15" s="38"/>
      <c r="K15" s="38"/>
      <c r="L15" s="117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3"/>
      <c r="C16" s="38"/>
      <c r="D16" s="116" t="s">
        <v>30</v>
      </c>
      <c r="E16" s="38"/>
      <c r="F16" s="38"/>
      <c r="G16" s="38"/>
      <c r="H16" s="38"/>
      <c r="I16" s="116" t="s">
        <v>31</v>
      </c>
      <c r="J16" s="107" t="s">
        <v>738</v>
      </c>
      <c r="K16" s="38"/>
      <c r="L16" s="117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3"/>
      <c r="C17" s="38"/>
      <c r="D17" s="38"/>
      <c r="E17" s="107" t="s">
        <v>739</v>
      </c>
      <c r="F17" s="38"/>
      <c r="G17" s="38"/>
      <c r="H17" s="38"/>
      <c r="I17" s="116" t="s">
        <v>34</v>
      </c>
      <c r="J17" s="107" t="s">
        <v>740</v>
      </c>
      <c r="K17" s="38"/>
      <c r="L17" s="117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3"/>
      <c r="C18" s="38"/>
      <c r="D18" s="38"/>
      <c r="E18" s="38"/>
      <c r="F18" s="38"/>
      <c r="G18" s="38"/>
      <c r="H18" s="38"/>
      <c r="I18" s="38"/>
      <c r="J18" s="38"/>
      <c r="K18" s="38"/>
      <c r="L18" s="117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3"/>
      <c r="C19" s="38"/>
      <c r="D19" s="116" t="s">
        <v>36</v>
      </c>
      <c r="E19" s="38"/>
      <c r="F19" s="38"/>
      <c r="G19" s="38"/>
      <c r="H19" s="38"/>
      <c r="I19" s="116" t="s">
        <v>31</v>
      </c>
      <c r="J19" s="33" t="str">
        <f>'Rekapitulace stavby'!AN13</f>
        <v>Vyplň údaj</v>
      </c>
      <c r="K19" s="38"/>
      <c r="L19" s="117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3"/>
      <c r="C20" s="38"/>
      <c r="D20" s="38"/>
      <c r="E20" s="401" t="str">
        <f>'Rekapitulace stavby'!E14</f>
        <v>Vyplň údaj</v>
      </c>
      <c r="F20" s="402"/>
      <c r="G20" s="402"/>
      <c r="H20" s="402"/>
      <c r="I20" s="116" t="s">
        <v>34</v>
      </c>
      <c r="J20" s="33" t="str">
        <f>'Rekapitulace stavby'!AN14</f>
        <v>Vyplň údaj</v>
      </c>
      <c r="K20" s="38"/>
      <c r="L20" s="117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3"/>
      <c r="C21" s="38"/>
      <c r="D21" s="38"/>
      <c r="E21" s="38"/>
      <c r="F21" s="38"/>
      <c r="G21" s="38"/>
      <c r="H21" s="38"/>
      <c r="I21" s="38"/>
      <c r="J21" s="38"/>
      <c r="K21" s="38"/>
      <c r="L21" s="117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3"/>
      <c r="C22" s="38"/>
      <c r="D22" s="116" t="s">
        <v>38</v>
      </c>
      <c r="E22" s="38"/>
      <c r="F22" s="38"/>
      <c r="G22" s="38"/>
      <c r="H22" s="38"/>
      <c r="I22" s="116" t="s">
        <v>31</v>
      </c>
      <c r="J22" s="107" t="s">
        <v>741</v>
      </c>
      <c r="K22" s="38"/>
      <c r="L22" s="117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3"/>
      <c r="C23" s="38"/>
      <c r="D23" s="38"/>
      <c r="E23" s="107" t="s">
        <v>742</v>
      </c>
      <c r="F23" s="38"/>
      <c r="G23" s="38"/>
      <c r="H23" s="38"/>
      <c r="I23" s="116" t="s">
        <v>34</v>
      </c>
      <c r="J23" s="107" t="s">
        <v>743</v>
      </c>
      <c r="K23" s="38"/>
      <c r="L23" s="117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3"/>
      <c r="C24" s="38"/>
      <c r="D24" s="38"/>
      <c r="E24" s="38"/>
      <c r="F24" s="38"/>
      <c r="G24" s="38"/>
      <c r="H24" s="38"/>
      <c r="I24" s="38"/>
      <c r="J24" s="38"/>
      <c r="K24" s="38"/>
      <c r="L24" s="117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3"/>
      <c r="C25" s="38"/>
      <c r="D25" s="116" t="s">
        <v>41</v>
      </c>
      <c r="E25" s="38"/>
      <c r="F25" s="38"/>
      <c r="G25" s="38"/>
      <c r="H25" s="38"/>
      <c r="I25" s="116" t="s">
        <v>31</v>
      </c>
      <c r="J25" s="107" t="s">
        <v>35</v>
      </c>
      <c r="K25" s="38"/>
      <c r="L25" s="117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3"/>
      <c r="C26" s="38"/>
      <c r="D26" s="38"/>
      <c r="E26" s="107" t="s">
        <v>744</v>
      </c>
      <c r="F26" s="38"/>
      <c r="G26" s="38"/>
      <c r="H26" s="38"/>
      <c r="I26" s="116" t="s">
        <v>34</v>
      </c>
      <c r="J26" s="107" t="s">
        <v>35</v>
      </c>
      <c r="K26" s="38"/>
      <c r="L26" s="117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3"/>
      <c r="C27" s="38"/>
      <c r="D27" s="38"/>
      <c r="E27" s="38"/>
      <c r="F27" s="38"/>
      <c r="G27" s="38"/>
      <c r="H27" s="38"/>
      <c r="I27" s="38"/>
      <c r="J27" s="38"/>
      <c r="K27" s="38"/>
      <c r="L27" s="117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3"/>
      <c r="C28" s="38"/>
      <c r="D28" s="116" t="s">
        <v>43</v>
      </c>
      <c r="E28" s="38"/>
      <c r="F28" s="38"/>
      <c r="G28" s="38"/>
      <c r="H28" s="38"/>
      <c r="I28" s="38"/>
      <c r="J28" s="38"/>
      <c r="K28" s="38"/>
      <c r="L28" s="117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21"/>
      <c r="B29" s="122"/>
      <c r="C29" s="121"/>
      <c r="D29" s="121"/>
      <c r="E29" s="403" t="s">
        <v>35</v>
      </c>
      <c r="F29" s="403"/>
      <c r="G29" s="403"/>
      <c r="H29" s="403"/>
      <c r="I29" s="121"/>
      <c r="J29" s="121"/>
      <c r="K29" s="121"/>
      <c r="L29" s="123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</row>
    <row r="30" spans="1:31" s="2" customFormat="1" ht="6.95" customHeight="1">
      <c r="A30" s="38"/>
      <c r="B30" s="43"/>
      <c r="C30" s="38"/>
      <c r="D30" s="38"/>
      <c r="E30" s="38"/>
      <c r="F30" s="38"/>
      <c r="G30" s="38"/>
      <c r="H30" s="38"/>
      <c r="I30" s="38"/>
      <c r="J30" s="38"/>
      <c r="K30" s="38"/>
      <c r="L30" s="117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3"/>
      <c r="C31" s="38"/>
      <c r="D31" s="124"/>
      <c r="E31" s="124"/>
      <c r="F31" s="124"/>
      <c r="G31" s="124"/>
      <c r="H31" s="124"/>
      <c r="I31" s="124"/>
      <c r="J31" s="124"/>
      <c r="K31" s="124"/>
      <c r="L31" s="117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35" customHeight="1">
      <c r="A32" s="38"/>
      <c r="B32" s="43"/>
      <c r="C32" s="38"/>
      <c r="D32" s="125" t="s">
        <v>45</v>
      </c>
      <c r="E32" s="38"/>
      <c r="F32" s="38"/>
      <c r="G32" s="38"/>
      <c r="H32" s="38"/>
      <c r="I32" s="38"/>
      <c r="J32" s="126">
        <f>ROUND(J90,2)</f>
        <v>0</v>
      </c>
      <c r="K32" s="38"/>
      <c r="L32" s="117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3"/>
      <c r="C33" s="38"/>
      <c r="D33" s="124"/>
      <c r="E33" s="124"/>
      <c r="F33" s="124"/>
      <c r="G33" s="124"/>
      <c r="H33" s="124"/>
      <c r="I33" s="124"/>
      <c r="J33" s="124"/>
      <c r="K33" s="124"/>
      <c r="L33" s="117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5" customHeight="1">
      <c r="A34" s="38"/>
      <c r="B34" s="43"/>
      <c r="C34" s="38"/>
      <c r="D34" s="38"/>
      <c r="E34" s="38"/>
      <c r="F34" s="127" t="s">
        <v>47</v>
      </c>
      <c r="G34" s="38"/>
      <c r="H34" s="38"/>
      <c r="I34" s="127" t="s">
        <v>46</v>
      </c>
      <c r="J34" s="127" t="s">
        <v>48</v>
      </c>
      <c r="K34" s="38"/>
      <c r="L34" s="117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5" customHeight="1">
      <c r="A35" s="38"/>
      <c r="B35" s="43"/>
      <c r="C35" s="38"/>
      <c r="D35" s="128" t="s">
        <v>49</v>
      </c>
      <c r="E35" s="116" t="s">
        <v>50</v>
      </c>
      <c r="F35" s="129">
        <f>ROUND((SUM(BE90:BE224)),2)</f>
        <v>0</v>
      </c>
      <c r="G35" s="38"/>
      <c r="H35" s="38"/>
      <c r="I35" s="130">
        <v>0.21</v>
      </c>
      <c r="J35" s="129">
        <f>ROUND(((SUM(BE90:BE224))*I35),2)</f>
        <v>0</v>
      </c>
      <c r="K35" s="38"/>
      <c r="L35" s="117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5" customHeight="1">
      <c r="A36" s="38"/>
      <c r="B36" s="43"/>
      <c r="C36" s="38"/>
      <c r="D36" s="38"/>
      <c r="E36" s="116" t="s">
        <v>51</v>
      </c>
      <c r="F36" s="129">
        <f>ROUND((SUM(BF90:BF224)),2)</f>
        <v>0</v>
      </c>
      <c r="G36" s="38"/>
      <c r="H36" s="38"/>
      <c r="I36" s="130">
        <v>0.15</v>
      </c>
      <c r="J36" s="129">
        <f>ROUND(((SUM(BF90:BF224))*I36),2)</f>
        <v>0</v>
      </c>
      <c r="K36" s="38"/>
      <c r="L36" s="117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5" customHeight="1" hidden="1">
      <c r="A37" s="38"/>
      <c r="B37" s="43"/>
      <c r="C37" s="38"/>
      <c r="D37" s="38"/>
      <c r="E37" s="116" t="s">
        <v>52</v>
      </c>
      <c r="F37" s="129">
        <f>ROUND((SUM(BG90:BG224)),2)</f>
        <v>0</v>
      </c>
      <c r="G37" s="38"/>
      <c r="H37" s="38"/>
      <c r="I37" s="130">
        <v>0.21</v>
      </c>
      <c r="J37" s="129">
        <f>0</f>
        <v>0</v>
      </c>
      <c r="K37" s="38"/>
      <c r="L37" s="117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5" customHeight="1" hidden="1">
      <c r="A38" s="38"/>
      <c r="B38" s="43"/>
      <c r="C38" s="38"/>
      <c r="D38" s="38"/>
      <c r="E38" s="116" t="s">
        <v>53</v>
      </c>
      <c r="F38" s="129">
        <f>ROUND((SUM(BH90:BH224)),2)</f>
        <v>0</v>
      </c>
      <c r="G38" s="38"/>
      <c r="H38" s="38"/>
      <c r="I38" s="130">
        <v>0.15</v>
      </c>
      <c r="J38" s="129">
        <f>0</f>
        <v>0</v>
      </c>
      <c r="K38" s="38"/>
      <c r="L38" s="117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5" customHeight="1" hidden="1">
      <c r="A39" s="38"/>
      <c r="B39" s="43"/>
      <c r="C39" s="38"/>
      <c r="D39" s="38"/>
      <c r="E39" s="116" t="s">
        <v>54</v>
      </c>
      <c r="F39" s="129">
        <f>ROUND((SUM(BI90:BI224)),2)</f>
        <v>0</v>
      </c>
      <c r="G39" s="38"/>
      <c r="H39" s="38"/>
      <c r="I39" s="130">
        <v>0</v>
      </c>
      <c r="J39" s="129">
        <f>0</f>
        <v>0</v>
      </c>
      <c r="K39" s="38"/>
      <c r="L39" s="117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3"/>
      <c r="C40" s="38"/>
      <c r="D40" s="38"/>
      <c r="E40" s="38"/>
      <c r="F40" s="38"/>
      <c r="G40" s="38"/>
      <c r="H40" s="38"/>
      <c r="I40" s="38"/>
      <c r="J40" s="38"/>
      <c r="K40" s="38"/>
      <c r="L40" s="117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35" customHeight="1">
      <c r="A41" s="38"/>
      <c r="B41" s="43"/>
      <c r="C41" s="131"/>
      <c r="D41" s="132" t="s">
        <v>55</v>
      </c>
      <c r="E41" s="133"/>
      <c r="F41" s="133"/>
      <c r="G41" s="134" t="s">
        <v>56</v>
      </c>
      <c r="H41" s="135" t="s">
        <v>57</v>
      </c>
      <c r="I41" s="133"/>
      <c r="J41" s="136">
        <f>SUM(J32:J39)</f>
        <v>0</v>
      </c>
      <c r="K41" s="137"/>
      <c r="L41" s="117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5" customHeight="1">
      <c r="A42" s="38"/>
      <c r="B42" s="138"/>
      <c r="C42" s="139"/>
      <c r="D42" s="139"/>
      <c r="E42" s="139"/>
      <c r="F42" s="139"/>
      <c r="G42" s="139"/>
      <c r="H42" s="139"/>
      <c r="I42" s="139"/>
      <c r="J42" s="139"/>
      <c r="K42" s="139"/>
      <c r="L42" s="117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6" spans="1:31" s="2" customFormat="1" ht="6.95" customHeight="1">
      <c r="A46" s="38"/>
      <c r="B46" s="140"/>
      <c r="C46" s="141"/>
      <c r="D46" s="141"/>
      <c r="E46" s="141"/>
      <c r="F46" s="141"/>
      <c r="G46" s="141"/>
      <c r="H46" s="141"/>
      <c r="I46" s="141"/>
      <c r="J46" s="141"/>
      <c r="K46" s="141"/>
      <c r="L46" s="117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24.95" customHeight="1">
      <c r="A47" s="38"/>
      <c r="B47" s="39"/>
      <c r="C47" s="26" t="s">
        <v>116</v>
      </c>
      <c r="D47" s="40"/>
      <c r="E47" s="40"/>
      <c r="F47" s="40"/>
      <c r="G47" s="40"/>
      <c r="H47" s="40"/>
      <c r="I47" s="40"/>
      <c r="J47" s="40"/>
      <c r="K47" s="40"/>
      <c r="L47" s="117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117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16</v>
      </c>
      <c r="D49" s="40"/>
      <c r="E49" s="40"/>
      <c r="F49" s="40"/>
      <c r="G49" s="40"/>
      <c r="H49" s="40"/>
      <c r="I49" s="40"/>
      <c r="J49" s="40"/>
      <c r="K49" s="40"/>
      <c r="L49" s="117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26.25" customHeight="1">
      <c r="A50" s="38"/>
      <c r="B50" s="39"/>
      <c r="C50" s="40"/>
      <c r="D50" s="40"/>
      <c r="E50" s="404" t="str">
        <f>E7</f>
        <v>CMTF -Univerzitní 22-Vrátnice a vstupní prostory a oprava podlah a rekonstrukce omítek stropů v kancelářích 36.07 ,3.08,</v>
      </c>
      <c r="F50" s="405"/>
      <c r="G50" s="405"/>
      <c r="H50" s="405"/>
      <c r="I50" s="40"/>
      <c r="J50" s="40"/>
      <c r="K50" s="40"/>
      <c r="L50" s="117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2:12" s="1" customFormat="1" ht="12" customHeight="1">
      <c r="B51" s="24"/>
      <c r="C51" s="32" t="s">
        <v>112</v>
      </c>
      <c r="D51" s="25"/>
      <c r="E51" s="25"/>
      <c r="F51" s="25"/>
      <c r="G51" s="25"/>
      <c r="H51" s="25"/>
      <c r="I51" s="25"/>
      <c r="J51" s="25"/>
      <c r="K51" s="25"/>
      <c r="L51" s="23"/>
    </row>
    <row r="52" spans="1:31" s="2" customFormat="1" ht="16.5" customHeight="1">
      <c r="A52" s="38"/>
      <c r="B52" s="39"/>
      <c r="C52" s="40"/>
      <c r="D52" s="40"/>
      <c r="E52" s="404" t="s">
        <v>735</v>
      </c>
      <c r="F52" s="406"/>
      <c r="G52" s="406"/>
      <c r="H52" s="406"/>
      <c r="I52" s="40"/>
      <c r="J52" s="40"/>
      <c r="K52" s="40"/>
      <c r="L52" s="117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12" customHeight="1">
      <c r="A53" s="38"/>
      <c r="B53" s="39"/>
      <c r="C53" s="32" t="s">
        <v>114</v>
      </c>
      <c r="D53" s="40"/>
      <c r="E53" s="40"/>
      <c r="F53" s="40"/>
      <c r="G53" s="40"/>
      <c r="H53" s="40"/>
      <c r="I53" s="40"/>
      <c r="J53" s="40"/>
      <c r="K53" s="40"/>
      <c r="L53" s="117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6.5" customHeight="1">
      <c r="A54" s="38"/>
      <c r="B54" s="39"/>
      <c r="C54" s="40"/>
      <c r="D54" s="40"/>
      <c r="E54" s="353" t="str">
        <f>E11</f>
        <v>03 - 4.NP - děkanát</v>
      </c>
      <c r="F54" s="406"/>
      <c r="G54" s="406"/>
      <c r="H54" s="406"/>
      <c r="I54" s="40"/>
      <c r="J54" s="40"/>
      <c r="K54" s="40"/>
      <c r="L54" s="117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6.95" customHeight="1">
      <c r="A55" s="38"/>
      <c r="B55" s="39"/>
      <c r="C55" s="40"/>
      <c r="D55" s="40"/>
      <c r="E55" s="40"/>
      <c r="F55" s="40"/>
      <c r="G55" s="40"/>
      <c r="H55" s="40"/>
      <c r="I55" s="40"/>
      <c r="J55" s="40"/>
      <c r="K55" s="40"/>
      <c r="L55" s="117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2" customHeight="1">
      <c r="A56" s="38"/>
      <c r="B56" s="39"/>
      <c r="C56" s="32" t="s">
        <v>22</v>
      </c>
      <c r="D56" s="40"/>
      <c r="E56" s="40"/>
      <c r="F56" s="30" t="str">
        <f>F14</f>
        <v>Univerzitní 22, 77900 Olomouc</v>
      </c>
      <c r="G56" s="40"/>
      <c r="H56" s="40"/>
      <c r="I56" s="32" t="s">
        <v>24</v>
      </c>
      <c r="J56" s="63" t="str">
        <f>IF(J14="","",J14)</f>
        <v>24. 4. 2024</v>
      </c>
      <c r="K56" s="40"/>
      <c r="L56" s="117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6.95" customHeight="1">
      <c r="A57" s="38"/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117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5.2" customHeight="1">
      <c r="A58" s="38"/>
      <c r="B58" s="39"/>
      <c r="C58" s="32" t="s">
        <v>30</v>
      </c>
      <c r="D58" s="40"/>
      <c r="E58" s="40"/>
      <c r="F58" s="30" t="str">
        <f>E17</f>
        <v>CMTF Univerzity Palackého v Olomouci</v>
      </c>
      <c r="G58" s="40"/>
      <c r="H58" s="40"/>
      <c r="I58" s="32" t="s">
        <v>38</v>
      </c>
      <c r="J58" s="36" t="str">
        <f>E23</f>
        <v>Viktor Králík</v>
      </c>
      <c r="K58" s="40"/>
      <c r="L58" s="117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31" s="2" customFormat="1" ht="15.2" customHeight="1">
      <c r="A59" s="38"/>
      <c r="B59" s="39"/>
      <c r="C59" s="32" t="s">
        <v>36</v>
      </c>
      <c r="D59" s="40"/>
      <c r="E59" s="40"/>
      <c r="F59" s="30" t="str">
        <f>IF(E20="","",E20)</f>
        <v>Vyplň údaj</v>
      </c>
      <c r="G59" s="40"/>
      <c r="H59" s="40"/>
      <c r="I59" s="32" t="s">
        <v>41</v>
      </c>
      <c r="J59" s="36" t="str">
        <f>E26</f>
        <v xml:space="preserve"> </v>
      </c>
      <c r="K59" s="40"/>
      <c r="L59" s="117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</row>
    <row r="60" spans="1:31" s="2" customFormat="1" ht="10.35" customHeight="1">
      <c r="A60" s="38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117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1:31" s="2" customFormat="1" ht="29.25" customHeight="1">
      <c r="A61" s="38"/>
      <c r="B61" s="39"/>
      <c r="C61" s="142" t="s">
        <v>117</v>
      </c>
      <c r="D61" s="143"/>
      <c r="E61" s="143"/>
      <c r="F61" s="143"/>
      <c r="G61" s="143"/>
      <c r="H61" s="143"/>
      <c r="I61" s="143"/>
      <c r="J61" s="144" t="s">
        <v>118</v>
      </c>
      <c r="K61" s="143"/>
      <c r="L61" s="117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1:31" s="2" customFormat="1" ht="10.35" customHeight="1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117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pans="1:47" s="2" customFormat="1" ht="22.9" customHeight="1">
      <c r="A63" s="38"/>
      <c r="B63" s="39"/>
      <c r="C63" s="145" t="s">
        <v>77</v>
      </c>
      <c r="D63" s="40"/>
      <c r="E63" s="40"/>
      <c r="F63" s="40"/>
      <c r="G63" s="40"/>
      <c r="H63" s="40"/>
      <c r="I63" s="40"/>
      <c r="J63" s="81">
        <f>J90</f>
        <v>0</v>
      </c>
      <c r="K63" s="40"/>
      <c r="L63" s="117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U63" s="20" t="s">
        <v>119</v>
      </c>
    </row>
    <row r="64" spans="2:12" s="9" customFormat="1" ht="24.95" customHeight="1">
      <c r="B64" s="146"/>
      <c r="C64" s="147"/>
      <c r="D64" s="148" t="s">
        <v>126</v>
      </c>
      <c r="E64" s="149"/>
      <c r="F64" s="149"/>
      <c r="G64" s="149"/>
      <c r="H64" s="149"/>
      <c r="I64" s="149"/>
      <c r="J64" s="150">
        <f>J91</f>
        <v>0</v>
      </c>
      <c r="K64" s="147"/>
      <c r="L64" s="151"/>
    </row>
    <row r="65" spans="2:12" s="10" customFormat="1" ht="19.9" customHeight="1">
      <c r="B65" s="152"/>
      <c r="C65" s="101"/>
      <c r="D65" s="153" t="s">
        <v>765</v>
      </c>
      <c r="E65" s="154"/>
      <c r="F65" s="154"/>
      <c r="G65" s="154"/>
      <c r="H65" s="154"/>
      <c r="I65" s="154"/>
      <c r="J65" s="155">
        <f>J92</f>
        <v>0</v>
      </c>
      <c r="K65" s="101"/>
      <c r="L65" s="156"/>
    </row>
    <row r="66" spans="2:12" s="10" customFormat="1" ht="19.9" customHeight="1">
      <c r="B66" s="152"/>
      <c r="C66" s="101"/>
      <c r="D66" s="153" t="s">
        <v>745</v>
      </c>
      <c r="E66" s="154"/>
      <c r="F66" s="154"/>
      <c r="G66" s="154"/>
      <c r="H66" s="154"/>
      <c r="I66" s="154"/>
      <c r="J66" s="155">
        <f>J95</f>
        <v>0</v>
      </c>
      <c r="K66" s="101"/>
      <c r="L66" s="156"/>
    </row>
    <row r="67" spans="2:12" s="10" customFormat="1" ht="19.9" customHeight="1">
      <c r="B67" s="152"/>
      <c r="C67" s="101"/>
      <c r="D67" s="153" t="s">
        <v>766</v>
      </c>
      <c r="E67" s="154"/>
      <c r="F67" s="154"/>
      <c r="G67" s="154"/>
      <c r="H67" s="154"/>
      <c r="I67" s="154"/>
      <c r="J67" s="155">
        <f>J202</f>
        <v>0</v>
      </c>
      <c r="K67" s="101"/>
      <c r="L67" s="156"/>
    </row>
    <row r="68" spans="2:12" s="9" customFormat="1" ht="24.95" customHeight="1">
      <c r="B68" s="146"/>
      <c r="C68" s="147"/>
      <c r="D68" s="148" t="s">
        <v>746</v>
      </c>
      <c r="E68" s="149"/>
      <c r="F68" s="149"/>
      <c r="G68" s="149"/>
      <c r="H68" s="149"/>
      <c r="I68" s="149"/>
      <c r="J68" s="150">
        <f>J205</f>
        <v>0</v>
      </c>
      <c r="K68" s="147"/>
      <c r="L68" s="151"/>
    </row>
    <row r="69" spans="1:31" s="2" customFormat="1" ht="21.75" customHeight="1">
      <c r="A69" s="38"/>
      <c r="B69" s="39"/>
      <c r="C69" s="40"/>
      <c r="D69" s="40"/>
      <c r="E69" s="40"/>
      <c r="F69" s="40"/>
      <c r="G69" s="40"/>
      <c r="H69" s="40"/>
      <c r="I69" s="40"/>
      <c r="J69" s="40"/>
      <c r="K69" s="40"/>
      <c r="L69" s="117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6.95" customHeight="1">
      <c r="A70" s="38"/>
      <c r="B70" s="51"/>
      <c r="C70" s="52"/>
      <c r="D70" s="52"/>
      <c r="E70" s="52"/>
      <c r="F70" s="52"/>
      <c r="G70" s="52"/>
      <c r="H70" s="52"/>
      <c r="I70" s="52"/>
      <c r="J70" s="52"/>
      <c r="K70" s="52"/>
      <c r="L70" s="117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4" spans="1:31" s="2" customFormat="1" ht="6.95" customHeight="1">
      <c r="A74" s="38"/>
      <c r="B74" s="53"/>
      <c r="C74" s="54"/>
      <c r="D74" s="54"/>
      <c r="E74" s="54"/>
      <c r="F74" s="54"/>
      <c r="G74" s="54"/>
      <c r="H74" s="54"/>
      <c r="I74" s="54"/>
      <c r="J74" s="54"/>
      <c r="K74" s="54"/>
      <c r="L74" s="117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24.95" customHeight="1">
      <c r="A75" s="38"/>
      <c r="B75" s="39"/>
      <c r="C75" s="26" t="s">
        <v>130</v>
      </c>
      <c r="D75" s="40"/>
      <c r="E75" s="40"/>
      <c r="F75" s="40"/>
      <c r="G75" s="40"/>
      <c r="H75" s="40"/>
      <c r="I75" s="40"/>
      <c r="J75" s="40"/>
      <c r="K75" s="40"/>
      <c r="L75" s="117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6.95" customHeigh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117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2" customHeight="1">
      <c r="A77" s="38"/>
      <c r="B77" s="39"/>
      <c r="C77" s="32" t="s">
        <v>16</v>
      </c>
      <c r="D77" s="40"/>
      <c r="E77" s="40"/>
      <c r="F77" s="40"/>
      <c r="G77" s="40"/>
      <c r="H77" s="40"/>
      <c r="I77" s="40"/>
      <c r="J77" s="40"/>
      <c r="K77" s="40"/>
      <c r="L77" s="117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26.25" customHeight="1">
      <c r="A78" s="38"/>
      <c r="B78" s="39"/>
      <c r="C78" s="40"/>
      <c r="D78" s="40"/>
      <c r="E78" s="404" t="str">
        <f>E7</f>
        <v>CMTF -Univerzitní 22-Vrátnice a vstupní prostory a oprava podlah a rekonstrukce omítek stropů v kancelářích 36.07 ,3.08,</v>
      </c>
      <c r="F78" s="405"/>
      <c r="G78" s="405"/>
      <c r="H78" s="405"/>
      <c r="I78" s="40"/>
      <c r="J78" s="40"/>
      <c r="K78" s="40"/>
      <c r="L78" s="117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2:12" s="1" customFormat="1" ht="12" customHeight="1">
      <c r="B79" s="24"/>
      <c r="C79" s="32" t="s">
        <v>112</v>
      </c>
      <c r="D79" s="25"/>
      <c r="E79" s="25"/>
      <c r="F79" s="25"/>
      <c r="G79" s="25"/>
      <c r="H79" s="25"/>
      <c r="I79" s="25"/>
      <c r="J79" s="25"/>
      <c r="K79" s="25"/>
      <c r="L79" s="23"/>
    </row>
    <row r="80" spans="1:31" s="2" customFormat="1" ht="16.5" customHeight="1">
      <c r="A80" s="38"/>
      <c r="B80" s="39"/>
      <c r="C80" s="40"/>
      <c r="D80" s="40"/>
      <c r="E80" s="404" t="s">
        <v>735</v>
      </c>
      <c r="F80" s="406"/>
      <c r="G80" s="406"/>
      <c r="H80" s="406"/>
      <c r="I80" s="40"/>
      <c r="J80" s="40"/>
      <c r="K80" s="40"/>
      <c r="L80" s="117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2" customHeight="1">
      <c r="A81" s="38"/>
      <c r="B81" s="39"/>
      <c r="C81" s="32" t="s">
        <v>114</v>
      </c>
      <c r="D81" s="40"/>
      <c r="E81" s="40"/>
      <c r="F81" s="40"/>
      <c r="G81" s="40"/>
      <c r="H81" s="40"/>
      <c r="I81" s="40"/>
      <c r="J81" s="40"/>
      <c r="K81" s="40"/>
      <c r="L81" s="117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16.5" customHeight="1">
      <c r="A82" s="38"/>
      <c r="B82" s="39"/>
      <c r="C82" s="40"/>
      <c r="D82" s="40"/>
      <c r="E82" s="353" t="str">
        <f>E11</f>
        <v>03 - 4.NP - děkanát</v>
      </c>
      <c r="F82" s="406"/>
      <c r="G82" s="406"/>
      <c r="H82" s="406"/>
      <c r="I82" s="40"/>
      <c r="J82" s="40"/>
      <c r="K82" s="40"/>
      <c r="L82" s="117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117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22</v>
      </c>
      <c r="D84" s="40"/>
      <c r="E84" s="40"/>
      <c r="F84" s="30" t="str">
        <f>F14</f>
        <v>Univerzitní 22, 77900 Olomouc</v>
      </c>
      <c r="G84" s="40"/>
      <c r="H84" s="40"/>
      <c r="I84" s="32" t="s">
        <v>24</v>
      </c>
      <c r="J84" s="63" t="str">
        <f>IF(J14="","",J14)</f>
        <v>24. 4. 2024</v>
      </c>
      <c r="K84" s="40"/>
      <c r="L84" s="117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6.95" customHeight="1">
      <c r="A85" s="38"/>
      <c r="B85" s="39"/>
      <c r="C85" s="40"/>
      <c r="D85" s="40"/>
      <c r="E85" s="40"/>
      <c r="F85" s="40"/>
      <c r="G85" s="40"/>
      <c r="H85" s="40"/>
      <c r="I85" s="40"/>
      <c r="J85" s="40"/>
      <c r="K85" s="40"/>
      <c r="L85" s="117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5.2" customHeight="1">
      <c r="A86" s="38"/>
      <c r="B86" s="39"/>
      <c r="C86" s="32" t="s">
        <v>30</v>
      </c>
      <c r="D86" s="40"/>
      <c r="E86" s="40"/>
      <c r="F86" s="30" t="str">
        <f>E17</f>
        <v>CMTF Univerzity Palackého v Olomouci</v>
      </c>
      <c r="G86" s="40"/>
      <c r="H86" s="40"/>
      <c r="I86" s="32" t="s">
        <v>38</v>
      </c>
      <c r="J86" s="36" t="str">
        <f>E23</f>
        <v>Viktor Králík</v>
      </c>
      <c r="K86" s="40"/>
      <c r="L86" s="117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5.2" customHeight="1">
      <c r="A87" s="38"/>
      <c r="B87" s="39"/>
      <c r="C87" s="32" t="s">
        <v>36</v>
      </c>
      <c r="D87" s="40"/>
      <c r="E87" s="40"/>
      <c r="F87" s="30" t="str">
        <f>IF(E20="","",E20)</f>
        <v>Vyplň údaj</v>
      </c>
      <c r="G87" s="40"/>
      <c r="H87" s="40"/>
      <c r="I87" s="32" t="s">
        <v>41</v>
      </c>
      <c r="J87" s="36" t="str">
        <f>E26</f>
        <v xml:space="preserve"> </v>
      </c>
      <c r="K87" s="40"/>
      <c r="L87" s="117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0.3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117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11" customFormat="1" ht="29.25" customHeight="1">
      <c r="A89" s="157"/>
      <c r="B89" s="158"/>
      <c r="C89" s="159" t="s">
        <v>131</v>
      </c>
      <c r="D89" s="160" t="s">
        <v>64</v>
      </c>
      <c r="E89" s="160" t="s">
        <v>60</v>
      </c>
      <c r="F89" s="160" t="s">
        <v>61</v>
      </c>
      <c r="G89" s="160" t="s">
        <v>132</v>
      </c>
      <c r="H89" s="160" t="s">
        <v>133</v>
      </c>
      <c r="I89" s="160" t="s">
        <v>134</v>
      </c>
      <c r="J89" s="160" t="s">
        <v>118</v>
      </c>
      <c r="K89" s="161" t="s">
        <v>135</v>
      </c>
      <c r="L89" s="162"/>
      <c r="M89" s="72" t="s">
        <v>35</v>
      </c>
      <c r="N89" s="73" t="s">
        <v>49</v>
      </c>
      <c r="O89" s="73" t="s">
        <v>136</v>
      </c>
      <c r="P89" s="73" t="s">
        <v>137</v>
      </c>
      <c r="Q89" s="73" t="s">
        <v>138</v>
      </c>
      <c r="R89" s="73" t="s">
        <v>139</v>
      </c>
      <c r="S89" s="73" t="s">
        <v>140</v>
      </c>
      <c r="T89" s="74" t="s">
        <v>141</v>
      </c>
      <c r="U89" s="157"/>
      <c r="V89" s="157"/>
      <c r="W89" s="157"/>
      <c r="X89" s="157"/>
      <c r="Y89" s="157"/>
      <c r="Z89" s="157"/>
      <c r="AA89" s="157"/>
      <c r="AB89" s="157"/>
      <c r="AC89" s="157"/>
      <c r="AD89" s="157"/>
      <c r="AE89" s="157"/>
    </row>
    <row r="90" spans="1:63" s="2" customFormat="1" ht="22.9" customHeight="1">
      <c r="A90" s="38"/>
      <c r="B90" s="39"/>
      <c r="C90" s="79" t="s">
        <v>142</v>
      </c>
      <c r="D90" s="40"/>
      <c r="E90" s="40"/>
      <c r="F90" s="40"/>
      <c r="G90" s="40"/>
      <c r="H90" s="40"/>
      <c r="I90" s="40"/>
      <c r="J90" s="163">
        <f>BK90</f>
        <v>0</v>
      </c>
      <c r="K90" s="40"/>
      <c r="L90" s="43"/>
      <c r="M90" s="75"/>
      <c r="N90" s="164"/>
      <c r="O90" s="76"/>
      <c r="P90" s="165">
        <f>P91+P205</f>
        <v>0</v>
      </c>
      <c r="Q90" s="76"/>
      <c r="R90" s="165">
        <f>R91+R205</f>
        <v>0.18500100000000003</v>
      </c>
      <c r="S90" s="76"/>
      <c r="T90" s="166">
        <f>T91+T205</f>
        <v>0</v>
      </c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T90" s="20" t="s">
        <v>78</v>
      </c>
      <c r="AU90" s="20" t="s">
        <v>119</v>
      </c>
      <c r="BK90" s="167">
        <f>BK91+BK205</f>
        <v>0</v>
      </c>
    </row>
    <row r="91" spans="2:63" s="12" customFormat="1" ht="25.9" customHeight="1">
      <c r="B91" s="168"/>
      <c r="C91" s="169"/>
      <c r="D91" s="170" t="s">
        <v>78</v>
      </c>
      <c r="E91" s="171" t="s">
        <v>284</v>
      </c>
      <c r="F91" s="171" t="s">
        <v>285</v>
      </c>
      <c r="G91" s="169"/>
      <c r="H91" s="169"/>
      <c r="I91" s="172"/>
      <c r="J91" s="173">
        <f>BK91</f>
        <v>0</v>
      </c>
      <c r="K91" s="169"/>
      <c r="L91" s="174"/>
      <c r="M91" s="175"/>
      <c r="N91" s="176"/>
      <c r="O91" s="176"/>
      <c r="P91" s="177">
        <f>P92+P95+P202</f>
        <v>0</v>
      </c>
      <c r="Q91" s="176"/>
      <c r="R91" s="177">
        <f>R92+R95+R202</f>
        <v>0.18500100000000003</v>
      </c>
      <c r="S91" s="176"/>
      <c r="T91" s="178">
        <f>T92+T95+T202</f>
        <v>0</v>
      </c>
      <c r="AR91" s="179" t="s">
        <v>87</v>
      </c>
      <c r="AT91" s="180" t="s">
        <v>78</v>
      </c>
      <c r="AU91" s="180" t="s">
        <v>79</v>
      </c>
      <c r="AY91" s="179" t="s">
        <v>145</v>
      </c>
      <c r="BK91" s="181">
        <f>BK92+BK95+BK202</f>
        <v>0</v>
      </c>
    </row>
    <row r="92" spans="2:63" s="12" customFormat="1" ht="22.9" customHeight="1">
      <c r="B92" s="168"/>
      <c r="C92" s="169"/>
      <c r="D92" s="170" t="s">
        <v>78</v>
      </c>
      <c r="E92" s="182" t="s">
        <v>767</v>
      </c>
      <c r="F92" s="182" t="s">
        <v>768</v>
      </c>
      <c r="G92" s="169"/>
      <c r="H92" s="169"/>
      <c r="I92" s="172"/>
      <c r="J92" s="183">
        <f>BK92</f>
        <v>0</v>
      </c>
      <c r="K92" s="169"/>
      <c r="L92" s="174"/>
      <c r="M92" s="175"/>
      <c r="N92" s="176"/>
      <c r="O92" s="176"/>
      <c r="P92" s="177">
        <f>SUM(P93:P94)</f>
        <v>0</v>
      </c>
      <c r="Q92" s="176"/>
      <c r="R92" s="177">
        <f>SUM(R93:R94)</f>
        <v>0</v>
      </c>
      <c r="S92" s="176"/>
      <c r="T92" s="178">
        <f>SUM(T93:T94)</f>
        <v>0</v>
      </c>
      <c r="AR92" s="179" t="s">
        <v>87</v>
      </c>
      <c r="AT92" s="180" t="s">
        <v>78</v>
      </c>
      <c r="AU92" s="180" t="s">
        <v>83</v>
      </c>
      <c r="AY92" s="179" t="s">
        <v>145</v>
      </c>
      <c r="BK92" s="181">
        <f>SUM(BK93:BK94)</f>
        <v>0</v>
      </c>
    </row>
    <row r="93" spans="1:65" s="2" customFormat="1" ht="24.2" customHeight="1">
      <c r="A93" s="38"/>
      <c r="B93" s="39"/>
      <c r="C93" s="184" t="s">
        <v>83</v>
      </c>
      <c r="D93" s="184" t="s">
        <v>148</v>
      </c>
      <c r="E93" s="185" t="s">
        <v>769</v>
      </c>
      <c r="F93" s="186" t="s">
        <v>770</v>
      </c>
      <c r="G93" s="187" t="s">
        <v>291</v>
      </c>
      <c r="H93" s="188">
        <v>1</v>
      </c>
      <c r="I93" s="189"/>
      <c r="J93" s="190">
        <f>ROUND(I93*H93,2)</f>
        <v>0</v>
      </c>
      <c r="K93" s="186" t="s">
        <v>152</v>
      </c>
      <c r="L93" s="43"/>
      <c r="M93" s="191" t="s">
        <v>35</v>
      </c>
      <c r="N93" s="192" t="s">
        <v>50</v>
      </c>
      <c r="O93" s="68"/>
      <c r="P93" s="193">
        <f>O93*H93</f>
        <v>0</v>
      </c>
      <c r="Q93" s="193">
        <v>0</v>
      </c>
      <c r="R93" s="193">
        <f>Q93*H93</f>
        <v>0</v>
      </c>
      <c r="S93" s="193">
        <v>0</v>
      </c>
      <c r="T93" s="194">
        <f>S93*H93</f>
        <v>0</v>
      </c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R93" s="195" t="s">
        <v>209</v>
      </c>
      <c r="AT93" s="195" t="s">
        <v>148</v>
      </c>
      <c r="AU93" s="195" t="s">
        <v>87</v>
      </c>
      <c r="AY93" s="20" t="s">
        <v>145</v>
      </c>
      <c r="BE93" s="196">
        <f>IF(N93="základní",J93,0)</f>
        <v>0</v>
      </c>
      <c r="BF93" s="196">
        <f>IF(N93="snížená",J93,0)</f>
        <v>0</v>
      </c>
      <c r="BG93" s="196">
        <f>IF(N93="zákl. přenesená",J93,0)</f>
        <v>0</v>
      </c>
      <c r="BH93" s="196">
        <f>IF(N93="sníž. přenesená",J93,0)</f>
        <v>0</v>
      </c>
      <c r="BI93" s="196">
        <f>IF(N93="nulová",J93,0)</f>
        <v>0</v>
      </c>
      <c r="BJ93" s="20" t="s">
        <v>83</v>
      </c>
      <c r="BK93" s="196">
        <f>ROUND(I93*H93,2)</f>
        <v>0</v>
      </c>
      <c r="BL93" s="20" t="s">
        <v>209</v>
      </c>
      <c r="BM93" s="195" t="s">
        <v>1061</v>
      </c>
    </row>
    <row r="94" spans="1:47" s="2" customFormat="1" ht="11.25">
      <c r="A94" s="38"/>
      <c r="B94" s="39"/>
      <c r="C94" s="40"/>
      <c r="D94" s="197" t="s">
        <v>155</v>
      </c>
      <c r="E94" s="40"/>
      <c r="F94" s="198" t="s">
        <v>772</v>
      </c>
      <c r="G94" s="40"/>
      <c r="H94" s="40"/>
      <c r="I94" s="199"/>
      <c r="J94" s="40"/>
      <c r="K94" s="40"/>
      <c r="L94" s="43"/>
      <c r="M94" s="200"/>
      <c r="N94" s="201"/>
      <c r="O94" s="68"/>
      <c r="P94" s="68"/>
      <c r="Q94" s="68"/>
      <c r="R94" s="68"/>
      <c r="S94" s="68"/>
      <c r="T94" s="69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T94" s="20" t="s">
        <v>155</v>
      </c>
      <c r="AU94" s="20" t="s">
        <v>87</v>
      </c>
    </row>
    <row r="95" spans="2:63" s="12" customFormat="1" ht="22.9" customHeight="1">
      <c r="B95" s="168"/>
      <c r="C95" s="169"/>
      <c r="D95" s="170" t="s">
        <v>78</v>
      </c>
      <c r="E95" s="182" t="s">
        <v>747</v>
      </c>
      <c r="F95" s="182" t="s">
        <v>748</v>
      </c>
      <c r="G95" s="169"/>
      <c r="H95" s="169"/>
      <c r="I95" s="172"/>
      <c r="J95" s="183">
        <f>BK95</f>
        <v>0</v>
      </c>
      <c r="K95" s="169"/>
      <c r="L95" s="174"/>
      <c r="M95" s="175"/>
      <c r="N95" s="176"/>
      <c r="O95" s="176"/>
      <c r="P95" s="177">
        <f>SUM(P96:P201)</f>
        <v>0</v>
      </c>
      <c r="Q95" s="176"/>
      <c r="R95" s="177">
        <f>SUM(R96:R201)</f>
        <v>0.18500100000000003</v>
      </c>
      <c r="S95" s="176"/>
      <c r="T95" s="178">
        <f>SUM(T96:T201)</f>
        <v>0</v>
      </c>
      <c r="AR95" s="179" t="s">
        <v>87</v>
      </c>
      <c r="AT95" s="180" t="s">
        <v>78</v>
      </c>
      <c r="AU95" s="180" t="s">
        <v>83</v>
      </c>
      <c r="AY95" s="179" t="s">
        <v>145</v>
      </c>
      <c r="BK95" s="181">
        <f>SUM(BK96:BK201)</f>
        <v>0</v>
      </c>
    </row>
    <row r="96" spans="1:65" s="2" customFormat="1" ht="21.75" customHeight="1">
      <c r="A96" s="38"/>
      <c r="B96" s="39"/>
      <c r="C96" s="184" t="s">
        <v>87</v>
      </c>
      <c r="D96" s="184" t="s">
        <v>148</v>
      </c>
      <c r="E96" s="185" t="s">
        <v>773</v>
      </c>
      <c r="F96" s="186" t="s">
        <v>774</v>
      </c>
      <c r="G96" s="187" t="s">
        <v>291</v>
      </c>
      <c r="H96" s="188">
        <v>1</v>
      </c>
      <c r="I96" s="189"/>
      <c r="J96" s="190">
        <f>ROUND(I96*H96,2)</f>
        <v>0</v>
      </c>
      <c r="K96" s="186" t="s">
        <v>35</v>
      </c>
      <c r="L96" s="43"/>
      <c r="M96" s="191" t="s">
        <v>35</v>
      </c>
      <c r="N96" s="192" t="s">
        <v>50</v>
      </c>
      <c r="O96" s="68"/>
      <c r="P96" s="193">
        <f>O96*H96</f>
        <v>0</v>
      </c>
      <c r="Q96" s="193">
        <v>0</v>
      </c>
      <c r="R96" s="193">
        <f>Q96*H96</f>
        <v>0</v>
      </c>
      <c r="S96" s="193">
        <v>0</v>
      </c>
      <c r="T96" s="194">
        <f>S96*H96</f>
        <v>0</v>
      </c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R96" s="195" t="s">
        <v>209</v>
      </c>
      <c r="AT96" s="195" t="s">
        <v>148</v>
      </c>
      <c r="AU96" s="195" t="s">
        <v>87</v>
      </c>
      <c r="AY96" s="20" t="s">
        <v>145</v>
      </c>
      <c r="BE96" s="196">
        <f>IF(N96="základní",J96,0)</f>
        <v>0</v>
      </c>
      <c r="BF96" s="196">
        <f>IF(N96="snížená",J96,0)</f>
        <v>0</v>
      </c>
      <c r="BG96" s="196">
        <f>IF(N96="zákl. přenesená",J96,0)</f>
        <v>0</v>
      </c>
      <c r="BH96" s="196">
        <f>IF(N96="sníž. přenesená",J96,0)</f>
        <v>0</v>
      </c>
      <c r="BI96" s="196">
        <f>IF(N96="nulová",J96,0)</f>
        <v>0</v>
      </c>
      <c r="BJ96" s="20" t="s">
        <v>83</v>
      </c>
      <c r="BK96" s="196">
        <f>ROUND(I96*H96,2)</f>
        <v>0</v>
      </c>
      <c r="BL96" s="20" t="s">
        <v>209</v>
      </c>
      <c r="BM96" s="195" t="s">
        <v>1062</v>
      </c>
    </row>
    <row r="97" spans="1:65" s="2" customFormat="1" ht="24.2" customHeight="1">
      <c r="A97" s="38"/>
      <c r="B97" s="39"/>
      <c r="C97" s="235" t="s">
        <v>161</v>
      </c>
      <c r="D97" s="235" t="s">
        <v>295</v>
      </c>
      <c r="E97" s="236" t="s">
        <v>776</v>
      </c>
      <c r="F97" s="237" t="s">
        <v>777</v>
      </c>
      <c r="G97" s="238" t="s">
        <v>291</v>
      </c>
      <c r="H97" s="239">
        <v>1</v>
      </c>
      <c r="I97" s="240"/>
      <c r="J97" s="241">
        <f>ROUND(I97*H97,2)</f>
        <v>0</v>
      </c>
      <c r="K97" s="237" t="s">
        <v>35</v>
      </c>
      <c r="L97" s="242"/>
      <c r="M97" s="243" t="s">
        <v>35</v>
      </c>
      <c r="N97" s="244" t="s">
        <v>50</v>
      </c>
      <c r="O97" s="68"/>
      <c r="P97" s="193">
        <f>O97*H97</f>
        <v>0</v>
      </c>
      <c r="Q97" s="193">
        <v>0</v>
      </c>
      <c r="R97" s="193">
        <f>Q97*H97</f>
        <v>0</v>
      </c>
      <c r="S97" s="193">
        <v>0</v>
      </c>
      <c r="T97" s="194">
        <f>S97*H97</f>
        <v>0</v>
      </c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R97" s="195" t="s">
        <v>298</v>
      </c>
      <c r="AT97" s="195" t="s">
        <v>295</v>
      </c>
      <c r="AU97" s="195" t="s">
        <v>87</v>
      </c>
      <c r="AY97" s="20" t="s">
        <v>145</v>
      </c>
      <c r="BE97" s="196">
        <f>IF(N97="základní",J97,0)</f>
        <v>0</v>
      </c>
      <c r="BF97" s="196">
        <f>IF(N97="snížená",J97,0)</f>
        <v>0</v>
      </c>
      <c r="BG97" s="196">
        <f>IF(N97="zákl. přenesená",J97,0)</f>
        <v>0</v>
      </c>
      <c r="BH97" s="196">
        <f>IF(N97="sníž. přenesená",J97,0)</f>
        <v>0</v>
      </c>
      <c r="BI97" s="196">
        <f>IF(N97="nulová",J97,0)</f>
        <v>0</v>
      </c>
      <c r="BJ97" s="20" t="s">
        <v>83</v>
      </c>
      <c r="BK97" s="196">
        <f>ROUND(I97*H97,2)</f>
        <v>0</v>
      </c>
      <c r="BL97" s="20" t="s">
        <v>209</v>
      </c>
      <c r="BM97" s="195" t="s">
        <v>1063</v>
      </c>
    </row>
    <row r="98" spans="1:65" s="2" customFormat="1" ht="24.2" customHeight="1">
      <c r="A98" s="38"/>
      <c r="B98" s="39"/>
      <c r="C98" s="184" t="s">
        <v>153</v>
      </c>
      <c r="D98" s="184" t="s">
        <v>148</v>
      </c>
      <c r="E98" s="185" t="s">
        <v>779</v>
      </c>
      <c r="F98" s="186" t="s">
        <v>780</v>
      </c>
      <c r="G98" s="187" t="s">
        <v>219</v>
      </c>
      <c r="H98" s="188">
        <v>310</v>
      </c>
      <c r="I98" s="189"/>
      <c r="J98" s="190">
        <f>ROUND(I98*H98,2)</f>
        <v>0</v>
      </c>
      <c r="K98" s="186" t="s">
        <v>152</v>
      </c>
      <c r="L98" s="43"/>
      <c r="M98" s="191" t="s">
        <v>35</v>
      </c>
      <c r="N98" s="192" t="s">
        <v>50</v>
      </c>
      <c r="O98" s="68"/>
      <c r="P98" s="193">
        <f>O98*H98</f>
        <v>0</v>
      </c>
      <c r="Q98" s="193">
        <v>0</v>
      </c>
      <c r="R98" s="193">
        <f>Q98*H98</f>
        <v>0</v>
      </c>
      <c r="S98" s="193">
        <v>0</v>
      </c>
      <c r="T98" s="194">
        <f>S98*H98</f>
        <v>0</v>
      </c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R98" s="195" t="s">
        <v>209</v>
      </c>
      <c r="AT98" s="195" t="s">
        <v>148</v>
      </c>
      <c r="AU98" s="195" t="s">
        <v>87</v>
      </c>
      <c r="AY98" s="20" t="s">
        <v>145</v>
      </c>
      <c r="BE98" s="196">
        <f>IF(N98="základní",J98,0)</f>
        <v>0</v>
      </c>
      <c r="BF98" s="196">
        <f>IF(N98="snížená",J98,0)</f>
        <v>0</v>
      </c>
      <c r="BG98" s="196">
        <f>IF(N98="zákl. přenesená",J98,0)</f>
        <v>0</v>
      </c>
      <c r="BH98" s="196">
        <f>IF(N98="sníž. přenesená",J98,0)</f>
        <v>0</v>
      </c>
      <c r="BI98" s="196">
        <f>IF(N98="nulová",J98,0)</f>
        <v>0</v>
      </c>
      <c r="BJ98" s="20" t="s">
        <v>83</v>
      </c>
      <c r="BK98" s="196">
        <f>ROUND(I98*H98,2)</f>
        <v>0</v>
      </c>
      <c r="BL98" s="20" t="s">
        <v>209</v>
      </c>
      <c r="BM98" s="195" t="s">
        <v>1064</v>
      </c>
    </row>
    <row r="99" spans="1:47" s="2" customFormat="1" ht="11.25">
      <c r="A99" s="38"/>
      <c r="B99" s="39"/>
      <c r="C99" s="40"/>
      <c r="D99" s="197" t="s">
        <v>155</v>
      </c>
      <c r="E99" s="40"/>
      <c r="F99" s="198" t="s">
        <v>782</v>
      </c>
      <c r="G99" s="40"/>
      <c r="H99" s="40"/>
      <c r="I99" s="199"/>
      <c r="J99" s="40"/>
      <c r="K99" s="40"/>
      <c r="L99" s="43"/>
      <c r="M99" s="200"/>
      <c r="N99" s="201"/>
      <c r="O99" s="68"/>
      <c r="P99" s="68"/>
      <c r="Q99" s="68"/>
      <c r="R99" s="68"/>
      <c r="S99" s="68"/>
      <c r="T99" s="69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T99" s="20" t="s">
        <v>155</v>
      </c>
      <c r="AU99" s="20" t="s">
        <v>87</v>
      </c>
    </row>
    <row r="100" spans="1:65" s="2" customFormat="1" ht="24.2" customHeight="1">
      <c r="A100" s="38"/>
      <c r="B100" s="39"/>
      <c r="C100" s="235" t="s">
        <v>175</v>
      </c>
      <c r="D100" s="235" t="s">
        <v>295</v>
      </c>
      <c r="E100" s="236" t="s">
        <v>783</v>
      </c>
      <c r="F100" s="237" t="s">
        <v>784</v>
      </c>
      <c r="G100" s="238" t="s">
        <v>219</v>
      </c>
      <c r="H100" s="239">
        <v>325.5</v>
      </c>
      <c r="I100" s="240"/>
      <c r="J100" s="241">
        <f>ROUND(I100*H100,2)</f>
        <v>0</v>
      </c>
      <c r="K100" s="237" t="s">
        <v>152</v>
      </c>
      <c r="L100" s="242"/>
      <c r="M100" s="243" t="s">
        <v>35</v>
      </c>
      <c r="N100" s="244" t="s">
        <v>50</v>
      </c>
      <c r="O100" s="68"/>
      <c r="P100" s="193">
        <f>O100*H100</f>
        <v>0</v>
      </c>
      <c r="Q100" s="193">
        <v>0.00019</v>
      </c>
      <c r="R100" s="193">
        <f>Q100*H100</f>
        <v>0.061845000000000004</v>
      </c>
      <c r="S100" s="193">
        <v>0</v>
      </c>
      <c r="T100" s="194">
        <f>S100*H100</f>
        <v>0</v>
      </c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R100" s="195" t="s">
        <v>298</v>
      </c>
      <c r="AT100" s="195" t="s">
        <v>295</v>
      </c>
      <c r="AU100" s="195" t="s">
        <v>87</v>
      </c>
      <c r="AY100" s="20" t="s">
        <v>145</v>
      </c>
      <c r="BE100" s="196">
        <f>IF(N100="základní",J100,0)</f>
        <v>0</v>
      </c>
      <c r="BF100" s="196">
        <f>IF(N100="snížená",J100,0)</f>
        <v>0</v>
      </c>
      <c r="BG100" s="196">
        <f>IF(N100="zákl. přenesená",J100,0)</f>
        <v>0</v>
      </c>
      <c r="BH100" s="196">
        <f>IF(N100="sníž. přenesená",J100,0)</f>
        <v>0</v>
      </c>
      <c r="BI100" s="196">
        <f>IF(N100="nulová",J100,0)</f>
        <v>0</v>
      </c>
      <c r="BJ100" s="20" t="s">
        <v>83</v>
      </c>
      <c r="BK100" s="196">
        <f>ROUND(I100*H100,2)</f>
        <v>0</v>
      </c>
      <c r="BL100" s="20" t="s">
        <v>209</v>
      </c>
      <c r="BM100" s="195" t="s">
        <v>1065</v>
      </c>
    </row>
    <row r="101" spans="2:51" s="14" customFormat="1" ht="11.25">
      <c r="B101" s="213"/>
      <c r="C101" s="214"/>
      <c r="D101" s="204" t="s">
        <v>166</v>
      </c>
      <c r="E101" s="215" t="s">
        <v>35</v>
      </c>
      <c r="F101" s="216" t="s">
        <v>1066</v>
      </c>
      <c r="G101" s="214"/>
      <c r="H101" s="217">
        <v>325.5</v>
      </c>
      <c r="I101" s="218"/>
      <c r="J101" s="214"/>
      <c r="K101" s="214"/>
      <c r="L101" s="219"/>
      <c r="M101" s="220"/>
      <c r="N101" s="221"/>
      <c r="O101" s="221"/>
      <c r="P101" s="221"/>
      <c r="Q101" s="221"/>
      <c r="R101" s="221"/>
      <c r="S101" s="221"/>
      <c r="T101" s="222"/>
      <c r="AT101" s="223" t="s">
        <v>166</v>
      </c>
      <c r="AU101" s="223" t="s">
        <v>87</v>
      </c>
      <c r="AV101" s="14" t="s">
        <v>87</v>
      </c>
      <c r="AW101" s="14" t="s">
        <v>40</v>
      </c>
      <c r="AX101" s="14" t="s">
        <v>83</v>
      </c>
      <c r="AY101" s="223" t="s">
        <v>145</v>
      </c>
    </row>
    <row r="102" spans="1:65" s="2" customFormat="1" ht="24.2" customHeight="1">
      <c r="A102" s="38"/>
      <c r="B102" s="39"/>
      <c r="C102" s="184" t="s">
        <v>180</v>
      </c>
      <c r="D102" s="184" t="s">
        <v>148</v>
      </c>
      <c r="E102" s="185" t="s">
        <v>787</v>
      </c>
      <c r="F102" s="186" t="s">
        <v>788</v>
      </c>
      <c r="G102" s="187" t="s">
        <v>219</v>
      </c>
      <c r="H102" s="188">
        <v>250</v>
      </c>
      <c r="I102" s="189"/>
      <c r="J102" s="190">
        <f>ROUND(I102*H102,2)</f>
        <v>0</v>
      </c>
      <c r="K102" s="186" t="s">
        <v>152</v>
      </c>
      <c r="L102" s="43"/>
      <c r="M102" s="191" t="s">
        <v>35</v>
      </c>
      <c r="N102" s="192" t="s">
        <v>50</v>
      </c>
      <c r="O102" s="68"/>
      <c r="P102" s="193">
        <f>O102*H102</f>
        <v>0</v>
      </c>
      <c r="Q102" s="193">
        <v>0</v>
      </c>
      <c r="R102" s="193">
        <f>Q102*H102</f>
        <v>0</v>
      </c>
      <c r="S102" s="193">
        <v>0</v>
      </c>
      <c r="T102" s="194">
        <f>S102*H102</f>
        <v>0</v>
      </c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R102" s="195" t="s">
        <v>209</v>
      </c>
      <c r="AT102" s="195" t="s">
        <v>148</v>
      </c>
      <c r="AU102" s="195" t="s">
        <v>87</v>
      </c>
      <c r="AY102" s="20" t="s">
        <v>145</v>
      </c>
      <c r="BE102" s="196">
        <f>IF(N102="základní",J102,0)</f>
        <v>0</v>
      </c>
      <c r="BF102" s="196">
        <f>IF(N102="snížená",J102,0)</f>
        <v>0</v>
      </c>
      <c r="BG102" s="196">
        <f>IF(N102="zákl. přenesená",J102,0)</f>
        <v>0</v>
      </c>
      <c r="BH102" s="196">
        <f>IF(N102="sníž. přenesená",J102,0)</f>
        <v>0</v>
      </c>
      <c r="BI102" s="196">
        <f>IF(N102="nulová",J102,0)</f>
        <v>0</v>
      </c>
      <c r="BJ102" s="20" t="s">
        <v>83</v>
      </c>
      <c r="BK102" s="196">
        <f>ROUND(I102*H102,2)</f>
        <v>0</v>
      </c>
      <c r="BL102" s="20" t="s">
        <v>209</v>
      </c>
      <c r="BM102" s="195" t="s">
        <v>1067</v>
      </c>
    </row>
    <row r="103" spans="1:47" s="2" customFormat="1" ht="11.25">
      <c r="A103" s="38"/>
      <c r="B103" s="39"/>
      <c r="C103" s="40"/>
      <c r="D103" s="197" t="s">
        <v>155</v>
      </c>
      <c r="E103" s="40"/>
      <c r="F103" s="198" t="s">
        <v>790</v>
      </c>
      <c r="G103" s="40"/>
      <c r="H103" s="40"/>
      <c r="I103" s="199"/>
      <c r="J103" s="40"/>
      <c r="K103" s="40"/>
      <c r="L103" s="43"/>
      <c r="M103" s="200"/>
      <c r="N103" s="201"/>
      <c r="O103" s="68"/>
      <c r="P103" s="68"/>
      <c r="Q103" s="68"/>
      <c r="R103" s="68"/>
      <c r="S103" s="68"/>
      <c r="T103" s="69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T103" s="20" t="s">
        <v>155</v>
      </c>
      <c r="AU103" s="20" t="s">
        <v>87</v>
      </c>
    </row>
    <row r="104" spans="1:65" s="2" customFormat="1" ht="21.75" customHeight="1">
      <c r="A104" s="38"/>
      <c r="B104" s="39"/>
      <c r="C104" s="235" t="s">
        <v>185</v>
      </c>
      <c r="D104" s="235" t="s">
        <v>295</v>
      </c>
      <c r="E104" s="236" t="s">
        <v>791</v>
      </c>
      <c r="F104" s="237" t="s">
        <v>792</v>
      </c>
      <c r="G104" s="238" t="s">
        <v>219</v>
      </c>
      <c r="H104" s="239">
        <v>262.5</v>
      </c>
      <c r="I104" s="240"/>
      <c r="J104" s="241">
        <f>ROUND(I104*H104,2)</f>
        <v>0</v>
      </c>
      <c r="K104" s="237" t="s">
        <v>152</v>
      </c>
      <c r="L104" s="242"/>
      <c r="M104" s="243" t="s">
        <v>35</v>
      </c>
      <c r="N104" s="244" t="s">
        <v>50</v>
      </c>
      <c r="O104" s="68"/>
      <c r="P104" s="193">
        <f>O104*H104</f>
        <v>0</v>
      </c>
      <c r="Q104" s="193">
        <v>3E-05</v>
      </c>
      <c r="R104" s="193">
        <f>Q104*H104</f>
        <v>0.007875</v>
      </c>
      <c r="S104" s="193">
        <v>0</v>
      </c>
      <c r="T104" s="194">
        <f>S104*H104</f>
        <v>0</v>
      </c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R104" s="195" t="s">
        <v>298</v>
      </c>
      <c r="AT104" s="195" t="s">
        <v>295</v>
      </c>
      <c r="AU104" s="195" t="s">
        <v>87</v>
      </c>
      <c r="AY104" s="20" t="s">
        <v>145</v>
      </c>
      <c r="BE104" s="196">
        <f>IF(N104="základní",J104,0)</f>
        <v>0</v>
      </c>
      <c r="BF104" s="196">
        <f>IF(N104="snížená",J104,0)</f>
        <v>0</v>
      </c>
      <c r="BG104" s="196">
        <f>IF(N104="zákl. přenesená",J104,0)</f>
        <v>0</v>
      </c>
      <c r="BH104" s="196">
        <f>IF(N104="sníž. přenesená",J104,0)</f>
        <v>0</v>
      </c>
      <c r="BI104" s="196">
        <f>IF(N104="nulová",J104,0)</f>
        <v>0</v>
      </c>
      <c r="BJ104" s="20" t="s">
        <v>83</v>
      </c>
      <c r="BK104" s="196">
        <f>ROUND(I104*H104,2)</f>
        <v>0</v>
      </c>
      <c r="BL104" s="20" t="s">
        <v>209</v>
      </c>
      <c r="BM104" s="195" t="s">
        <v>1068</v>
      </c>
    </row>
    <row r="105" spans="2:51" s="14" customFormat="1" ht="11.25">
      <c r="B105" s="213"/>
      <c r="C105" s="214"/>
      <c r="D105" s="204" t="s">
        <v>166</v>
      </c>
      <c r="E105" s="215" t="s">
        <v>35</v>
      </c>
      <c r="F105" s="216" t="s">
        <v>794</v>
      </c>
      <c r="G105" s="214"/>
      <c r="H105" s="217">
        <v>262.5</v>
      </c>
      <c r="I105" s="218"/>
      <c r="J105" s="214"/>
      <c r="K105" s="214"/>
      <c r="L105" s="219"/>
      <c r="M105" s="220"/>
      <c r="N105" s="221"/>
      <c r="O105" s="221"/>
      <c r="P105" s="221"/>
      <c r="Q105" s="221"/>
      <c r="R105" s="221"/>
      <c r="S105" s="221"/>
      <c r="T105" s="222"/>
      <c r="AT105" s="223" t="s">
        <v>166</v>
      </c>
      <c r="AU105" s="223" t="s">
        <v>87</v>
      </c>
      <c r="AV105" s="14" t="s">
        <v>87</v>
      </c>
      <c r="AW105" s="14" t="s">
        <v>40</v>
      </c>
      <c r="AX105" s="14" t="s">
        <v>83</v>
      </c>
      <c r="AY105" s="223" t="s">
        <v>145</v>
      </c>
    </row>
    <row r="106" spans="1:65" s="2" customFormat="1" ht="16.5" customHeight="1">
      <c r="A106" s="38"/>
      <c r="B106" s="39"/>
      <c r="C106" s="184" t="s">
        <v>192</v>
      </c>
      <c r="D106" s="184" t="s">
        <v>148</v>
      </c>
      <c r="E106" s="185" t="s">
        <v>795</v>
      </c>
      <c r="F106" s="186" t="s">
        <v>796</v>
      </c>
      <c r="G106" s="187" t="s">
        <v>291</v>
      </c>
      <c r="H106" s="188">
        <v>2</v>
      </c>
      <c r="I106" s="189"/>
      <c r="J106" s="190">
        <f>ROUND(I106*H106,2)</f>
        <v>0</v>
      </c>
      <c r="K106" s="186" t="s">
        <v>152</v>
      </c>
      <c r="L106" s="43"/>
      <c r="M106" s="191" t="s">
        <v>35</v>
      </c>
      <c r="N106" s="192" t="s">
        <v>50</v>
      </c>
      <c r="O106" s="68"/>
      <c r="P106" s="193">
        <f>O106*H106</f>
        <v>0</v>
      </c>
      <c r="Q106" s="193">
        <v>0</v>
      </c>
      <c r="R106" s="193">
        <f>Q106*H106</f>
        <v>0</v>
      </c>
      <c r="S106" s="193">
        <v>0</v>
      </c>
      <c r="T106" s="194">
        <f>S106*H106</f>
        <v>0</v>
      </c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R106" s="195" t="s">
        <v>209</v>
      </c>
      <c r="AT106" s="195" t="s">
        <v>148</v>
      </c>
      <c r="AU106" s="195" t="s">
        <v>87</v>
      </c>
      <c r="AY106" s="20" t="s">
        <v>145</v>
      </c>
      <c r="BE106" s="196">
        <f>IF(N106="základní",J106,0)</f>
        <v>0</v>
      </c>
      <c r="BF106" s="196">
        <f>IF(N106="snížená",J106,0)</f>
        <v>0</v>
      </c>
      <c r="BG106" s="196">
        <f>IF(N106="zákl. přenesená",J106,0)</f>
        <v>0</v>
      </c>
      <c r="BH106" s="196">
        <f>IF(N106="sníž. přenesená",J106,0)</f>
        <v>0</v>
      </c>
      <c r="BI106" s="196">
        <f>IF(N106="nulová",J106,0)</f>
        <v>0</v>
      </c>
      <c r="BJ106" s="20" t="s">
        <v>83</v>
      </c>
      <c r="BK106" s="196">
        <f>ROUND(I106*H106,2)</f>
        <v>0</v>
      </c>
      <c r="BL106" s="20" t="s">
        <v>209</v>
      </c>
      <c r="BM106" s="195" t="s">
        <v>1069</v>
      </c>
    </row>
    <row r="107" spans="1:47" s="2" customFormat="1" ht="11.25">
      <c r="A107" s="38"/>
      <c r="B107" s="39"/>
      <c r="C107" s="40"/>
      <c r="D107" s="197" t="s">
        <v>155</v>
      </c>
      <c r="E107" s="40"/>
      <c r="F107" s="198" t="s">
        <v>798</v>
      </c>
      <c r="G107" s="40"/>
      <c r="H107" s="40"/>
      <c r="I107" s="199"/>
      <c r="J107" s="40"/>
      <c r="K107" s="40"/>
      <c r="L107" s="43"/>
      <c r="M107" s="200"/>
      <c r="N107" s="201"/>
      <c r="O107" s="68"/>
      <c r="P107" s="68"/>
      <c r="Q107" s="68"/>
      <c r="R107" s="68"/>
      <c r="S107" s="68"/>
      <c r="T107" s="69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T107" s="20" t="s">
        <v>155</v>
      </c>
      <c r="AU107" s="20" t="s">
        <v>87</v>
      </c>
    </row>
    <row r="108" spans="1:65" s="2" customFormat="1" ht="33" customHeight="1">
      <c r="A108" s="38"/>
      <c r="B108" s="39"/>
      <c r="C108" s="235" t="s">
        <v>199</v>
      </c>
      <c r="D108" s="235" t="s">
        <v>295</v>
      </c>
      <c r="E108" s="236" t="s">
        <v>799</v>
      </c>
      <c r="F108" s="237" t="s">
        <v>800</v>
      </c>
      <c r="G108" s="238" t="s">
        <v>291</v>
      </c>
      <c r="H108" s="239">
        <v>2</v>
      </c>
      <c r="I108" s="240"/>
      <c r="J108" s="241">
        <f>ROUND(I108*H108,2)</f>
        <v>0</v>
      </c>
      <c r="K108" s="237" t="s">
        <v>35</v>
      </c>
      <c r="L108" s="242"/>
      <c r="M108" s="243" t="s">
        <v>35</v>
      </c>
      <c r="N108" s="244" t="s">
        <v>50</v>
      </c>
      <c r="O108" s="68"/>
      <c r="P108" s="193">
        <f>O108*H108</f>
        <v>0</v>
      </c>
      <c r="Q108" s="193">
        <v>0</v>
      </c>
      <c r="R108" s="193">
        <f>Q108*H108</f>
        <v>0</v>
      </c>
      <c r="S108" s="193">
        <v>0</v>
      </c>
      <c r="T108" s="194">
        <f>S108*H108</f>
        <v>0</v>
      </c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R108" s="195" t="s">
        <v>298</v>
      </c>
      <c r="AT108" s="195" t="s">
        <v>295</v>
      </c>
      <c r="AU108" s="195" t="s">
        <v>87</v>
      </c>
      <c r="AY108" s="20" t="s">
        <v>145</v>
      </c>
      <c r="BE108" s="196">
        <f>IF(N108="základní",J108,0)</f>
        <v>0</v>
      </c>
      <c r="BF108" s="196">
        <f>IF(N108="snížená",J108,0)</f>
        <v>0</v>
      </c>
      <c r="BG108" s="196">
        <f>IF(N108="zákl. přenesená",J108,0)</f>
        <v>0</v>
      </c>
      <c r="BH108" s="196">
        <f>IF(N108="sníž. přenesená",J108,0)</f>
        <v>0</v>
      </c>
      <c r="BI108" s="196">
        <f>IF(N108="nulová",J108,0)</f>
        <v>0</v>
      </c>
      <c r="BJ108" s="20" t="s">
        <v>83</v>
      </c>
      <c r="BK108" s="196">
        <f>ROUND(I108*H108,2)</f>
        <v>0</v>
      </c>
      <c r="BL108" s="20" t="s">
        <v>209</v>
      </c>
      <c r="BM108" s="195" t="s">
        <v>1070</v>
      </c>
    </row>
    <row r="109" spans="1:65" s="2" customFormat="1" ht="16.5" customHeight="1">
      <c r="A109" s="38"/>
      <c r="B109" s="39"/>
      <c r="C109" s="184" t="s">
        <v>206</v>
      </c>
      <c r="D109" s="184" t="s">
        <v>148</v>
      </c>
      <c r="E109" s="185" t="s">
        <v>802</v>
      </c>
      <c r="F109" s="186" t="s">
        <v>803</v>
      </c>
      <c r="G109" s="187" t="s">
        <v>291</v>
      </c>
      <c r="H109" s="188">
        <v>15</v>
      </c>
      <c r="I109" s="189"/>
      <c r="J109" s="190">
        <f>ROUND(I109*H109,2)</f>
        <v>0</v>
      </c>
      <c r="K109" s="186" t="s">
        <v>152</v>
      </c>
      <c r="L109" s="43"/>
      <c r="M109" s="191" t="s">
        <v>35</v>
      </c>
      <c r="N109" s="192" t="s">
        <v>50</v>
      </c>
      <c r="O109" s="68"/>
      <c r="P109" s="193">
        <f>O109*H109</f>
        <v>0</v>
      </c>
      <c r="Q109" s="193">
        <v>0</v>
      </c>
      <c r="R109" s="193">
        <f>Q109*H109</f>
        <v>0</v>
      </c>
      <c r="S109" s="193">
        <v>0</v>
      </c>
      <c r="T109" s="194">
        <f>S109*H109</f>
        <v>0</v>
      </c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R109" s="195" t="s">
        <v>209</v>
      </c>
      <c r="AT109" s="195" t="s">
        <v>148</v>
      </c>
      <c r="AU109" s="195" t="s">
        <v>87</v>
      </c>
      <c r="AY109" s="20" t="s">
        <v>145</v>
      </c>
      <c r="BE109" s="196">
        <f>IF(N109="základní",J109,0)</f>
        <v>0</v>
      </c>
      <c r="BF109" s="196">
        <f>IF(N109="snížená",J109,0)</f>
        <v>0</v>
      </c>
      <c r="BG109" s="196">
        <f>IF(N109="zákl. přenesená",J109,0)</f>
        <v>0</v>
      </c>
      <c r="BH109" s="196">
        <f>IF(N109="sníž. přenesená",J109,0)</f>
        <v>0</v>
      </c>
      <c r="BI109" s="196">
        <f>IF(N109="nulová",J109,0)</f>
        <v>0</v>
      </c>
      <c r="BJ109" s="20" t="s">
        <v>83</v>
      </c>
      <c r="BK109" s="196">
        <f>ROUND(I109*H109,2)</f>
        <v>0</v>
      </c>
      <c r="BL109" s="20" t="s">
        <v>209</v>
      </c>
      <c r="BM109" s="195" t="s">
        <v>1071</v>
      </c>
    </row>
    <row r="110" spans="1:47" s="2" customFormat="1" ht="11.25">
      <c r="A110" s="38"/>
      <c r="B110" s="39"/>
      <c r="C110" s="40"/>
      <c r="D110" s="197" t="s">
        <v>155</v>
      </c>
      <c r="E110" s="40"/>
      <c r="F110" s="198" t="s">
        <v>805</v>
      </c>
      <c r="G110" s="40"/>
      <c r="H110" s="40"/>
      <c r="I110" s="199"/>
      <c r="J110" s="40"/>
      <c r="K110" s="40"/>
      <c r="L110" s="43"/>
      <c r="M110" s="200"/>
      <c r="N110" s="201"/>
      <c r="O110" s="68"/>
      <c r="P110" s="68"/>
      <c r="Q110" s="68"/>
      <c r="R110" s="68"/>
      <c r="S110" s="68"/>
      <c r="T110" s="69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T110" s="20" t="s">
        <v>155</v>
      </c>
      <c r="AU110" s="20" t="s">
        <v>87</v>
      </c>
    </row>
    <row r="111" spans="1:65" s="2" customFormat="1" ht="24.2" customHeight="1">
      <c r="A111" s="38"/>
      <c r="B111" s="39"/>
      <c r="C111" s="235" t="s">
        <v>212</v>
      </c>
      <c r="D111" s="235" t="s">
        <v>295</v>
      </c>
      <c r="E111" s="236" t="s">
        <v>806</v>
      </c>
      <c r="F111" s="237" t="s">
        <v>807</v>
      </c>
      <c r="G111" s="238" t="s">
        <v>291</v>
      </c>
      <c r="H111" s="239">
        <v>15</v>
      </c>
      <c r="I111" s="240"/>
      <c r="J111" s="241">
        <f>ROUND(I111*H111,2)</f>
        <v>0</v>
      </c>
      <c r="K111" s="237" t="s">
        <v>152</v>
      </c>
      <c r="L111" s="242"/>
      <c r="M111" s="243" t="s">
        <v>35</v>
      </c>
      <c r="N111" s="244" t="s">
        <v>50</v>
      </c>
      <c r="O111" s="68"/>
      <c r="P111" s="193">
        <f>O111*H111</f>
        <v>0</v>
      </c>
      <c r="Q111" s="193">
        <v>4E-05</v>
      </c>
      <c r="R111" s="193">
        <f>Q111*H111</f>
        <v>0.0006000000000000001</v>
      </c>
      <c r="S111" s="193">
        <v>0</v>
      </c>
      <c r="T111" s="194">
        <f>S111*H111</f>
        <v>0</v>
      </c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R111" s="195" t="s">
        <v>298</v>
      </c>
      <c r="AT111" s="195" t="s">
        <v>295</v>
      </c>
      <c r="AU111" s="195" t="s">
        <v>87</v>
      </c>
      <c r="AY111" s="20" t="s">
        <v>145</v>
      </c>
      <c r="BE111" s="196">
        <f>IF(N111="základní",J111,0)</f>
        <v>0</v>
      </c>
      <c r="BF111" s="196">
        <f>IF(N111="snížená",J111,0)</f>
        <v>0</v>
      </c>
      <c r="BG111" s="196">
        <f>IF(N111="zákl. přenesená",J111,0)</f>
        <v>0</v>
      </c>
      <c r="BH111" s="196">
        <f>IF(N111="sníž. přenesená",J111,0)</f>
        <v>0</v>
      </c>
      <c r="BI111" s="196">
        <f>IF(N111="nulová",J111,0)</f>
        <v>0</v>
      </c>
      <c r="BJ111" s="20" t="s">
        <v>83</v>
      </c>
      <c r="BK111" s="196">
        <f>ROUND(I111*H111,2)</f>
        <v>0</v>
      </c>
      <c r="BL111" s="20" t="s">
        <v>209</v>
      </c>
      <c r="BM111" s="195" t="s">
        <v>1072</v>
      </c>
    </row>
    <row r="112" spans="1:65" s="2" customFormat="1" ht="21.75" customHeight="1">
      <c r="A112" s="38"/>
      <c r="B112" s="39"/>
      <c r="C112" s="184" t="s">
        <v>216</v>
      </c>
      <c r="D112" s="184" t="s">
        <v>148</v>
      </c>
      <c r="E112" s="185" t="s">
        <v>809</v>
      </c>
      <c r="F112" s="186" t="s">
        <v>810</v>
      </c>
      <c r="G112" s="187" t="s">
        <v>291</v>
      </c>
      <c r="H112" s="188">
        <v>39</v>
      </c>
      <c r="I112" s="189"/>
      <c r="J112" s="190">
        <f>ROUND(I112*H112,2)</f>
        <v>0</v>
      </c>
      <c r="K112" s="186" t="s">
        <v>152</v>
      </c>
      <c r="L112" s="43"/>
      <c r="M112" s="191" t="s">
        <v>35</v>
      </c>
      <c r="N112" s="192" t="s">
        <v>50</v>
      </c>
      <c r="O112" s="68"/>
      <c r="P112" s="193">
        <f>O112*H112</f>
        <v>0</v>
      </c>
      <c r="Q112" s="193">
        <v>0</v>
      </c>
      <c r="R112" s="193">
        <f>Q112*H112</f>
        <v>0</v>
      </c>
      <c r="S112" s="193">
        <v>0</v>
      </c>
      <c r="T112" s="194">
        <f>S112*H112</f>
        <v>0</v>
      </c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R112" s="195" t="s">
        <v>209</v>
      </c>
      <c r="AT112" s="195" t="s">
        <v>148</v>
      </c>
      <c r="AU112" s="195" t="s">
        <v>87</v>
      </c>
      <c r="AY112" s="20" t="s">
        <v>145</v>
      </c>
      <c r="BE112" s="196">
        <f>IF(N112="základní",J112,0)</f>
        <v>0</v>
      </c>
      <c r="BF112" s="196">
        <f>IF(N112="snížená",J112,0)</f>
        <v>0</v>
      </c>
      <c r="BG112" s="196">
        <f>IF(N112="zákl. přenesená",J112,0)</f>
        <v>0</v>
      </c>
      <c r="BH112" s="196">
        <f>IF(N112="sníž. přenesená",J112,0)</f>
        <v>0</v>
      </c>
      <c r="BI112" s="196">
        <f>IF(N112="nulová",J112,0)</f>
        <v>0</v>
      </c>
      <c r="BJ112" s="20" t="s">
        <v>83</v>
      </c>
      <c r="BK112" s="196">
        <f>ROUND(I112*H112,2)</f>
        <v>0</v>
      </c>
      <c r="BL112" s="20" t="s">
        <v>209</v>
      </c>
      <c r="BM112" s="195" t="s">
        <v>1073</v>
      </c>
    </row>
    <row r="113" spans="1:47" s="2" customFormat="1" ht="11.25">
      <c r="A113" s="38"/>
      <c r="B113" s="39"/>
      <c r="C113" s="40"/>
      <c r="D113" s="197" t="s">
        <v>155</v>
      </c>
      <c r="E113" s="40"/>
      <c r="F113" s="198" t="s">
        <v>812</v>
      </c>
      <c r="G113" s="40"/>
      <c r="H113" s="40"/>
      <c r="I113" s="199"/>
      <c r="J113" s="40"/>
      <c r="K113" s="40"/>
      <c r="L113" s="43"/>
      <c r="M113" s="200"/>
      <c r="N113" s="201"/>
      <c r="O113" s="68"/>
      <c r="P113" s="68"/>
      <c r="Q113" s="68"/>
      <c r="R113" s="68"/>
      <c r="S113" s="68"/>
      <c r="T113" s="69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T113" s="20" t="s">
        <v>155</v>
      </c>
      <c r="AU113" s="20" t="s">
        <v>87</v>
      </c>
    </row>
    <row r="114" spans="2:51" s="14" customFormat="1" ht="11.25">
      <c r="B114" s="213"/>
      <c r="C114" s="214"/>
      <c r="D114" s="204" t="s">
        <v>166</v>
      </c>
      <c r="E114" s="215" t="s">
        <v>35</v>
      </c>
      <c r="F114" s="216" t="s">
        <v>1074</v>
      </c>
      <c r="G114" s="214"/>
      <c r="H114" s="217">
        <v>39</v>
      </c>
      <c r="I114" s="218"/>
      <c r="J114" s="214"/>
      <c r="K114" s="214"/>
      <c r="L114" s="219"/>
      <c r="M114" s="220"/>
      <c r="N114" s="221"/>
      <c r="O114" s="221"/>
      <c r="P114" s="221"/>
      <c r="Q114" s="221"/>
      <c r="R114" s="221"/>
      <c r="S114" s="221"/>
      <c r="T114" s="222"/>
      <c r="AT114" s="223" t="s">
        <v>166</v>
      </c>
      <c r="AU114" s="223" t="s">
        <v>87</v>
      </c>
      <c r="AV114" s="14" t="s">
        <v>87</v>
      </c>
      <c r="AW114" s="14" t="s">
        <v>40</v>
      </c>
      <c r="AX114" s="14" t="s">
        <v>83</v>
      </c>
      <c r="AY114" s="223" t="s">
        <v>145</v>
      </c>
    </row>
    <row r="115" spans="1:65" s="2" customFormat="1" ht="21.75" customHeight="1">
      <c r="A115" s="38"/>
      <c r="B115" s="39"/>
      <c r="C115" s="235" t="s">
        <v>225</v>
      </c>
      <c r="D115" s="235" t="s">
        <v>295</v>
      </c>
      <c r="E115" s="236" t="s">
        <v>814</v>
      </c>
      <c r="F115" s="237" t="s">
        <v>815</v>
      </c>
      <c r="G115" s="238" t="s">
        <v>291</v>
      </c>
      <c r="H115" s="239">
        <v>33</v>
      </c>
      <c r="I115" s="240"/>
      <c r="J115" s="241">
        <f>ROUND(I115*H115,2)</f>
        <v>0</v>
      </c>
      <c r="K115" s="237" t="s">
        <v>152</v>
      </c>
      <c r="L115" s="242"/>
      <c r="M115" s="243" t="s">
        <v>35</v>
      </c>
      <c r="N115" s="244" t="s">
        <v>50</v>
      </c>
      <c r="O115" s="68"/>
      <c r="P115" s="193">
        <f>O115*H115</f>
        <v>0</v>
      </c>
      <c r="Q115" s="193">
        <v>4E-05</v>
      </c>
      <c r="R115" s="193">
        <f>Q115*H115</f>
        <v>0.0013200000000000002</v>
      </c>
      <c r="S115" s="193">
        <v>0</v>
      </c>
      <c r="T115" s="194">
        <f>S115*H115</f>
        <v>0</v>
      </c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R115" s="195" t="s">
        <v>298</v>
      </c>
      <c r="AT115" s="195" t="s">
        <v>295</v>
      </c>
      <c r="AU115" s="195" t="s">
        <v>87</v>
      </c>
      <c r="AY115" s="20" t="s">
        <v>145</v>
      </c>
      <c r="BE115" s="196">
        <f>IF(N115="základní",J115,0)</f>
        <v>0</v>
      </c>
      <c r="BF115" s="196">
        <f>IF(N115="snížená",J115,0)</f>
        <v>0</v>
      </c>
      <c r="BG115" s="196">
        <f>IF(N115="zákl. přenesená",J115,0)</f>
        <v>0</v>
      </c>
      <c r="BH115" s="196">
        <f>IF(N115="sníž. přenesená",J115,0)</f>
        <v>0</v>
      </c>
      <c r="BI115" s="196">
        <f>IF(N115="nulová",J115,0)</f>
        <v>0</v>
      </c>
      <c r="BJ115" s="20" t="s">
        <v>83</v>
      </c>
      <c r="BK115" s="196">
        <f>ROUND(I115*H115,2)</f>
        <v>0</v>
      </c>
      <c r="BL115" s="20" t="s">
        <v>209</v>
      </c>
      <c r="BM115" s="195" t="s">
        <v>1075</v>
      </c>
    </row>
    <row r="116" spans="1:65" s="2" customFormat="1" ht="24.2" customHeight="1">
      <c r="A116" s="38"/>
      <c r="B116" s="39"/>
      <c r="C116" s="235" t="s">
        <v>231</v>
      </c>
      <c r="D116" s="235" t="s">
        <v>295</v>
      </c>
      <c r="E116" s="236" t="s">
        <v>817</v>
      </c>
      <c r="F116" s="237" t="s">
        <v>818</v>
      </c>
      <c r="G116" s="238" t="s">
        <v>291</v>
      </c>
      <c r="H116" s="239">
        <v>3</v>
      </c>
      <c r="I116" s="240"/>
      <c r="J116" s="241">
        <f>ROUND(I116*H116,2)</f>
        <v>0</v>
      </c>
      <c r="K116" s="237" t="s">
        <v>152</v>
      </c>
      <c r="L116" s="242"/>
      <c r="M116" s="243" t="s">
        <v>35</v>
      </c>
      <c r="N116" s="244" t="s">
        <v>50</v>
      </c>
      <c r="O116" s="68"/>
      <c r="P116" s="193">
        <f>O116*H116</f>
        <v>0</v>
      </c>
      <c r="Q116" s="193">
        <v>3E-05</v>
      </c>
      <c r="R116" s="193">
        <f>Q116*H116</f>
        <v>9E-05</v>
      </c>
      <c r="S116" s="193">
        <v>0</v>
      </c>
      <c r="T116" s="194">
        <f>S116*H116</f>
        <v>0</v>
      </c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R116" s="195" t="s">
        <v>298</v>
      </c>
      <c r="AT116" s="195" t="s">
        <v>295</v>
      </c>
      <c r="AU116" s="195" t="s">
        <v>87</v>
      </c>
      <c r="AY116" s="20" t="s">
        <v>145</v>
      </c>
      <c r="BE116" s="196">
        <f>IF(N116="základní",J116,0)</f>
        <v>0</v>
      </c>
      <c r="BF116" s="196">
        <f>IF(N116="snížená",J116,0)</f>
        <v>0</v>
      </c>
      <c r="BG116" s="196">
        <f>IF(N116="zákl. přenesená",J116,0)</f>
        <v>0</v>
      </c>
      <c r="BH116" s="196">
        <f>IF(N116="sníž. přenesená",J116,0)</f>
        <v>0</v>
      </c>
      <c r="BI116" s="196">
        <f>IF(N116="nulová",J116,0)</f>
        <v>0</v>
      </c>
      <c r="BJ116" s="20" t="s">
        <v>83</v>
      </c>
      <c r="BK116" s="196">
        <f>ROUND(I116*H116,2)</f>
        <v>0</v>
      </c>
      <c r="BL116" s="20" t="s">
        <v>209</v>
      </c>
      <c r="BM116" s="195" t="s">
        <v>1076</v>
      </c>
    </row>
    <row r="117" spans="1:65" s="2" customFormat="1" ht="16.5" customHeight="1">
      <c r="A117" s="38"/>
      <c r="B117" s="39"/>
      <c r="C117" s="184" t="s">
        <v>8</v>
      </c>
      <c r="D117" s="184" t="s">
        <v>148</v>
      </c>
      <c r="E117" s="185" t="s">
        <v>820</v>
      </c>
      <c r="F117" s="186" t="s">
        <v>821</v>
      </c>
      <c r="G117" s="187" t="s">
        <v>291</v>
      </c>
      <c r="H117" s="188">
        <v>15</v>
      </c>
      <c r="I117" s="189"/>
      <c r="J117" s="190">
        <f>ROUND(I117*H117,2)</f>
        <v>0</v>
      </c>
      <c r="K117" s="186" t="s">
        <v>152</v>
      </c>
      <c r="L117" s="43"/>
      <c r="M117" s="191" t="s">
        <v>35</v>
      </c>
      <c r="N117" s="192" t="s">
        <v>50</v>
      </c>
      <c r="O117" s="68"/>
      <c r="P117" s="193">
        <f>O117*H117</f>
        <v>0</v>
      </c>
      <c r="Q117" s="193">
        <v>0</v>
      </c>
      <c r="R117" s="193">
        <f>Q117*H117</f>
        <v>0</v>
      </c>
      <c r="S117" s="193">
        <v>0</v>
      </c>
      <c r="T117" s="194">
        <f>S117*H117</f>
        <v>0</v>
      </c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R117" s="195" t="s">
        <v>209</v>
      </c>
      <c r="AT117" s="195" t="s">
        <v>148</v>
      </c>
      <c r="AU117" s="195" t="s">
        <v>87</v>
      </c>
      <c r="AY117" s="20" t="s">
        <v>145</v>
      </c>
      <c r="BE117" s="196">
        <f>IF(N117="základní",J117,0)</f>
        <v>0</v>
      </c>
      <c r="BF117" s="196">
        <f>IF(N117="snížená",J117,0)</f>
        <v>0</v>
      </c>
      <c r="BG117" s="196">
        <f>IF(N117="zákl. přenesená",J117,0)</f>
        <v>0</v>
      </c>
      <c r="BH117" s="196">
        <f>IF(N117="sníž. přenesená",J117,0)</f>
        <v>0</v>
      </c>
      <c r="BI117" s="196">
        <f>IF(N117="nulová",J117,0)</f>
        <v>0</v>
      </c>
      <c r="BJ117" s="20" t="s">
        <v>83</v>
      </c>
      <c r="BK117" s="196">
        <f>ROUND(I117*H117,2)</f>
        <v>0</v>
      </c>
      <c r="BL117" s="20" t="s">
        <v>209</v>
      </c>
      <c r="BM117" s="195" t="s">
        <v>1077</v>
      </c>
    </row>
    <row r="118" spans="1:47" s="2" customFormat="1" ht="11.25">
      <c r="A118" s="38"/>
      <c r="B118" s="39"/>
      <c r="C118" s="40"/>
      <c r="D118" s="197" t="s">
        <v>155</v>
      </c>
      <c r="E118" s="40"/>
      <c r="F118" s="198" t="s">
        <v>823</v>
      </c>
      <c r="G118" s="40"/>
      <c r="H118" s="40"/>
      <c r="I118" s="199"/>
      <c r="J118" s="40"/>
      <c r="K118" s="40"/>
      <c r="L118" s="43"/>
      <c r="M118" s="200"/>
      <c r="N118" s="201"/>
      <c r="O118" s="68"/>
      <c r="P118" s="68"/>
      <c r="Q118" s="68"/>
      <c r="R118" s="68"/>
      <c r="S118" s="68"/>
      <c r="T118" s="69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T118" s="20" t="s">
        <v>155</v>
      </c>
      <c r="AU118" s="20" t="s">
        <v>87</v>
      </c>
    </row>
    <row r="119" spans="1:65" s="2" customFormat="1" ht="24.2" customHeight="1">
      <c r="A119" s="38"/>
      <c r="B119" s="39"/>
      <c r="C119" s="235" t="s">
        <v>209</v>
      </c>
      <c r="D119" s="235" t="s">
        <v>295</v>
      </c>
      <c r="E119" s="236" t="s">
        <v>824</v>
      </c>
      <c r="F119" s="237" t="s">
        <v>825</v>
      </c>
      <c r="G119" s="238" t="s">
        <v>291</v>
      </c>
      <c r="H119" s="239">
        <v>15</v>
      </c>
      <c r="I119" s="240"/>
      <c r="J119" s="241">
        <f>ROUND(I119*H119,2)</f>
        <v>0</v>
      </c>
      <c r="K119" s="237" t="s">
        <v>152</v>
      </c>
      <c r="L119" s="242"/>
      <c r="M119" s="243" t="s">
        <v>35</v>
      </c>
      <c r="N119" s="244" t="s">
        <v>50</v>
      </c>
      <c r="O119" s="68"/>
      <c r="P119" s="193">
        <f>O119*H119</f>
        <v>0</v>
      </c>
      <c r="Q119" s="193">
        <v>0.00019</v>
      </c>
      <c r="R119" s="193">
        <f>Q119*H119</f>
        <v>0.00285</v>
      </c>
      <c r="S119" s="193">
        <v>0</v>
      </c>
      <c r="T119" s="194">
        <f>S119*H119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R119" s="195" t="s">
        <v>298</v>
      </c>
      <c r="AT119" s="195" t="s">
        <v>295</v>
      </c>
      <c r="AU119" s="195" t="s">
        <v>87</v>
      </c>
      <c r="AY119" s="20" t="s">
        <v>145</v>
      </c>
      <c r="BE119" s="196">
        <f>IF(N119="základní",J119,0)</f>
        <v>0</v>
      </c>
      <c r="BF119" s="196">
        <f>IF(N119="snížená",J119,0)</f>
        <v>0</v>
      </c>
      <c r="BG119" s="196">
        <f>IF(N119="zákl. přenesená",J119,0)</f>
        <v>0</v>
      </c>
      <c r="BH119" s="196">
        <f>IF(N119="sníž. přenesená",J119,0)</f>
        <v>0</v>
      </c>
      <c r="BI119" s="196">
        <f>IF(N119="nulová",J119,0)</f>
        <v>0</v>
      </c>
      <c r="BJ119" s="20" t="s">
        <v>83</v>
      </c>
      <c r="BK119" s="196">
        <f>ROUND(I119*H119,2)</f>
        <v>0</v>
      </c>
      <c r="BL119" s="20" t="s">
        <v>209</v>
      </c>
      <c r="BM119" s="195" t="s">
        <v>1078</v>
      </c>
    </row>
    <row r="120" spans="1:65" s="2" customFormat="1" ht="24.2" customHeight="1">
      <c r="A120" s="38"/>
      <c r="B120" s="39"/>
      <c r="C120" s="184" t="s">
        <v>244</v>
      </c>
      <c r="D120" s="184" t="s">
        <v>148</v>
      </c>
      <c r="E120" s="185" t="s">
        <v>827</v>
      </c>
      <c r="F120" s="186" t="s">
        <v>828</v>
      </c>
      <c r="G120" s="187" t="s">
        <v>219</v>
      </c>
      <c r="H120" s="188">
        <v>57</v>
      </c>
      <c r="I120" s="189"/>
      <c r="J120" s="190">
        <f>ROUND(I120*H120,2)</f>
        <v>0</v>
      </c>
      <c r="K120" s="186" t="s">
        <v>152</v>
      </c>
      <c r="L120" s="43"/>
      <c r="M120" s="191" t="s">
        <v>35</v>
      </c>
      <c r="N120" s="192" t="s">
        <v>50</v>
      </c>
      <c r="O120" s="68"/>
      <c r="P120" s="193">
        <f>O120*H120</f>
        <v>0</v>
      </c>
      <c r="Q120" s="193">
        <v>0</v>
      </c>
      <c r="R120" s="193">
        <f>Q120*H120</f>
        <v>0</v>
      </c>
      <c r="S120" s="193">
        <v>0</v>
      </c>
      <c r="T120" s="194">
        <f>S120*H120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R120" s="195" t="s">
        <v>209</v>
      </c>
      <c r="AT120" s="195" t="s">
        <v>148</v>
      </c>
      <c r="AU120" s="195" t="s">
        <v>87</v>
      </c>
      <c r="AY120" s="20" t="s">
        <v>145</v>
      </c>
      <c r="BE120" s="196">
        <f>IF(N120="základní",J120,0)</f>
        <v>0</v>
      </c>
      <c r="BF120" s="196">
        <f>IF(N120="snížená",J120,0)</f>
        <v>0</v>
      </c>
      <c r="BG120" s="196">
        <f>IF(N120="zákl. přenesená",J120,0)</f>
        <v>0</v>
      </c>
      <c r="BH120" s="196">
        <f>IF(N120="sníž. přenesená",J120,0)</f>
        <v>0</v>
      </c>
      <c r="BI120" s="196">
        <f>IF(N120="nulová",J120,0)</f>
        <v>0</v>
      </c>
      <c r="BJ120" s="20" t="s">
        <v>83</v>
      </c>
      <c r="BK120" s="196">
        <f>ROUND(I120*H120,2)</f>
        <v>0</v>
      </c>
      <c r="BL120" s="20" t="s">
        <v>209</v>
      </c>
      <c r="BM120" s="195" t="s">
        <v>1079</v>
      </c>
    </row>
    <row r="121" spans="1:47" s="2" customFormat="1" ht="11.25">
      <c r="A121" s="38"/>
      <c r="B121" s="39"/>
      <c r="C121" s="40"/>
      <c r="D121" s="197" t="s">
        <v>155</v>
      </c>
      <c r="E121" s="40"/>
      <c r="F121" s="198" t="s">
        <v>830</v>
      </c>
      <c r="G121" s="40"/>
      <c r="H121" s="40"/>
      <c r="I121" s="199"/>
      <c r="J121" s="40"/>
      <c r="K121" s="40"/>
      <c r="L121" s="43"/>
      <c r="M121" s="200"/>
      <c r="N121" s="201"/>
      <c r="O121" s="68"/>
      <c r="P121" s="68"/>
      <c r="Q121" s="68"/>
      <c r="R121" s="68"/>
      <c r="S121" s="68"/>
      <c r="T121" s="69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20" t="s">
        <v>155</v>
      </c>
      <c r="AU121" s="20" t="s">
        <v>87</v>
      </c>
    </row>
    <row r="122" spans="1:65" s="2" customFormat="1" ht="24.2" customHeight="1">
      <c r="A122" s="38"/>
      <c r="B122" s="39"/>
      <c r="C122" s="235" t="s">
        <v>250</v>
      </c>
      <c r="D122" s="235" t="s">
        <v>295</v>
      </c>
      <c r="E122" s="236" t="s">
        <v>831</v>
      </c>
      <c r="F122" s="237" t="s">
        <v>832</v>
      </c>
      <c r="G122" s="238" t="s">
        <v>219</v>
      </c>
      <c r="H122" s="239">
        <v>65.55</v>
      </c>
      <c r="I122" s="240"/>
      <c r="J122" s="241">
        <f>ROUND(I122*H122,2)</f>
        <v>0</v>
      </c>
      <c r="K122" s="237" t="s">
        <v>152</v>
      </c>
      <c r="L122" s="242"/>
      <c r="M122" s="243" t="s">
        <v>35</v>
      </c>
      <c r="N122" s="244" t="s">
        <v>50</v>
      </c>
      <c r="O122" s="68"/>
      <c r="P122" s="193">
        <f>O122*H122</f>
        <v>0</v>
      </c>
      <c r="Q122" s="193">
        <v>0.00012</v>
      </c>
      <c r="R122" s="193">
        <f>Q122*H122</f>
        <v>0.007866</v>
      </c>
      <c r="S122" s="193">
        <v>0</v>
      </c>
      <c r="T122" s="194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195" t="s">
        <v>298</v>
      </c>
      <c r="AT122" s="195" t="s">
        <v>295</v>
      </c>
      <c r="AU122" s="195" t="s">
        <v>87</v>
      </c>
      <c r="AY122" s="20" t="s">
        <v>145</v>
      </c>
      <c r="BE122" s="196">
        <f>IF(N122="základní",J122,0)</f>
        <v>0</v>
      </c>
      <c r="BF122" s="196">
        <f>IF(N122="snížená",J122,0)</f>
        <v>0</v>
      </c>
      <c r="BG122" s="196">
        <f>IF(N122="zákl. přenesená",J122,0)</f>
        <v>0</v>
      </c>
      <c r="BH122" s="196">
        <f>IF(N122="sníž. přenesená",J122,0)</f>
        <v>0</v>
      </c>
      <c r="BI122" s="196">
        <f>IF(N122="nulová",J122,0)</f>
        <v>0</v>
      </c>
      <c r="BJ122" s="20" t="s">
        <v>83</v>
      </c>
      <c r="BK122" s="196">
        <f>ROUND(I122*H122,2)</f>
        <v>0</v>
      </c>
      <c r="BL122" s="20" t="s">
        <v>209</v>
      </c>
      <c r="BM122" s="195" t="s">
        <v>1080</v>
      </c>
    </row>
    <row r="123" spans="1:47" s="2" customFormat="1" ht="19.5">
      <c r="A123" s="38"/>
      <c r="B123" s="39"/>
      <c r="C123" s="40"/>
      <c r="D123" s="204" t="s">
        <v>400</v>
      </c>
      <c r="E123" s="40"/>
      <c r="F123" s="245" t="s">
        <v>834</v>
      </c>
      <c r="G123" s="40"/>
      <c r="H123" s="40"/>
      <c r="I123" s="199"/>
      <c r="J123" s="40"/>
      <c r="K123" s="40"/>
      <c r="L123" s="43"/>
      <c r="M123" s="200"/>
      <c r="N123" s="201"/>
      <c r="O123" s="68"/>
      <c r="P123" s="68"/>
      <c r="Q123" s="68"/>
      <c r="R123" s="68"/>
      <c r="S123" s="68"/>
      <c r="T123" s="69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20" t="s">
        <v>400</v>
      </c>
      <c r="AU123" s="20" t="s">
        <v>87</v>
      </c>
    </row>
    <row r="124" spans="2:51" s="14" customFormat="1" ht="11.25">
      <c r="B124" s="213"/>
      <c r="C124" s="214"/>
      <c r="D124" s="204" t="s">
        <v>166</v>
      </c>
      <c r="E124" s="215" t="s">
        <v>35</v>
      </c>
      <c r="F124" s="216" t="s">
        <v>1081</v>
      </c>
      <c r="G124" s="214"/>
      <c r="H124" s="217">
        <v>65.55</v>
      </c>
      <c r="I124" s="218"/>
      <c r="J124" s="214"/>
      <c r="K124" s="214"/>
      <c r="L124" s="219"/>
      <c r="M124" s="220"/>
      <c r="N124" s="221"/>
      <c r="O124" s="221"/>
      <c r="P124" s="221"/>
      <c r="Q124" s="221"/>
      <c r="R124" s="221"/>
      <c r="S124" s="221"/>
      <c r="T124" s="222"/>
      <c r="AT124" s="223" t="s">
        <v>166</v>
      </c>
      <c r="AU124" s="223" t="s">
        <v>87</v>
      </c>
      <c r="AV124" s="14" t="s">
        <v>87</v>
      </c>
      <c r="AW124" s="14" t="s">
        <v>40</v>
      </c>
      <c r="AX124" s="14" t="s">
        <v>83</v>
      </c>
      <c r="AY124" s="223" t="s">
        <v>145</v>
      </c>
    </row>
    <row r="125" spans="1:65" s="2" customFormat="1" ht="33" customHeight="1">
      <c r="A125" s="38"/>
      <c r="B125" s="39"/>
      <c r="C125" s="184" t="s">
        <v>256</v>
      </c>
      <c r="D125" s="184" t="s">
        <v>148</v>
      </c>
      <c r="E125" s="185" t="s">
        <v>836</v>
      </c>
      <c r="F125" s="186" t="s">
        <v>837</v>
      </c>
      <c r="G125" s="187" t="s">
        <v>219</v>
      </c>
      <c r="H125" s="188">
        <v>510</v>
      </c>
      <c r="I125" s="189"/>
      <c r="J125" s="190">
        <f>ROUND(I125*H125,2)</f>
        <v>0</v>
      </c>
      <c r="K125" s="186" t="s">
        <v>152</v>
      </c>
      <c r="L125" s="43"/>
      <c r="M125" s="191" t="s">
        <v>35</v>
      </c>
      <c r="N125" s="192" t="s">
        <v>50</v>
      </c>
      <c r="O125" s="68"/>
      <c r="P125" s="193">
        <f>O125*H125</f>
        <v>0</v>
      </c>
      <c r="Q125" s="193">
        <v>0</v>
      </c>
      <c r="R125" s="193">
        <f>Q125*H125</f>
        <v>0</v>
      </c>
      <c r="S125" s="193">
        <v>0</v>
      </c>
      <c r="T125" s="194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195" t="s">
        <v>209</v>
      </c>
      <c r="AT125" s="195" t="s">
        <v>148</v>
      </c>
      <c r="AU125" s="195" t="s">
        <v>87</v>
      </c>
      <c r="AY125" s="20" t="s">
        <v>145</v>
      </c>
      <c r="BE125" s="196">
        <f>IF(N125="základní",J125,0)</f>
        <v>0</v>
      </c>
      <c r="BF125" s="196">
        <f>IF(N125="snížená",J125,0)</f>
        <v>0</v>
      </c>
      <c r="BG125" s="196">
        <f>IF(N125="zákl. přenesená",J125,0)</f>
        <v>0</v>
      </c>
      <c r="BH125" s="196">
        <f>IF(N125="sníž. přenesená",J125,0)</f>
        <v>0</v>
      </c>
      <c r="BI125" s="196">
        <f>IF(N125="nulová",J125,0)</f>
        <v>0</v>
      </c>
      <c r="BJ125" s="20" t="s">
        <v>83</v>
      </c>
      <c r="BK125" s="196">
        <f>ROUND(I125*H125,2)</f>
        <v>0</v>
      </c>
      <c r="BL125" s="20" t="s">
        <v>209</v>
      </c>
      <c r="BM125" s="195" t="s">
        <v>1082</v>
      </c>
    </row>
    <row r="126" spans="1:47" s="2" customFormat="1" ht="11.25">
      <c r="A126" s="38"/>
      <c r="B126" s="39"/>
      <c r="C126" s="40"/>
      <c r="D126" s="197" t="s">
        <v>155</v>
      </c>
      <c r="E126" s="40"/>
      <c r="F126" s="198" t="s">
        <v>839</v>
      </c>
      <c r="G126" s="40"/>
      <c r="H126" s="40"/>
      <c r="I126" s="199"/>
      <c r="J126" s="40"/>
      <c r="K126" s="40"/>
      <c r="L126" s="43"/>
      <c r="M126" s="200"/>
      <c r="N126" s="201"/>
      <c r="O126" s="68"/>
      <c r="P126" s="68"/>
      <c r="Q126" s="68"/>
      <c r="R126" s="68"/>
      <c r="S126" s="68"/>
      <c r="T126" s="69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20" t="s">
        <v>155</v>
      </c>
      <c r="AU126" s="20" t="s">
        <v>87</v>
      </c>
    </row>
    <row r="127" spans="1:65" s="2" customFormat="1" ht="24.2" customHeight="1">
      <c r="A127" s="38"/>
      <c r="B127" s="39"/>
      <c r="C127" s="235" t="s">
        <v>261</v>
      </c>
      <c r="D127" s="235" t="s">
        <v>295</v>
      </c>
      <c r="E127" s="236" t="s">
        <v>840</v>
      </c>
      <c r="F127" s="237" t="s">
        <v>841</v>
      </c>
      <c r="G127" s="238" t="s">
        <v>219</v>
      </c>
      <c r="H127" s="239">
        <v>586.5</v>
      </c>
      <c r="I127" s="240"/>
      <c r="J127" s="241">
        <f>ROUND(I127*H127,2)</f>
        <v>0</v>
      </c>
      <c r="K127" s="237" t="s">
        <v>152</v>
      </c>
      <c r="L127" s="242"/>
      <c r="M127" s="243" t="s">
        <v>35</v>
      </c>
      <c r="N127" s="244" t="s">
        <v>50</v>
      </c>
      <c r="O127" s="68"/>
      <c r="P127" s="193">
        <f>O127*H127</f>
        <v>0</v>
      </c>
      <c r="Q127" s="193">
        <v>0.00017</v>
      </c>
      <c r="R127" s="193">
        <f>Q127*H127</f>
        <v>0.099705</v>
      </c>
      <c r="S127" s="193">
        <v>0</v>
      </c>
      <c r="T127" s="194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195" t="s">
        <v>298</v>
      </c>
      <c r="AT127" s="195" t="s">
        <v>295</v>
      </c>
      <c r="AU127" s="195" t="s">
        <v>87</v>
      </c>
      <c r="AY127" s="20" t="s">
        <v>145</v>
      </c>
      <c r="BE127" s="196">
        <f>IF(N127="základní",J127,0)</f>
        <v>0</v>
      </c>
      <c r="BF127" s="196">
        <f>IF(N127="snížená",J127,0)</f>
        <v>0</v>
      </c>
      <c r="BG127" s="196">
        <f>IF(N127="zákl. přenesená",J127,0)</f>
        <v>0</v>
      </c>
      <c r="BH127" s="196">
        <f>IF(N127="sníž. přenesená",J127,0)</f>
        <v>0</v>
      </c>
      <c r="BI127" s="196">
        <f>IF(N127="nulová",J127,0)</f>
        <v>0</v>
      </c>
      <c r="BJ127" s="20" t="s">
        <v>83</v>
      </c>
      <c r="BK127" s="196">
        <f>ROUND(I127*H127,2)</f>
        <v>0</v>
      </c>
      <c r="BL127" s="20" t="s">
        <v>209</v>
      </c>
      <c r="BM127" s="195" t="s">
        <v>1083</v>
      </c>
    </row>
    <row r="128" spans="1:47" s="2" customFormat="1" ht="19.5">
      <c r="A128" s="38"/>
      <c r="B128" s="39"/>
      <c r="C128" s="40"/>
      <c r="D128" s="204" t="s">
        <v>400</v>
      </c>
      <c r="E128" s="40"/>
      <c r="F128" s="245" t="s">
        <v>843</v>
      </c>
      <c r="G128" s="40"/>
      <c r="H128" s="40"/>
      <c r="I128" s="199"/>
      <c r="J128" s="40"/>
      <c r="K128" s="40"/>
      <c r="L128" s="43"/>
      <c r="M128" s="200"/>
      <c r="N128" s="201"/>
      <c r="O128" s="68"/>
      <c r="P128" s="68"/>
      <c r="Q128" s="68"/>
      <c r="R128" s="68"/>
      <c r="S128" s="68"/>
      <c r="T128" s="69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20" t="s">
        <v>400</v>
      </c>
      <c r="AU128" s="20" t="s">
        <v>87</v>
      </c>
    </row>
    <row r="129" spans="2:51" s="14" customFormat="1" ht="11.25">
      <c r="B129" s="213"/>
      <c r="C129" s="214"/>
      <c r="D129" s="204" t="s">
        <v>166</v>
      </c>
      <c r="E129" s="215" t="s">
        <v>35</v>
      </c>
      <c r="F129" s="216" t="s">
        <v>1084</v>
      </c>
      <c r="G129" s="214"/>
      <c r="H129" s="217">
        <v>586.5</v>
      </c>
      <c r="I129" s="218"/>
      <c r="J129" s="214"/>
      <c r="K129" s="214"/>
      <c r="L129" s="219"/>
      <c r="M129" s="220"/>
      <c r="N129" s="221"/>
      <c r="O129" s="221"/>
      <c r="P129" s="221"/>
      <c r="Q129" s="221"/>
      <c r="R129" s="221"/>
      <c r="S129" s="221"/>
      <c r="T129" s="222"/>
      <c r="AT129" s="223" t="s">
        <v>166</v>
      </c>
      <c r="AU129" s="223" t="s">
        <v>87</v>
      </c>
      <c r="AV129" s="14" t="s">
        <v>87</v>
      </c>
      <c r="AW129" s="14" t="s">
        <v>40</v>
      </c>
      <c r="AX129" s="14" t="s">
        <v>83</v>
      </c>
      <c r="AY129" s="223" t="s">
        <v>145</v>
      </c>
    </row>
    <row r="130" spans="1:65" s="2" customFormat="1" ht="33" customHeight="1">
      <c r="A130" s="38"/>
      <c r="B130" s="39"/>
      <c r="C130" s="184" t="s">
        <v>7</v>
      </c>
      <c r="D130" s="184" t="s">
        <v>148</v>
      </c>
      <c r="E130" s="185" t="s">
        <v>845</v>
      </c>
      <c r="F130" s="186" t="s">
        <v>846</v>
      </c>
      <c r="G130" s="187" t="s">
        <v>219</v>
      </c>
      <c r="H130" s="188">
        <v>260</v>
      </c>
      <c r="I130" s="189"/>
      <c r="J130" s="190">
        <f>ROUND(I130*H130,2)</f>
        <v>0</v>
      </c>
      <c r="K130" s="186" t="s">
        <v>152</v>
      </c>
      <c r="L130" s="43"/>
      <c r="M130" s="191" t="s">
        <v>35</v>
      </c>
      <c r="N130" s="192" t="s">
        <v>50</v>
      </c>
      <c r="O130" s="68"/>
      <c r="P130" s="193">
        <f>O130*H130</f>
        <v>0</v>
      </c>
      <c r="Q130" s="193">
        <v>0</v>
      </c>
      <c r="R130" s="193">
        <f>Q130*H130</f>
        <v>0</v>
      </c>
      <c r="S130" s="193">
        <v>0</v>
      </c>
      <c r="T130" s="194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195" t="s">
        <v>209</v>
      </c>
      <c r="AT130" s="195" t="s">
        <v>148</v>
      </c>
      <c r="AU130" s="195" t="s">
        <v>87</v>
      </c>
      <c r="AY130" s="20" t="s">
        <v>145</v>
      </c>
      <c r="BE130" s="196">
        <f>IF(N130="základní",J130,0)</f>
        <v>0</v>
      </c>
      <c r="BF130" s="196">
        <f>IF(N130="snížená",J130,0)</f>
        <v>0</v>
      </c>
      <c r="BG130" s="196">
        <f>IF(N130="zákl. přenesená",J130,0)</f>
        <v>0</v>
      </c>
      <c r="BH130" s="196">
        <f>IF(N130="sníž. přenesená",J130,0)</f>
        <v>0</v>
      </c>
      <c r="BI130" s="196">
        <f>IF(N130="nulová",J130,0)</f>
        <v>0</v>
      </c>
      <c r="BJ130" s="20" t="s">
        <v>83</v>
      </c>
      <c r="BK130" s="196">
        <f>ROUND(I130*H130,2)</f>
        <v>0</v>
      </c>
      <c r="BL130" s="20" t="s">
        <v>209</v>
      </c>
      <c r="BM130" s="195" t="s">
        <v>1085</v>
      </c>
    </row>
    <row r="131" spans="1:47" s="2" customFormat="1" ht="11.25">
      <c r="A131" s="38"/>
      <c r="B131" s="39"/>
      <c r="C131" s="40"/>
      <c r="D131" s="197" t="s">
        <v>155</v>
      </c>
      <c r="E131" s="40"/>
      <c r="F131" s="198" t="s">
        <v>848</v>
      </c>
      <c r="G131" s="40"/>
      <c r="H131" s="40"/>
      <c r="I131" s="199"/>
      <c r="J131" s="40"/>
      <c r="K131" s="40"/>
      <c r="L131" s="43"/>
      <c r="M131" s="200"/>
      <c r="N131" s="201"/>
      <c r="O131" s="68"/>
      <c r="P131" s="68"/>
      <c r="Q131" s="68"/>
      <c r="R131" s="68"/>
      <c r="S131" s="68"/>
      <c r="T131" s="69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T131" s="20" t="s">
        <v>155</v>
      </c>
      <c r="AU131" s="20" t="s">
        <v>87</v>
      </c>
    </row>
    <row r="132" spans="1:65" s="2" customFormat="1" ht="16.5" customHeight="1">
      <c r="A132" s="38"/>
      <c r="B132" s="39"/>
      <c r="C132" s="235" t="s">
        <v>269</v>
      </c>
      <c r="D132" s="235" t="s">
        <v>295</v>
      </c>
      <c r="E132" s="236" t="s">
        <v>849</v>
      </c>
      <c r="F132" s="237" t="s">
        <v>850</v>
      </c>
      <c r="G132" s="238" t="s">
        <v>219</v>
      </c>
      <c r="H132" s="239">
        <v>299</v>
      </c>
      <c r="I132" s="240"/>
      <c r="J132" s="241">
        <f>ROUND(I132*H132,2)</f>
        <v>0</v>
      </c>
      <c r="K132" s="237" t="s">
        <v>35</v>
      </c>
      <c r="L132" s="242"/>
      <c r="M132" s="243" t="s">
        <v>35</v>
      </c>
      <c r="N132" s="244" t="s">
        <v>50</v>
      </c>
      <c r="O132" s="68"/>
      <c r="P132" s="193">
        <f>O132*H132</f>
        <v>0</v>
      </c>
      <c r="Q132" s="193">
        <v>0</v>
      </c>
      <c r="R132" s="193">
        <f>Q132*H132</f>
        <v>0</v>
      </c>
      <c r="S132" s="193">
        <v>0</v>
      </c>
      <c r="T132" s="194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195" t="s">
        <v>298</v>
      </c>
      <c r="AT132" s="195" t="s">
        <v>295</v>
      </c>
      <c r="AU132" s="195" t="s">
        <v>87</v>
      </c>
      <c r="AY132" s="20" t="s">
        <v>145</v>
      </c>
      <c r="BE132" s="196">
        <f>IF(N132="základní",J132,0)</f>
        <v>0</v>
      </c>
      <c r="BF132" s="196">
        <f>IF(N132="snížená",J132,0)</f>
        <v>0</v>
      </c>
      <c r="BG132" s="196">
        <f>IF(N132="zákl. přenesená",J132,0)</f>
        <v>0</v>
      </c>
      <c r="BH132" s="196">
        <f>IF(N132="sníž. přenesená",J132,0)</f>
        <v>0</v>
      </c>
      <c r="BI132" s="196">
        <f>IF(N132="nulová",J132,0)</f>
        <v>0</v>
      </c>
      <c r="BJ132" s="20" t="s">
        <v>83</v>
      </c>
      <c r="BK132" s="196">
        <f>ROUND(I132*H132,2)</f>
        <v>0</v>
      </c>
      <c r="BL132" s="20" t="s">
        <v>209</v>
      </c>
      <c r="BM132" s="195" t="s">
        <v>1086</v>
      </c>
    </row>
    <row r="133" spans="2:51" s="14" customFormat="1" ht="11.25">
      <c r="B133" s="213"/>
      <c r="C133" s="214"/>
      <c r="D133" s="204" t="s">
        <v>166</v>
      </c>
      <c r="E133" s="215" t="s">
        <v>35</v>
      </c>
      <c r="F133" s="216" t="s">
        <v>852</v>
      </c>
      <c r="G133" s="214"/>
      <c r="H133" s="217">
        <v>299</v>
      </c>
      <c r="I133" s="218"/>
      <c r="J133" s="214"/>
      <c r="K133" s="214"/>
      <c r="L133" s="219"/>
      <c r="M133" s="220"/>
      <c r="N133" s="221"/>
      <c r="O133" s="221"/>
      <c r="P133" s="221"/>
      <c r="Q133" s="221"/>
      <c r="R133" s="221"/>
      <c r="S133" s="221"/>
      <c r="T133" s="222"/>
      <c r="AT133" s="223" t="s">
        <v>166</v>
      </c>
      <c r="AU133" s="223" t="s">
        <v>87</v>
      </c>
      <c r="AV133" s="14" t="s">
        <v>87</v>
      </c>
      <c r="AW133" s="14" t="s">
        <v>40</v>
      </c>
      <c r="AX133" s="14" t="s">
        <v>83</v>
      </c>
      <c r="AY133" s="223" t="s">
        <v>145</v>
      </c>
    </row>
    <row r="134" spans="1:65" s="2" customFormat="1" ht="24.2" customHeight="1">
      <c r="A134" s="38"/>
      <c r="B134" s="39"/>
      <c r="C134" s="184" t="s">
        <v>273</v>
      </c>
      <c r="D134" s="184" t="s">
        <v>148</v>
      </c>
      <c r="E134" s="185" t="s">
        <v>853</v>
      </c>
      <c r="F134" s="186" t="s">
        <v>854</v>
      </c>
      <c r="G134" s="187" t="s">
        <v>291</v>
      </c>
      <c r="H134" s="188">
        <v>1</v>
      </c>
      <c r="I134" s="189"/>
      <c r="J134" s="190">
        <f>ROUND(I134*H134,2)</f>
        <v>0</v>
      </c>
      <c r="K134" s="186" t="s">
        <v>152</v>
      </c>
      <c r="L134" s="43"/>
      <c r="M134" s="191" t="s">
        <v>35</v>
      </c>
      <c r="N134" s="192" t="s">
        <v>50</v>
      </c>
      <c r="O134" s="68"/>
      <c r="P134" s="193">
        <f>O134*H134</f>
        <v>0</v>
      </c>
      <c r="Q134" s="193">
        <v>0</v>
      </c>
      <c r="R134" s="193">
        <f>Q134*H134</f>
        <v>0</v>
      </c>
      <c r="S134" s="193">
        <v>0</v>
      </c>
      <c r="T134" s="194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195" t="s">
        <v>209</v>
      </c>
      <c r="AT134" s="195" t="s">
        <v>148</v>
      </c>
      <c r="AU134" s="195" t="s">
        <v>87</v>
      </c>
      <c r="AY134" s="20" t="s">
        <v>145</v>
      </c>
      <c r="BE134" s="196">
        <f>IF(N134="základní",J134,0)</f>
        <v>0</v>
      </c>
      <c r="BF134" s="196">
        <f>IF(N134="snížená",J134,0)</f>
        <v>0</v>
      </c>
      <c r="BG134" s="196">
        <f>IF(N134="zákl. přenesená",J134,0)</f>
        <v>0</v>
      </c>
      <c r="BH134" s="196">
        <f>IF(N134="sníž. přenesená",J134,0)</f>
        <v>0</v>
      </c>
      <c r="BI134" s="196">
        <f>IF(N134="nulová",J134,0)</f>
        <v>0</v>
      </c>
      <c r="BJ134" s="20" t="s">
        <v>83</v>
      </c>
      <c r="BK134" s="196">
        <f>ROUND(I134*H134,2)</f>
        <v>0</v>
      </c>
      <c r="BL134" s="20" t="s">
        <v>209</v>
      </c>
      <c r="BM134" s="195" t="s">
        <v>1087</v>
      </c>
    </row>
    <row r="135" spans="1:47" s="2" customFormat="1" ht="11.25">
      <c r="A135" s="38"/>
      <c r="B135" s="39"/>
      <c r="C135" s="40"/>
      <c r="D135" s="197" t="s">
        <v>155</v>
      </c>
      <c r="E135" s="40"/>
      <c r="F135" s="198" t="s">
        <v>856</v>
      </c>
      <c r="G135" s="40"/>
      <c r="H135" s="40"/>
      <c r="I135" s="199"/>
      <c r="J135" s="40"/>
      <c r="K135" s="40"/>
      <c r="L135" s="43"/>
      <c r="M135" s="200"/>
      <c r="N135" s="201"/>
      <c r="O135" s="68"/>
      <c r="P135" s="68"/>
      <c r="Q135" s="68"/>
      <c r="R135" s="68"/>
      <c r="S135" s="68"/>
      <c r="T135" s="69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20" t="s">
        <v>155</v>
      </c>
      <c r="AU135" s="20" t="s">
        <v>87</v>
      </c>
    </row>
    <row r="136" spans="1:47" s="2" customFormat="1" ht="19.5">
      <c r="A136" s="38"/>
      <c r="B136" s="39"/>
      <c r="C136" s="40"/>
      <c r="D136" s="204" t="s">
        <v>400</v>
      </c>
      <c r="E136" s="40"/>
      <c r="F136" s="245" t="s">
        <v>857</v>
      </c>
      <c r="G136" s="40"/>
      <c r="H136" s="40"/>
      <c r="I136" s="199"/>
      <c r="J136" s="40"/>
      <c r="K136" s="40"/>
      <c r="L136" s="43"/>
      <c r="M136" s="200"/>
      <c r="N136" s="201"/>
      <c r="O136" s="68"/>
      <c r="P136" s="68"/>
      <c r="Q136" s="68"/>
      <c r="R136" s="68"/>
      <c r="S136" s="68"/>
      <c r="T136" s="69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20" t="s">
        <v>400</v>
      </c>
      <c r="AU136" s="20" t="s">
        <v>87</v>
      </c>
    </row>
    <row r="137" spans="2:51" s="14" customFormat="1" ht="11.25">
      <c r="B137" s="213"/>
      <c r="C137" s="214"/>
      <c r="D137" s="204" t="s">
        <v>166</v>
      </c>
      <c r="E137" s="215" t="s">
        <v>35</v>
      </c>
      <c r="F137" s="216" t="s">
        <v>83</v>
      </c>
      <c r="G137" s="214"/>
      <c r="H137" s="217">
        <v>1</v>
      </c>
      <c r="I137" s="218"/>
      <c r="J137" s="214"/>
      <c r="K137" s="214"/>
      <c r="L137" s="219"/>
      <c r="M137" s="220"/>
      <c r="N137" s="221"/>
      <c r="O137" s="221"/>
      <c r="P137" s="221"/>
      <c r="Q137" s="221"/>
      <c r="R137" s="221"/>
      <c r="S137" s="221"/>
      <c r="T137" s="222"/>
      <c r="AT137" s="223" t="s">
        <v>166</v>
      </c>
      <c r="AU137" s="223" t="s">
        <v>87</v>
      </c>
      <c r="AV137" s="14" t="s">
        <v>87</v>
      </c>
      <c r="AW137" s="14" t="s">
        <v>40</v>
      </c>
      <c r="AX137" s="14" t="s">
        <v>83</v>
      </c>
      <c r="AY137" s="223" t="s">
        <v>145</v>
      </c>
    </row>
    <row r="138" spans="1:65" s="2" customFormat="1" ht="24.2" customHeight="1">
      <c r="A138" s="38"/>
      <c r="B138" s="39"/>
      <c r="C138" s="184" t="s">
        <v>280</v>
      </c>
      <c r="D138" s="184" t="s">
        <v>148</v>
      </c>
      <c r="E138" s="185" t="s">
        <v>859</v>
      </c>
      <c r="F138" s="186" t="s">
        <v>860</v>
      </c>
      <c r="G138" s="187" t="s">
        <v>291</v>
      </c>
      <c r="H138" s="188">
        <v>1</v>
      </c>
      <c r="I138" s="189"/>
      <c r="J138" s="190">
        <f>ROUND(I138*H138,2)</f>
        <v>0</v>
      </c>
      <c r="K138" s="186" t="s">
        <v>152</v>
      </c>
      <c r="L138" s="43"/>
      <c r="M138" s="191" t="s">
        <v>35</v>
      </c>
      <c r="N138" s="192" t="s">
        <v>50</v>
      </c>
      <c r="O138" s="68"/>
      <c r="P138" s="193">
        <f>O138*H138</f>
        <v>0</v>
      </c>
      <c r="Q138" s="193">
        <v>0</v>
      </c>
      <c r="R138" s="193">
        <f>Q138*H138</f>
        <v>0</v>
      </c>
      <c r="S138" s="193">
        <v>0</v>
      </c>
      <c r="T138" s="194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195" t="s">
        <v>209</v>
      </c>
      <c r="AT138" s="195" t="s">
        <v>148</v>
      </c>
      <c r="AU138" s="195" t="s">
        <v>87</v>
      </c>
      <c r="AY138" s="20" t="s">
        <v>145</v>
      </c>
      <c r="BE138" s="196">
        <f>IF(N138="základní",J138,0)</f>
        <v>0</v>
      </c>
      <c r="BF138" s="196">
        <f>IF(N138="snížená",J138,0)</f>
        <v>0</v>
      </c>
      <c r="BG138" s="196">
        <f>IF(N138="zákl. přenesená",J138,0)</f>
        <v>0</v>
      </c>
      <c r="BH138" s="196">
        <f>IF(N138="sníž. přenesená",J138,0)</f>
        <v>0</v>
      </c>
      <c r="BI138" s="196">
        <f>IF(N138="nulová",J138,0)</f>
        <v>0</v>
      </c>
      <c r="BJ138" s="20" t="s">
        <v>83</v>
      </c>
      <c r="BK138" s="196">
        <f>ROUND(I138*H138,2)</f>
        <v>0</v>
      </c>
      <c r="BL138" s="20" t="s">
        <v>209</v>
      </c>
      <c r="BM138" s="195" t="s">
        <v>1088</v>
      </c>
    </row>
    <row r="139" spans="1:47" s="2" customFormat="1" ht="11.25">
      <c r="A139" s="38"/>
      <c r="B139" s="39"/>
      <c r="C139" s="40"/>
      <c r="D139" s="197" t="s">
        <v>155</v>
      </c>
      <c r="E139" s="40"/>
      <c r="F139" s="198" t="s">
        <v>862</v>
      </c>
      <c r="G139" s="40"/>
      <c r="H139" s="40"/>
      <c r="I139" s="199"/>
      <c r="J139" s="40"/>
      <c r="K139" s="40"/>
      <c r="L139" s="43"/>
      <c r="M139" s="200"/>
      <c r="N139" s="201"/>
      <c r="O139" s="68"/>
      <c r="P139" s="68"/>
      <c r="Q139" s="68"/>
      <c r="R139" s="68"/>
      <c r="S139" s="68"/>
      <c r="T139" s="69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20" t="s">
        <v>155</v>
      </c>
      <c r="AU139" s="20" t="s">
        <v>87</v>
      </c>
    </row>
    <row r="140" spans="1:47" s="2" customFormat="1" ht="19.5">
      <c r="A140" s="38"/>
      <c r="B140" s="39"/>
      <c r="C140" s="40"/>
      <c r="D140" s="204" t="s">
        <v>400</v>
      </c>
      <c r="E140" s="40"/>
      <c r="F140" s="245" t="s">
        <v>863</v>
      </c>
      <c r="G140" s="40"/>
      <c r="H140" s="40"/>
      <c r="I140" s="199"/>
      <c r="J140" s="40"/>
      <c r="K140" s="40"/>
      <c r="L140" s="43"/>
      <c r="M140" s="200"/>
      <c r="N140" s="201"/>
      <c r="O140" s="68"/>
      <c r="P140" s="68"/>
      <c r="Q140" s="68"/>
      <c r="R140" s="68"/>
      <c r="S140" s="68"/>
      <c r="T140" s="69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T140" s="20" t="s">
        <v>400</v>
      </c>
      <c r="AU140" s="20" t="s">
        <v>87</v>
      </c>
    </row>
    <row r="141" spans="1:65" s="2" customFormat="1" ht="24.2" customHeight="1">
      <c r="A141" s="38"/>
      <c r="B141" s="39"/>
      <c r="C141" s="184" t="s">
        <v>288</v>
      </c>
      <c r="D141" s="184" t="s">
        <v>148</v>
      </c>
      <c r="E141" s="185" t="s">
        <v>864</v>
      </c>
      <c r="F141" s="186" t="s">
        <v>865</v>
      </c>
      <c r="G141" s="187" t="s">
        <v>291</v>
      </c>
      <c r="H141" s="188">
        <v>1</v>
      </c>
      <c r="I141" s="189"/>
      <c r="J141" s="190">
        <f>ROUND(I141*H141,2)</f>
        <v>0</v>
      </c>
      <c r="K141" s="186" t="s">
        <v>152</v>
      </c>
      <c r="L141" s="43"/>
      <c r="M141" s="191" t="s">
        <v>35</v>
      </c>
      <c r="N141" s="192" t="s">
        <v>50</v>
      </c>
      <c r="O141" s="68"/>
      <c r="P141" s="193">
        <f>O141*H141</f>
        <v>0</v>
      </c>
      <c r="Q141" s="193">
        <v>0</v>
      </c>
      <c r="R141" s="193">
        <f>Q141*H141</f>
        <v>0</v>
      </c>
      <c r="S141" s="193">
        <v>0</v>
      </c>
      <c r="T141" s="194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195" t="s">
        <v>209</v>
      </c>
      <c r="AT141" s="195" t="s">
        <v>148</v>
      </c>
      <c r="AU141" s="195" t="s">
        <v>87</v>
      </c>
      <c r="AY141" s="20" t="s">
        <v>145</v>
      </c>
      <c r="BE141" s="196">
        <f>IF(N141="základní",J141,0)</f>
        <v>0</v>
      </c>
      <c r="BF141" s="196">
        <f>IF(N141="snížená",J141,0)</f>
        <v>0</v>
      </c>
      <c r="BG141" s="196">
        <f>IF(N141="zákl. přenesená",J141,0)</f>
        <v>0</v>
      </c>
      <c r="BH141" s="196">
        <f>IF(N141="sníž. přenesená",J141,0)</f>
        <v>0</v>
      </c>
      <c r="BI141" s="196">
        <f>IF(N141="nulová",J141,0)</f>
        <v>0</v>
      </c>
      <c r="BJ141" s="20" t="s">
        <v>83</v>
      </c>
      <c r="BK141" s="196">
        <f>ROUND(I141*H141,2)</f>
        <v>0</v>
      </c>
      <c r="BL141" s="20" t="s">
        <v>209</v>
      </c>
      <c r="BM141" s="195" t="s">
        <v>1089</v>
      </c>
    </row>
    <row r="142" spans="1:47" s="2" customFormat="1" ht="11.25">
      <c r="A142" s="38"/>
      <c r="B142" s="39"/>
      <c r="C142" s="40"/>
      <c r="D142" s="197" t="s">
        <v>155</v>
      </c>
      <c r="E142" s="40"/>
      <c r="F142" s="198" t="s">
        <v>867</v>
      </c>
      <c r="G142" s="40"/>
      <c r="H142" s="40"/>
      <c r="I142" s="199"/>
      <c r="J142" s="40"/>
      <c r="K142" s="40"/>
      <c r="L142" s="43"/>
      <c r="M142" s="200"/>
      <c r="N142" s="201"/>
      <c r="O142" s="68"/>
      <c r="P142" s="68"/>
      <c r="Q142" s="68"/>
      <c r="R142" s="68"/>
      <c r="S142" s="68"/>
      <c r="T142" s="69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T142" s="20" t="s">
        <v>155</v>
      </c>
      <c r="AU142" s="20" t="s">
        <v>87</v>
      </c>
    </row>
    <row r="143" spans="1:65" s="2" customFormat="1" ht="24.2" customHeight="1">
      <c r="A143" s="38"/>
      <c r="B143" s="39"/>
      <c r="C143" s="184" t="s">
        <v>294</v>
      </c>
      <c r="D143" s="184" t="s">
        <v>148</v>
      </c>
      <c r="E143" s="185" t="s">
        <v>868</v>
      </c>
      <c r="F143" s="186" t="s">
        <v>869</v>
      </c>
      <c r="G143" s="187" t="s">
        <v>291</v>
      </c>
      <c r="H143" s="188">
        <v>1</v>
      </c>
      <c r="I143" s="189"/>
      <c r="J143" s="190">
        <f>ROUND(I143*H143,2)</f>
        <v>0</v>
      </c>
      <c r="K143" s="186" t="s">
        <v>152</v>
      </c>
      <c r="L143" s="43"/>
      <c r="M143" s="191" t="s">
        <v>35</v>
      </c>
      <c r="N143" s="192" t="s">
        <v>50</v>
      </c>
      <c r="O143" s="68"/>
      <c r="P143" s="193">
        <f>O143*H143</f>
        <v>0</v>
      </c>
      <c r="Q143" s="193">
        <v>0</v>
      </c>
      <c r="R143" s="193">
        <f>Q143*H143</f>
        <v>0</v>
      </c>
      <c r="S143" s="193">
        <v>0</v>
      </c>
      <c r="T143" s="194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195" t="s">
        <v>209</v>
      </c>
      <c r="AT143" s="195" t="s">
        <v>148</v>
      </c>
      <c r="AU143" s="195" t="s">
        <v>87</v>
      </c>
      <c r="AY143" s="20" t="s">
        <v>145</v>
      </c>
      <c r="BE143" s="196">
        <f>IF(N143="základní",J143,0)</f>
        <v>0</v>
      </c>
      <c r="BF143" s="196">
        <f>IF(N143="snížená",J143,0)</f>
        <v>0</v>
      </c>
      <c r="BG143" s="196">
        <f>IF(N143="zákl. přenesená",J143,0)</f>
        <v>0</v>
      </c>
      <c r="BH143" s="196">
        <f>IF(N143="sníž. přenesená",J143,0)</f>
        <v>0</v>
      </c>
      <c r="BI143" s="196">
        <f>IF(N143="nulová",J143,0)</f>
        <v>0</v>
      </c>
      <c r="BJ143" s="20" t="s">
        <v>83</v>
      </c>
      <c r="BK143" s="196">
        <f>ROUND(I143*H143,2)</f>
        <v>0</v>
      </c>
      <c r="BL143" s="20" t="s">
        <v>209</v>
      </c>
      <c r="BM143" s="195" t="s">
        <v>1090</v>
      </c>
    </row>
    <row r="144" spans="1:47" s="2" customFormat="1" ht="11.25">
      <c r="A144" s="38"/>
      <c r="B144" s="39"/>
      <c r="C144" s="40"/>
      <c r="D144" s="197" t="s">
        <v>155</v>
      </c>
      <c r="E144" s="40"/>
      <c r="F144" s="198" t="s">
        <v>871</v>
      </c>
      <c r="G144" s="40"/>
      <c r="H144" s="40"/>
      <c r="I144" s="199"/>
      <c r="J144" s="40"/>
      <c r="K144" s="40"/>
      <c r="L144" s="43"/>
      <c r="M144" s="200"/>
      <c r="N144" s="201"/>
      <c r="O144" s="68"/>
      <c r="P144" s="68"/>
      <c r="Q144" s="68"/>
      <c r="R144" s="68"/>
      <c r="S144" s="68"/>
      <c r="T144" s="69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T144" s="20" t="s">
        <v>155</v>
      </c>
      <c r="AU144" s="20" t="s">
        <v>87</v>
      </c>
    </row>
    <row r="145" spans="1:65" s="2" customFormat="1" ht="24.2" customHeight="1">
      <c r="A145" s="38"/>
      <c r="B145" s="39"/>
      <c r="C145" s="235" t="s">
        <v>300</v>
      </c>
      <c r="D145" s="235" t="s">
        <v>295</v>
      </c>
      <c r="E145" s="236" t="s">
        <v>872</v>
      </c>
      <c r="F145" s="237" t="s">
        <v>873</v>
      </c>
      <c r="G145" s="238" t="s">
        <v>291</v>
      </c>
      <c r="H145" s="239">
        <v>1</v>
      </c>
      <c r="I145" s="240"/>
      <c r="J145" s="241">
        <f>ROUND(I145*H145,2)</f>
        <v>0</v>
      </c>
      <c r="K145" s="237" t="s">
        <v>152</v>
      </c>
      <c r="L145" s="242"/>
      <c r="M145" s="243" t="s">
        <v>35</v>
      </c>
      <c r="N145" s="244" t="s">
        <v>50</v>
      </c>
      <c r="O145" s="68"/>
      <c r="P145" s="193">
        <f>O145*H145</f>
        <v>0</v>
      </c>
      <c r="Q145" s="193">
        <v>4E-05</v>
      </c>
      <c r="R145" s="193">
        <f>Q145*H145</f>
        <v>4E-05</v>
      </c>
      <c r="S145" s="193">
        <v>0</v>
      </c>
      <c r="T145" s="194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195" t="s">
        <v>298</v>
      </c>
      <c r="AT145" s="195" t="s">
        <v>295</v>
      </c>
      <c r="AU145" s="195" t="s">
        <v>87</v>
      </c>
      <c r="AY145" s="20" t="s">
        <v>145</v>
      </c>
      <c r="BE145" s="196">
        <f>IF(N145="základní",J145,0)</f>
        <v>0</v>
      </c>
      <c r="BF145" s="196">
        <f>IF(N145="snížená",J145,0)</f>
        <v>0</v>
      </c>
      <c r="BG145" s="196">
        <f>IF(N145="zákl. přenesená",J145,0)</f>
        <v>0</v>
      </c>
      <c r="BH145" s="196">
        <f>IF(N145="sníž. přenesená",J145,0)</f>
        <v>0</v>
      </c>
      <c r="BI145" s="196">
        <f>IF(N145="nulová",J145,0)</f>
        <v>0</v>
      </c>
      <c r="BJ145" s="20" t="s">
        <v>83</v>
      </c>
      <c r="BK145" s="196">
        <f>ROUND(I145*H145,2)</f>
        <v>0</v>
      </c>
      <c r="BL145" s="20" t="s">
        <v>209</v>
      </c>
      <c r="BM145" s="195" t="s">
        <v>1091</v>
      </c>
    </row>
    <row r="146" spans="1:65" s="2" customFormat="1" ht="16.5" customHeight="1">
      <c r="A146" s="38"/>
      <c r="B146" s="39"/>
      <c r="C146" s="235" t="s">
        <v>304</v>
      </c>
      <c r="D146" s="235" t="s">
        <v>295</v>
      </c>
      <c r="E146" s="236" t="s">
        <v>875</v>
      </c>
      <c r="F146" s="237" t="s">
        <v>876</v>
      </c>
      <c r="G146" s="238" t="s">
        <v>291</v>
      </c>
      <c r="H146" s="239">
        <v>1</v>
      </c>
      <c r="I146" s="240"/>
      <c r="J146" s="241">
        <f>ROUND(I146*H146,2)</f>
        <v>0</v>
      </c>
      <c r="K146" s="237" t="s">
        <v>152</v>
      </c>
      <c r="L146" s="242"/>
      <c r="M146" s="243" t="s">
        <v>35</v>
      </c>
      <c r="N146" s="244" t="s">
        <v>50</v>
      </c>
      <c r="O146" s="68"/>
      <c r="P146" s="193">
        <f>O146*H146</f>
        <v>0</v>
      </c>
      <c r="Q146" s="193">
        <v>3E-05</v>
      </c>
      <c r="R146" s="193">
        <f>Q146*H146</f>
        <v>3E-05</v>
      </c>
      <c r="S146" s="193">
        <v>0</v>
      </c>
      <c r="T146" s="194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195" t="s">
        <v>298</v>
      </c>
      <c r="AT146" s="195" t="s">
        <v>295</v>
      </c>
      <c r="AU146" s="195" t="s">
        <v>87</v>
      </c>
      <c r="AY146" s="20" t="s">
        <v>145</v>
      </c>
      <c r="BE146" s="196">
        <f>IF(N146="základní",J146,0)</f>
        <v>0</v>
      </c>
      <c r="BF146" s="196">
        <f>IF(N146="snížená",J146,0)</f>
        <v>0</v>
      </c>
      <c r="BG146" s="196">
        <f>IF(N146="zákl. přenesená",J146,0)</f>
        <v>0</v>
      </c>
      <c r="BH146" s="196">
        <f>IF(N146="sníž. přenesená",J146,0)</f>
        <v>0</v>
      </c>
      <c r="BI146" s="196">
        <f>IF(N146="nulová",J146,0)</f>
        <v>0</v>
      </c>
      <c r="BJ146" s="20" t="s">
        <v>83</v>
      </c>
      <c r="BK146" s="196">
        <f>ROUND(I146*H146,2)</f>
        <v>0</v>
      </c>
      <c r="BL146" s="20" t="s">
        <v>209</v>
      </c>
      <c r="BM146" s="195" t="s">
        <v>1092</v>
      </c>
    </row>
    <row r="147" spans="1:65" s="2" customFormat="1" ht="16.5" customHeight="1">
      <c r="A147" s="38"/>
      <c r="B147" s="39"/>
      <c r="C147" s="235" t="s">
        <v>308</v>
      </c>
      <c r="D147" s="235" t="s">
        <v>295</v>
      </c>
      <c r="E147" s="236" t="s">
        <v>878</v>
      </c>
      <c r="F147" s="237" t="s">
        <v>879</v>
      </c>
      <c r="G147" s="238" t="s">
        <v>291</v>
      </c>
      <c r="H147" s="239">
        <v>1</v>
      </c>
      <c r="I147" s="240"/>
      <c r="J147" s="241">
        <f>ROUND(I147*H147,2)</f>
        <v>0</v>
      </c>
      <c r="K147" s="237" t="s">
        <v>152</v>
      </c>
      <c r="L147" s="242"/>
      <c r="M147" s="243" t="s">
        <v>35</v>
      </c>
      <c r="N147" s="244" t="s">
        <v>50</v>
      </c>
      <c r="O147" s="68"/>
      <c r="P147" s="193">
        <f>O147*H147</f>
        <v>0</v>
      </c>
      <c r="Q147" s="193">
        <v>1E-05</v>
      </c>
      <c r="R147" s="193">
        <f>Q147*H147</f>
        <v>1E-05</v>
      </c>
      <c r="S147" s="193">
        <v>0</v>
      </c>
      <c r="T147" s="194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195" t="s">
        <v>298</v>
      </c>
      <c r="AT147" s="195" t="s">
        <v>295</v>
      </c>
      <c r="AU147" s="195" t="s">
        <v>87</v>
      </c>
      <c r="AY147" s="20" t="s">
        <v>145</v>
      </c>
      <c r="BE147" s="196">
        <f>IF(N147="základní",J147,0)</f>
        <v>0</v>
      </c>
      <c r="BF147" s="196">
        <f>IF(N147="snížená",J147,0)</f>
        <v>0</v>
      </c>
      <c r="BG147" s="196">
        <f>IF(N147="zákl. přenesená",J147,0)</f>
        <v>0</v>
      </c>
      <c r="BH147" s="196">
        <f>IF(N147="sníž. přenesená",J147,0)</f>
        <v>0</v>
      </c>
      <c r="BI147" s="196">
        <f>IF(N147="nulová",J147,0)</f>
        <v>0</v>
      </c>
      <c r="BJ147" s="20" t="s">
        <v>83</v>
      </c>
      <c r="BK147" s="196">
        <f>ROUND(I147*H147,2)</f>
        <v>0</v>
      </c>
      <c r="BL147" s="20" t="s">
        <v>209</v>
      </c>
      <c r="BM147" s="195" t="s">
        <v>1093</v>
      </c>
    </row>
    <row r="148" spans="1:65" s="2" customFormat="1" ht="37.9" customHeight="1">
      <c r="A148" s="38"/>
      <c r="B148" s="39"/>
      <c r="C148" s="184" t="s">
        <v>312</v>
      </c>
      <c r="D148" s="184" t="s">
        <v>148</v>
      </c>
      <c r="E148" s="185" t="s">
        <v>881</v>
      </c>
      <c r="F148" s="186" t="s">
        <v>882</v>
      </c>
      <c r="G148" s="187" t="s">
        <v>291</v>
      </c>
      <c r="H148" s="188">
        <v>8</v>
      </c>
      <c r="I148" s="189"/>
      <c r="J148" s="190">
        <f>ROUND(I148*H148,2)</f>
        <v>0</v>
      </c>
      <c r="K148" s="186" t="s">
        <v>152</v>
      </c>
      <c r="L148" s="43"/>
      <c r="M148" s="191" t="s">
        <v>35</v>
      </c>
      <c r="N148" s="192" t="s">
        <v>50</v>
      </c>
      <c r="O148" s="68"/>
      <c r="P148" s="193">
        <f>O148*H148</f>
        <v>0</v>
      </c>
      <c r="Q148" s="193">
        <v>0</v>
      </c>
      <c r="R148" s="193">
        <f>Q148*H148</f>
        <v>0</v>
      </c>
      <c r="S148" s="193">
        <v>0</v>
      </c>
      <c r="T148" s="194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195" t="s">
        <v>209</v>
      </c>
      <c r="AT148" s="195" t="s">
        <v>148</v>
      </c>
      <c r="AU148" s="195" t="s">
        <v>87</v>
      </c>
      <c r="AY148" s="20" t="s">
        <v>145</v>
      </c>
      <c r="BE148" s="196">
        <f>IF(N148="základní",J148,0)</f>
        <v>0</v>
      </c>
      <c r="BF148" s="196">
        <f>IF(N148="snížená",J148,0)</f>
        <v>0</v>
      </c>
      <c r="BG148" s="196">
        <f>IF(N148="zákl. přenesená",J148,0)</f>
        <v>0</v>
      </c>
      <c r="BH148" s="196">
        <f>IF(N148="sníž. přenesená",J148,0)</f>
        <v>0</v>
      </c>
      <c r="BI148" s="196">
        <f>IF(N148="nulová",J148,0)</f>
        <v>0</v>
      </c>
      <c r="BJ148" s="20" t="s">
        <v>83</v>
      </c>
      <c r="BK148" s="196">
        <f>ROUND(I148*H148,2)</f>
        <v>0</v>
      </c>
      <c r="BL148" s="20" t="s">
        <v>209</v>
      </c>
      <c r="BM148" s="195" t="s">
        <v>1094</v>
      </c>
    </row>
    <row r="149" spans="1:47" s="2" customFormat="1" ht="11.25">
      <c r="A149" s="38"/>
      <c r="B149" s="39"/>
      <c r="C149" s="40"/>
      <c r="D149" s="197" t="s">
        <v>155</v>
      </c>
      <c r="E149" s="40"/>
      <c r="F149" s="198" t="s">
        <v>884</v>
      </c>
      <c r="G149" s="40"/>
      <c r="H149" s="40"/>
      <c r="I149" s="199"/>
      <c r="J149" s="40"/>
      <c r="K149" s="40"/>
      <c r="L149" s="43"/>
      <c r="M149" s="200"/>
      <c r="N149" s="201"/>
      <c r="O149" s="68"/>
      <c r="P149" s="68"/>
      <c r="Q149" s="68"/>
      <c r="R149" s="68"/>
      <c r="S149" s="68"/>
      <c r="T149" s="69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T149" s="20" t="s">
        <v>155</v>
      </c>
      <c r="AU149" s="20" t="s">
        <v>87</v>
      </c>
    </row>
    <row r="150" spans="1:65" s="2" customFormat="1" ht="44.25" customHeight="1">
      <c r="A150" s="38"/>
      <c r="B150" s="39"/>
      <c r="C150" s="235" t="s">
        <v>317</v>
      </c>
      <c r="D150" s="235" t="s">
        <v>295</v>
      </c>
      <c r="E150" s="236" t="s">
        <v>885</v>
      </c>
      <c r="F150" s="237" t="s">
        <v>886</v>
      </c>
      <c r="G150" s="238" t="s">
        <v>315</v>
      </c>
      <c r="H150" s="239">
        <v>8</v>
      </c>
      <c r="I150" s="240"/>
      <c r="J150" s="241">
        <f>ROUND(I150*H150,2)</f>
        <v>0</v>
      </c>
      <c r="K150" s="237" t="s">
        <v>35</v>
      </c>
      <c r="L150" s="242"/>
      <c r="M150" s="243" t="s">
        <v>35</v>
      </c>
      <c r="N150" s="244" t="s">
        <v>50</v>
      </c>
      <c r="O150" s="68"/>
      <c r="P150" s="193">
        <f>O150*H150</f>
        <v>0</v>
      </c>
      <c r="Q150" s="193">
        <v>0</v>
      </c>
      <c r="R150" s="193">
        <f>Q150*H150</f>
        <v>0</v>
      </c>
      <c r="S150" s="193">
        <v>0</v>
      </c>
      <c r="T150" s="194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195" t="s">
        <v>298</v>
      </c>
      <c r="AT150" s="195" t="s">
        <v>295</v>
      </c>
      <c r="AU150" s="195" t="s">
        <v>87</v>
      </c>
      <c r="AY150" s="20" t="s">
        <v>145</v>
      </c>
      <c r="BE150" s="196">
        <f>IF(N150="základní",J150,0)</f>
        <v>0</v>
      </c>
      <c r="BF150" s="196">
        <f>IF(N150="snížená",J150,0)</f>
        <v>0</v>
      </c>
      <c r="BG150" s="196">
        <f>IF(N150="zákl. přenesená",J150,0)</f>
        <v>0</v>
      </c>
      <c r="BH150" s="196">
        <f>IF(N150="sníž. přenesená",J150,0)</f>
        <v>0</v>
      </c>
      <c r="BI150" s="196">
        <f>IF(N150="nulová",J150,0)</f>
        <v>0</v>
      </c>
      <c r="BJ150" s="20" t="s">
        <v>83</v>
      </c>
      <c r="BK150" s="196">
        <f>ROUND(I150*H150,2)</f>
        <v>0</v>
      </c>
      <c r="BL150" s="20" t="s">
        <v>209</v>
      </c>
      <c r="BM150" s="195" t="s">
        <v>1095</v>
      </c>
    </row>
    <row r="151" spans="1:65" s="2" customFormat="1" ht="24.2" customHeight="1">
      <c r="A151" s="38"/>
      <c r="B151" s="39"/>
      <c r="C151" s="235" t="s">
        <v>298</v>
      </c>
      <c r="D151" s="235" t="s">
        <v>295</v>
      </c>
      <c r="E151" s="236" t="s">
        <v>888</v>
      </c>
      <c r="F151" s="237" t="s">
        <v>889</v>
      </c>
      <c r="G151" s="238" t="s">
        <v>315</v>
      </c>
      <c r="H151" s="239">
        <v>8</v>
      </c>
      <c r="I151" s="240"/>
      <c r="J151" s="241">
        <f>ROUND(I151*H151,2)</f>
        <v>0</v>
      </c>
      <c r="K151" s="237" t="s">
        <v>35</v>
      </c>
      <c r="L151" s="242"/>
      <c r="M151" s="243" t="s">
        <v>35</v>
      </c>
      <c r="N151" s="244" t="s">
        <v>50</v>
      </c>
      <c r="O151" s="68"/>
      <c r="P151" s="193">
        <f>O151*H151</f>
        <v>0</v>
      </c>
      <c r="Q151" s="193">
        <v>0</v>
      </c>
      <c r="R151" s="193">
        <f>Q151*H151</f>
        <v>0</v>
      </c>
      <c r="S151" s="193">
        <v>0</v>
      </c>
      <c r="T151" s="194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195" t="s">
        <v>298</v>
      </c>
      <c r="AT151" s="195" t="s">
        <v>295</v>
      </c>
      <c r="AU151" s="195" t="s">
        <v>87</v>
      </c>
      <c r="AY151" s="20" t="s">
        <v>145</v>
      </c>
      <c r="BE151" s="196">
        <f>IF(N151="základní",J151,0)</f>
        <v>0</v>
      </c>
      <c r="BF151" s="196">
        <f>IF(N151="snížená",J151,0)</f>
        <v>0</v>
      </c>
      <c r="BG151" s="196">
        <f>IF(N151="zákl. přenesená",J151,0)</f>
        <v>0</v>
      </c>
      <c r="BH151" s="196">
        <f>IF(N151="sníž. přenesená",J151,0)</f>
        <v>0</v>
      </c>
      <c r="BI151" s="196">
        <f>IF(N151="nulová",J151,0)</f>
        <v>0</v>
      </c>
      <c r="BJ151" s="20" t="s">
        <v>83</v>
      </c>
      <c r="BK151" s="196">
        <f>ROUND(I151*H151,2)</f>
        <v>0</v>
      </c>
      <c r="BL151" s="20" t="s">
        <v>209</v>
      </c>
      <c r="BM151" s="195" t="s">
        <v>1096</v>
      </c>
    </row>
    <row r="152" spans="1:65" s="2" customFormat="1" ht="16.5" customHeight="1">
      <c r="A152" s="38"/>
      <c r="B152" s="39"/>
      <c r="C152" s="235" t="s">
        <v>324</v>
      </c>
      <c r="D152" s="235" t="s">
        <v>295</v>
      </c>
      <c r="E152" s="236" t="s">
        <v>878</v>
      </c>
      <c r="F152" s="237" t="s">
        <v>879</v>
      </c>
      <c r="G152" s="238" t="s">
        <v>291</v>
      </c>
      <c r="H152" s="239">
        <v>8</v>
      </c>
      <c r="I152" s="240"/>
      <c r="J152" s="241">
        <f>ROUND(I152*H152,2)</f>
        <v>0</v>
      </c>
      <c r="K152" s="237" t="s">
        <v>152</v>
      </c>
      <c r="L152" s="242"/>
      <c r="M152" s="243" t="s">
        <v>35</v>
      </c>
      <c r="N152" s="244" t="s">
        <v>50</v>
      </c>
      <c r="O152" s="68"/>
      <c r="P152" s="193">
        <f>O152*H152</f>
        <v>0</v>
      </c>
      <c r="Q152" s="193">
        <v>1E-05</v>
      </c>
      <c r="R152" s="193">
        <f>Q152*H152</f>
        <v>8E-05</v>
      </c>
      <c r="S152" s="193">
        <v>0</v>
      </c>
      <c r="T152" s="194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195" t="s">
        <v>298</v>
      </c>
      <c r="AT152" s="195" t="s">
        <v>295</v>
      </c>
      <c r="AU152" s="195" t="s">
        <v>87</v>
      </c>
      <c r="AY152" s="20" t="s">
        <v>145</v>
      </c>
      <c r="BE152" s="196">
        <f>IF(N152="základní",J152,0)</f>
        <v>0</v>
      </c>
      <c r="BF152" s="196">
        <f>IF(N152="snížená",J152,0)</f>
        <v>0</v>
      </c>
      <c r="BG152" s="196">
        <f>IF(N152="zákl. přenesená",J152,0)</f>
        <v>0</v>
      </c>
      <c r="BH152" s="196">
        <f>IF(N152="sníž. přenesená",J152,0)</f>
        <v>0</v>
      </c>
      <c r="BI152" s="196">
        <f>IF(N152="nulová",J152,0)</f>
        <v>0</v>
      </c>
      <c r="BJ152" s="20" t="s">
        <v>83</v>
      </c>
      <c r="BK152" s="196">
        <f>ROUND(I152*H152,2)</f>
        <v>0</v>
      </c>
      <c r="BL152" s="20" t="s">
        <v>209</v>
      </c>
      <c r="BM152" s="195" t="s">
        <v>1097</v>
      </c>
    </row>
    <row r="153" spans="1:65" s="2" customFormat="1" ht="24.2" customHeight="1">
      <c r="A153" s="38"/>
      <c r="B153" s="39"/>
      <c r="C153" s="184" t="s">
        <v>330</v>
      </c>
      <c r="D153" s="184" t="s">
        <v>148</v>
      </c>
      <c r="E153" s="185" t="s">
        <v>1098</v>
      </c>
      <c r="F153" s="186" t="s">
        <v>1099</v>
      </c>
      <c r="G153" s="187" t="s">
        <v>291</v>
      </c>
      <c r="H153" s="188">
        <v>5</v>
      </c>
      <c r="I153" s="189"/>
      <c r="J153" s="190">
        <f>ROUND(I153*H153,2)</f>
        <v>0</v>
      </c>
      <c r="K153" s="186" t="s">
        <v>152</v>
      </c>
      <c r="L153" s="43"/>
      <c r="M153" s="191" t="s">
        <v>35</v>
      </c>
      <c r="N153" s="192" t="s">
        <v>50</v>
      </c>
      <c r="O153" s="68"/>
      <c r="P153" s="193">
        <f>O153*H153</f>
        <v>0</v>
      </c>
      <c r="Q153" s="193">
        <v>0</v>
      </c>
      <c r="R153" s="193">
        <f>Q153*H153</f>
        <v>0</v>
      </c>
      <c r="S153" s="193">
        <v>0</v>
      </c>
      <c r="T153" s="194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195" t="s">
        <v>209</v>
      </c>
      <c r="AT153" s="195" t="s">
        <v>148</v>
      </c>
      <c r="AU153" s="195" t="s">
        <v>87</v>
      </c>
      <c r="AY153" s="20" t="s">
        <v>145</v>
      </c>
      <c r="BE153" s="196">
        <f>IF(N153="základní",J153,0)</f>
        <v>0</v>
      </c>
      <c r="BF153" s="196">
        <f>IF(N153="snížená",J153,0)</f>
        <v>0</v>
      </c>
      <c r="BG153" s="196">
        <f>IF(N153="zákl. přenesená",J153,0)</f>
        <v>0</v>
      </c>
      <c r="BH153" s="196">
        <f>IF(N153="sníž. přenesená",J153,0)</f>
        <v>0</v>
      </c>
      <c r="BI153" s="196">
        <f>IF(N153="nulová",J153,0)</f>
        <v>0</v>
      </c>
      <c r="BJ153" s="20" t="s">
        <v>83</v>
      </c>
      <c r="BK153" s="196">
        <f>ROUND(I153*H153,2)</f>
        <v>0</v>
      </c>
      <c r="BL153" s="20" t="s">
        <v>209</v>
      </c>
      <c r="BM153" s="195" t="s">
        <v>1100</v>
      </c>
    </row>
    <row r="154" spans="1:47" s="2" customFormat="1" ht="11.25">
      <c r="A154" s="38"/>
      <c r="B154" s="39"/>
      <c r="C154" s="40"/>
      <c r="D154" s="197" t="s">
        <v>155</v>
      </c>
      <c r="E154" s="40"/>
      <c r="F154" s="198" t="s">
        <v>1101</v>
      </c>
      <c r="G154" s="40"/>
      <c r="H154" s="40"/>
      <c r="I154" s="199"/>
      <c r="J154" s="40"/>
      <c r="K154" s="40"/>
      <c r="L154" s="43"/>
      <c r="M154" s="200"/>
      <c r="N154" s="201"/>
      <c r="O154" s="68"/>
      <c r="P154" s="68"/>
      <c r="Q154" s="68"/>
      <c r="R154" s="68"/>
      <c r="S154" s="68"/>
      <c r="T154" s="69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T154" s="20" t="s">
        <v>155</v>
      </c>
      <c r="AU154" s="20" t="s">
        <v>87</v>
      </c>
    </row>
    <row r="155" spans="1:65" s="2" customFormat="1" ht="24.2" customHeight="1">
      <c r="A155" s="38"/>
      <c r="B155" s="39"/>
      <c r="C155" s="235" t="s">
        <v>335</v>
      </c>
      <c r="D155" s="235" t="s">
        <v>295</v>
      </c>
      <c r="E155" s="236" t="s">
        <v>1102</v>
      </c>
      <c r="F155" s="237" t="s">
        <v>1103</v>
      </c>
      <c r="G155" s="238" t="s">
        <v>291</v>
      </c>
      <c r="H155" s="239">
        <v>5</v>
      </c>
      <c r="I155" s="240"/>
      <c r="J155" s="241">
        <f>ROUND(I155*H155,2)</f>
        <v>0</v>
      </c>
      <c r="K155" s="237" t="s">
        <v>152</v>
      </c>
      <c r="L155" s="242"/>
      <c r="M155" s="243" t="s">
        <v>35</v>
      </c>
      <c r="N155" s="244" t="s">
        <v>50</v>
      </c>
      <c r="O155" s="68"/>
      <c r="P155" s="193">
        <f>O155*H155</f>
        <v>0</v>
      </c>
      <c r="Q155" s="193">
        <v>6E-05</v>
      </c>
      <c r="R155" s="193">
        <f>Q155*H155</f>
        <v>0.00030000000000000003</v>
      </c>
      <c r="S155" s="193">
        <v>0</v>
      </c>
      <c r="T155" s="194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195" t="s">
        <v>298</v>
      </c>
      <c r="AT155" s="195" t="s">
        <v>295</v>
      </c>
      <c r="AU155" s="195" t="s">
        <v>87</v>
      </c>
      <c r="AY155" s="20" t="s">
        <v>145</v>
      </c>
      <c r="BE155" s="196">
        <f>IF(N155="základní",J155,0)</f>
        <v>0</v>
      </c>
      <c r="BF155" s="196">
        <f>IF(N155="snížená",J155,0)</f>
        <v>0</v>
      </c>
      <c r="BG155" s="196">
        <f>IF(N155="zákl. přenesená",J155,0)</f>
        <v>0</v>
      </c>
      <c r="BH155" s="196">
        <f>IF(N155="sníž. přenesená",J155,0)</f>
        <v>0</v>
      </c>
      <c r="BI155" s="196">
        <f>IF(N155="nulová",J155,0)</f>
        <v>0</v>
      </c>
      <c r="BJ155" s="20" t="s">
        <v>83</v>
      </c>
      <c r="BK155" s="196">
        <f>ROUND(I155*H155,2)</f>
        <v>0</v>
      </c>
      <c r="BL155" s="20" t="s">
        <v>209</v>
      </c>
      <c r="BM155" s="195" t="s">
        <v>1104</v>
      </c>
    </row>
    <row r="156" spans="1:65" s="2" customFormat="1" ht="16.5" customHeight="1">
      <c r="A156" s="38"/>
      <c r="B156" s="39"/>
      <c r="C156" s="235" t="s">
        <v>343</v>
      </c>
      <c r="D156" s="235" t="s">
        <v>295</v>
      </c>
      <c r="E156" s="236" t="s">
        <v>878</v>
      </c>
      <c r="F156" s="237" t="s">
        <v>879</v>
      </c>
      <c r="G156" s="238" t="s">
        <v>291</v>
      </c>
      <c r="H156" s="239">
        <v>5</v>
      </c>
      <c r="I156" s="240"/>
      <c r="J156" s="241">
        <f>ROUND(I156*H156,2)</f>
        <v>0</v>
      </c>
      <c r="K156" s="237" t="s">
        <v>152</v>
      </c>
      <c r="L156" s="242"/>
      <c r="M156" s="243" t="s">
        <v>35</v>
      </c>
      <c r="N156" s="244" t="s">
        <v>50</v>
      </c>
      <c r="O156" s="68"/>
      <c r="P156" s="193">
        <f>O156*H156</f>
        <v>0</v>
      </c>
      <c r="Q156" s="193">
        <v>1E-05</v>
      </c>
      <c r="R156" s="193">
        <f>Q156*H156</f>
        <v>5E-05</v>
      </c>
      <c r="S156" s="193">
        <v>0</v>
      </c>
      <c r="T156" s="194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195" t="s">
        <v>298</v>
      </c>
      <c r="AT156" s="195" t="s">
        <v>295</v>
      </c>
      <c r="AU156" s="195" t="s">
        <v>87</v>
      </c>
      <c r="AY156" s="20" t="s">
        <v>145</v>
      </c>
      <c r="BE156" s="196">
        <f>IF(N156="základní",J156,0)</f>
        <v>0</v>
      </c>
      <c r="BF156" s="196">
        <f>IF(N156="snížená",J156,0)</f>
        <v>0</v>
      </c>
      <c r="BG156" s="196">
        <f>IF(N156="zákl. přenesená",J156,0)</f>
        <v>0</v>
      </c>
      <c r="BH156" s="196">
        <f>IF(N156="sníž. přenesená",J156,0)</f>
        <v>0</v>
      </c>
      <c r="BI156" s="196">
        <f>IF(N156="nulová",J156,0)</f>
        <v>0</v>
      </c>
      <c r="BJ156" s="20" t="s">
        <v>83</v>
      </c>
      <c r="BK156" s="196">
        <f>ROUND(I156*H156,2)</f>
        <v>0</v>
      </c>
      <c r="BL156" s="20" t="s">
        <v>209</v>
      </c>
      <c r="BM156" s="195" t="s">
        <v>1105</v>
      </c>
    </row>
    <row r="157" spans="1:65" s="2" customFormat="1" ht="33" customHeight="1">
      <c r="A157" s="38"/>
      <c r="B157" s="39"/>
      <c r="C157" s="184" t="s">
        <v>348</v>
      </c>
      <c r="D157" s="184" t="s">
        <v>148</v>
      </c>
      <c r="E157" s="185" t="s">
        <v>898</v>
      </c>
      <c r="F157" s="186" t="s">
        <v>899</v>
      </c>
      <c r="G157" s="187" t="s">
        <v>291</v>
      </c>
      <c r="H157" s="188">
        <v>14</v>
      </c>
      <c r="I157" s="189"/>
      <c r="J157" s="190">
        <f>ROUND(I157*H157,2)</f>
        <v>0</v>
      </c>
      <c r="K157" s="186" t="s">
        <v>152</v>
      </c>
      <c r="L157" s="43"/>
      <c r="M157" s="191" t="s">
        <v>35</v>
      </c>
      <c r="N157" s="192" t="s">
        <v>50</v>
      </c>
      <c r="O157" s="68"/>
      <c r="P157" s="193">
        <f>O157*H157</f>
        <v>0</v>
      </c>
      <c r="Q157" s="193">
        <v>0</v>
      </c>
      <c r="R157" s="193">
        <f>Q157*H157</f>
        <v>0</v>
      </c>
      <c r="S157" s="193">
        <v>0</v>
      </c>
      <c r="T157" s="194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195" t="s">
        <v>209</v>
      </c>
      <c r="AT157" s="195" t="s">
        <v>148</v>
      </c>
      <c r="AU157" s="195" t="s">
        <v>87</v>
      </c>
      <c r="AY157" s="20" t="s">
        <v>145</v>
      </c>
      <c r="BE157" s="196">
        <f>IF(N157="základní",J157,0)</f>
        <v>0</v>
      </c>
      <c r="BF157" s="196">
        <f>IF(N157="snížená",J157,0)</f>
        <v>0</v>
      </c>
      <c r="BG157" s="196">
        <f>IF(N157="zákl. přenesená",J157,0)</f>
        <v>0</v>
      </c>
      <c r="BH157" s="196">
        <f>IF(N157="sníž. přenesená",J157,0)</f>
        <v>0</v>
      </c>
      <c r="BI157" s="196">
        <f>IF(N157="nulová",J157,0)</f>
        <v>0</v>
      </c>
      <c r="BJ157" s="20" t="s">
        <v>83</v>
      </c>
      <c r="BK157" s="196">
        <f>ROUND(I157*H157,2)</f>
        <v>0</v>
      </c>
      <c r="BL157" s="20" t="s">
        <v>209</v>
      </c>
      <c r="BM157" s="195" t="s">
        <v>1106</v>
      </c>
    </row>
    <row r="158" spans="1:47" s="2" customFormat="1" ht="11.25">
      <c r="A158" s="38"/>
      <c r="B158" s="39"/>
      <c r="C158" s="40"/>
      <c r="D158" s="197" t="s">
        <v>155</v>
      </c>
      <c r="E158" s="40"/>
      <c r="F158" s="198" t="s">
        <v>901</v>
      </c>
      <c r="G158" s="40"/>
      <c r="H158" s="40"/>
      <c r="I158" s="199"/>
      <c r="J158" s="40"/>
      <c r="K158" s="40"/>
      <c r="L158" s="43"/>
      <c r="M158" s="200"/>
      <c r="N158" s="201"/>
      <c r="O158" s="68"/>
      <c r="P158" s="68"/>
      <c r="Q158" s="68"/>
      <c r="R158" s="68"/>
      <c r="S158" s="68"/>
      <c r="T158" s="69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T158" s="20" t="s">
        <v>155</v>
      </c>
      <c r="AU158" s="20" t="s">
        <v>87</v>
      </c>
    </row>
    <row r="159" spans="1:65" s="2" customFormat="1" ht="24.2" customHeight="1">
      <c r="A159" s="38"/>
      <c r="B159" s="39"/>
      <c r="C159" s="235" t="s">
        <v>353</v>
      </c>
      <c r="D159" s="235" t="s">
        <v>295</v>
      </c>
      <c r="E159" s="236" t="s">
        <v>902</v>
      </c>
      <c r="F159" s="237" t="s">
        <v>903</v>
      </c>
      <c r="G159" s="238" t="s">
        <v>291</v>
      </c>
      <c r="H159" s="239">
        <v>14</v>
      </c>
      <c r="I159" s="240"/>
      <c r="J159" s="241">
        <f>ROUND(I159*H159,2)</f>
        <v>0</v>
      </c>
      <c r="K159" s="237" t="s">
        <v>152</v>
      </c>
      <c r="L159" s="242"/>
      <c r="M159" s="243" t="s">
        <v>35</v>
      </c>
      <c r="N159" s="244" t="s">
        <v>50</v>
      </c>
      <c r="O159" s="68"/>
      <c r="P159" s="193">
        <f>O159*H159</f>
        <v>0</v>
      </c>
      <c r="Q159" s="193">
        <v>0.0001</v>
      </c>
      <c r="R159" s="193">
        <f>Q159*H159</f>
        <v>0.0014</v>
      </c>
      <c r="S159" s="193">
        <v>0</v>
      </c>
      <c r="T159" s="194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195" t="s">
        <v>298</v>
      </c>
      <c r="AT159" s="195" t="s">
        <v>295</v>
      </c>
      <c r="AU159" s="195" t="s">
        <v>87</v>
      </c>
      <c r="AY159" s="20" t="s">
        <v>145</v>
      </c>
      <c r="BE159" s="196">
        <f>IF(N159="základní",J159,0)</f>
        <v>0</v>
      </c>
      <c r="BF159" s="196">
        <f>IF(N159="snížená",J159,0)</f>
        <v>0</v>
      </c>
      <c r="BG159" s="196">
        <f>IF(N159="zákl. přenesená",J159,0)</f>
        <v>0</v>
      </c>
      <c r="BH159" s="196">
        <f>IF(N159="sníž. přenesená",J159,0)</f>
        <v>0</v>
      </c>
      <c r="BI159" s="196">
        <f>IF(N159="nulová",J159,0)</f>
        <v>0</v>
      </c>
      <c r="BJ159" s="20" t="s">
        <v>83</v>
      </c>
      <c r="BK159" s="196">
        <f>ROUND(I159*H159,2)</f>
        <v>0</v>
      </c>
      <c r="BL159" s="20" t="s">
        <v>209</v>
      </c>
      <c r="BM159" s="195" t="s">
        <v>1107</v>
      </c>
    </row>
    <row r="160" spans="1:65" s="2" customFormat="1" ht="33" customHeight="1">
      <c r="A160" s="38"/>
      <c r="B160" s="39"/>
      <c r="C160" s="184" t="s">
        <v>359</v>
      </c>
      <c r="D160" s="184" t="s">
        <v>148</v>
      </c>
      <c r="E160" s="185" t="s">
        <v>898</v>
      </c>
      <c r="F160" s="186" t="s">
        <v>899</v>
      </c>
      <c r="G160" s="187" t="s">
        <v>291</v>
      </c>
      <c r="H160" s="188">
        <v>3</v>
      </c>
      <c r="I160" s="189"/>
      <c r="J160" s="190">
        <f>ROUND(I160*H160,2)</f>
        <v>0</v>
      </c>
      <c r="K160" s="186" t="s">
        <v>152</v>
      </c>
      <c r="L160" s="43"/>
      <c r="M160" s="191" t="s">
        <v>35</v>
      </c>
      <c r="N160" s="192" t="s">
        <v>50</v>
      </c>
      <c r="O160" s="68"/>
      <c r="P160" s="193">
        <f>O160*H160</f>
        <v>0</v>
      </c>
      <c r="Q160" s="193">
        <v>0</v>
      </c>
      <c r="R160" s="193">
        <f>Q160*H160</f>
        <v>0</v>
      </c>
      <c r="S160" s="193">
        <v>0</v>
      </c>
      <c r="T160" s="194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195" t="s">
        <v>209</v>
      </c>
      <c r="AT160" s="195" t="s">
        <v>148</v>
      </c>
      <c r="AU160" s="195" t="s">
        <v>87</v>
      </c>
      <c r="AY160" s="20" t="s">
        <v>145</v>
      </c>
      <c r="BE160" s="196">
        <f>IF(N160="základní",J160,0)</f>
        <v>0</v>
      </c>
      <c r="BF160" s="196">
        <f>IF(N160="snížená",J160,0)</f>
        <v>0</v>
      </c>
      <c r="BG160" s="196">
        <f>IF(N160="zákl. přenesená",J160,0)</f>
        <v>0</v>
      </c>
      <c r="BH160" s="196">
        <f>IF(N160="sníž. přenesená",J160,0)</f>
        <v>0</v>
      </c>
      <c r="BI160" s="196">
        <f>IF(N160="nulová",J160,0)</f>
        <v>0</v>
      </c>
      <c r="BJ160" s="20" t="s">
        <v>83</v>
      </c>
      <c r="BK160" s="196">
        <f>ROUND(I160*H160,2)</f>
        <v>0</v>
      </c>
      <c r="BL160" s="20" t="s">
        <v>209</v>
      </c>
      <c r="BM160" s="195" t="s">
        <v>1108</v>
      </c>
    </row>
    <row r="161" spans="1:47" s="2" customFormat="1" ht="11.25">
      <c r="A161" s="38"/>
      <c r="B161" s="39"/>
      <c r="C161" s="40"/>
      <c r="D161" s="197" t="s">
        <v>155</v>
      </c>
      <c r="E161" s="40"/>
      <c r="F161" s="198" t="s">
        <v>901</v>
      </c>
      <c r="G161" s="40"/>
      <c r="H161" s="40"/>
      <c r="I161" s="199"/>
      <c r="J161" s="40"/>
      <c r="K161" s="40"/>
      <c r="L161" s="43"/>
      <c r="M161" s="200"/>
      <c r="N161" s="201"/>
      <c r="O161" s="68"/>
      <c r="P161" s="68"/>
      <c r="Q161" s="68"/>
      <c r="R161" s="68"/>
      <c r="S161" s="68"/>
      <c r="T161" s="69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T161" s="20" t="s">
        <v>155</v>
      </c>
      <c r="AU161" s="20" t="s">
        <v>87</v>
      </c>
    </row>
    <row r="162" spans="1:65" s="2" customFormat="1" ht="24.2" customHeight="1">
      <c r="A162" s="38"/>
      <c r="B162" s="39"/>
      <c r="C162" s="235" t="s">
        <v>364</v>
      </c>
      <c r="D162" s="235" t="s">
        <v>295</v>
      </c>
      <c r="E162" s="236" t="s">
        <v>902</v>
      </c>
      <c r="F162" s="237" t="s">
        <v>903</v>
      </c>
      <c r="G162" s="238" t="s">
        <v>291</v>
      </c>
      <c r="H162" s="239">
        <v>3</v>
      </c>
      <c r="I162" s="240"/>
      <c r="J162" s="241">
        <f>ROUND(I162*H162,2)</f>
        <v>0</v>
      </c>
      <c r="K162" s="237" t="s">
        <v>152</v>
      </c>
      <c r="L162" s="242"/>
      <c r="M162" s="243" t="s">
        <v>35</v>
      </c>
      <c r="N162" s="244" t="s">
        <v>50</v>
      </c>
      <c r="O162" s="68"/>
      <c r="P162" s="193">
        <f>O162*H162</f>
        <v>0</v>
      </c>
      <c r="Q162" s="193">
        <v>0.0001</v>
      </c>
      <c r="R162" s="193">
        <f>Q162*H162</f>
        <v>0.00030000000000000003</v>
      </c>
      <c r="S162" s="193">
        <v>0</v>
      </c>
      <c r="T162" s="194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195" t="s">
        <v>298</v>
      </c>
      <c r="AT162" s="195" t="s">
        <v>295</v>
      </c>
      <c r="AU162" s="195" t="s">
        <v>87</v>
      </c>
      <c r="AY162" s="20" t="s">
        <v>145</v>
      </c>
      <c r="BE162" s="196">
        <f>IF(N162="základní",J162,0)</f>
        <v>0</v>
      </c>
      <c r="BF162" s="196">
        <f>IF(N162="snížená",J162,0)</f>
        <v>0</v>
      </c>
      <c r="BG162" s="196">
        <f>IF(N162="zákl. přenesená",J162,0)</f>
        <v>0</v>
      </c>
      <c r="BH162" s="196">
        <f>IF(N162="sníž. přenesená",J162,0)</f>
        <v>0</v>
      </c>
      <c r="BI162" s="196">
        <f>IF(N162="nulová",J162,0)</f>
        <v>0</v>
      </c>
      <c r="BJ162" s="20" t="s">
        <v>83</v>
      </c>
      <c r="BK162" s="196">
        <f>ROUND(I162*H162,2)</f>
        <v>0</v>
      </c>
      <c r="BL162" s="20" t="s">
        <v>209</v>
      </c>
      <c r="BM162" s="195" t="s">
        <v>1109</v>
      </c>
    </row>
    <row r="163" spans="1:47" s="2" customFormat="1" ht="19.5">
      <c r="A163" s="38"/>
      <c r="B163" s="39"/>
      <c r="C163" s="40"/>
      <c r="D163" s="204" t="s">
        <v>400</v>
      </c>
      <c r="E163" s="40"/>
      <c r="F163" s="245" t="s">
        <v>907</v>
      </c>
      <c r="G163" s="40"/>
      <c r="H163" s="40"/>
      <c r="I163" s="199"/>
      <c r="J163" s="40"/>
      <c r="K163" s="40"/>
      <c r="L163" s="43"/>
      <c r="M163" s="200"/>
      <c r="N163" s="201"/>
      <c r="O163" s="68"/>
      <c r="P163" s="68"/>
      <c r="Q163" s="68"/>
      <c r="R163" s="68"/>
      <c r="S163" s="68"/>
      <c r="T163" s="69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T163" s="20" t="s">
        <v>400</v>
      </c>
      <c r="AU163" s="20" t="s">
        <v>87</v>
      </c>
    </row>
    <row r="164" spans="1:65" s="2" customFormat="1" ht="37.9" customHeight="1">
      <c r="A164" s="38"/>
      <c r="B164" s="39"/>
      <c r="C164" s="184" t="s">
        <v>29</v>
      </c>
      <c r="D164" s="184" t="s">
        <v>148</v>
      </c>
      <c r="E164" s="185" t="s">
        <v>908</v>
      </c>
      <c r="F164" s="186" t="s">
        <v>909</v>
      </c>
      <c r="G164" s="187" t="s">
        <v>291</v>
      </c>
      <c r="H164" s="188">
        <v>3</v>
      </c>
      <c r="I164" s="189"/>
      <c r="J164" s="190">
        <f>ROUND(I164*H164,2)</f>
        <v>0</v>
      </c>
      <c r="K164" s="186" t="s">
        <v>152</v>
      </c>
      <c r="L164" s="43"/>
      <c r="M164" s="191" t="s">
        <v>35</v>
      </c>
      <c r="N164" s="192" t="s">
        <v>50</v>
      </c>
      <c r="O164" s="68"/>
      <c r="P164" s="193">
        <f>O164*H164</f>
        <v>0</v>
      </c>
      <c r="Q164" s="193">
        <v>0</v>
      </c>
      <c r="R164" s="193">
        <f>Q164*H164</f>
        <v>0</v>
      </c>
      <c r="S164" s="193">
        <v>0</v>
      </c>
      <c r="T164" s="194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195" t="s">
        <v>209</v>
      </c>
      <c r="AT164" s="195" t="s">
        <v>148</v>
      </c>
      <c r="AU164" s="195" t="s">
        <v>87</v>
      </c>
      <c r="AY164" s="20" t="s">
        <v>145</v>
      </c>
      <c r="BE164" s="196">
        <f>IF(N164="základní",J164,0)</f>
        <v>0</v>
      </c>
      <c r="BF164" s="196">
        <f>IF(N164="snížená",J164,0)</f>
        <v>0</v>
      </c>
      <c r="BG164" s="196">
        <f>IF(N164="zákl. přenesená",J164,0)</f>
        <v>0</v>
      </c>
      <c r="BH164" s="196">
        <f>IF(N164="sníž. přenesená",J164,0)</f>
        <v>0</v>
      </c>
      <c r="BI164" s="196">
        <f>IF(N164="nulová",J164,0)</f>
        <v>0</v>
      </c>
      <c r="BJ164" s="20" t="s">
        <v>83</v>
      </c>
      <c r="BK164" s="196">
        <f>ROUND(I164*H164,2)</f>
        <v>0</v>
      </c>
      <c r="BL164" s="20" t="s">
        <v>209</v>
      </c>
      <c r="BM164" s="195" t="s">
        <v>1110</v>
      </c>
    </row>
    <row r="165" spans="1:47" s="2" customFormat="1" ht="11.25">
      <c r="A165" s="38"/>
      <c r="B165" s="39"/>
      <c r="C165" s="40"/>
      <c r="D165" s="197" t="s">
        <v>155</v>
      </c>
      <c r="E165" s="40"/>
      <c r="F165" s="198" t="s">
        <v>911</v>
      </c>
      <c r="G165" s="40"/>
      <c r="H165" s="40"/>
      <c r="I165" s="199"/>
      <c r="J165" s="40"/>
      <c r="K165" s="40"/>
      <c r="L165" s="43"/>
      <c r="M165" s="200"/>
      <c r="N165" s="201"/>
      <c r="O165" s="68"/>
      <c r="P165" s="68"/>
      <c r="Q165" s="68"/>
      <c r="R165" s="68"/>
      <c r="S165" s="68"/>
      <c r="T165" s="69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T165" s="20" t="s">
        <v>155</v>
      </c>
      <c r="AU165" s="20" t="s">
        <v>87</v>
      </c>
    </row>
    <row r="166" spans="1:65" s="2" customFormat="1" ht="33" customHeight="1">
      <c r="A166" s="38"/>
      <c r="B166" s="39"/>
      <c r="C166" s="235" t="s">
        <v>373</v>
      </c>
      <c r="D166" s="235" t="s">
        <v>295</v>
      </c>
      <c r="E166" s="236" t="s">
        <v>912</v>
      </c>
      <c r="F166" s="237" t="s">
        <v>913</v>
      </c>
      <c r="G166" s="238" t="s">
        <v>291</v>
      </c>
      <c r="H166" s="239">
        <v>3</v>
      </c>
      <c r="I166" s="240"/>
      <c r="J166" s="241">
        <f>ROUND(I166*H166,2)</f>
        <v>0</v>
      </c>
      <c r="K166" s="237" t="s">
        <v>152</v>
      </c>
      <c r="L166" s="242"/>
      <c r="M166" s="243" t="s">
        <v>35</v>
      </c>
      <c r="N166" s="244" t="s">
        <v>50</v>
      </c>
      <c r="O166" s="68"/>
      <c r="P166" s="193">
        <f>O166*H166</f>
        <v>0</v>
      </c>
      <c r="Q166" s="193">
        <v>0.00014</v>
      </c>
      <c r="R166" s="193">
        <f>Q166*H166</f>
        <v>0.00041999999999999996</v>
      </c>
      <c r="S166" s="193">
        <v>0</v>
      </c>
      <c r="T166" s="194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195" t="s">
        <v>298</v>
      </c>
      <c r="AT166" s="195" t="s">
        <v>295</v>
      </c>
      <c r="AU166" s="195" t="s">
        <v>87</v>
      </c>
      <c r="AY166" s="20" t="s">
        <v>145</v>
      </c>
      <c r="BE166" s="196">
        <f>IF(N166="základní",J166,0)</f>
        <v>0</v>
      </c>
      <c r="BF166" s="196">
        <f>IF(N166="snížená",J166,0)</f>
        <v>0</v>
      </c>
      <c r="BG166" s="196">
        <f>IF(N166="zákl. přenesená",J166,0)</f>
        <v>0</v>
      </c>
      <c r="BH166" s="196">
        <f>IF(N166="sníž. přenesená",J166,0)</f>
        <v>0</v>
      </c>
      <c r="BI166" s="196">
        <f>IF(N166="nulová",J166,0)</f>
        <v>0</v>
      </c>
      <c r="BJ166" s="20" t="s">
        <v>83</v>
      </c>
      <c r="BK166" s="196">
        <f>ROUND(I166*H166,2)</f>
        <v>0</v>
      </c>
      <c r="BL166" s="20" t="s">
        <v>209</v>
      </c>
      <c r="BM166" s="195" t="s">
        <v>1111</v>
      </c>
    </row>
    <row r="167" spans="1:47" s="2" customFormat="1" ht="19.5">
      <c r="A167" s="38"/>
      <c r="B167" s="39"/>
      <c r="C167" s="40"/>
      <c r="D167" s="204" t="s">
        <v>400</v>
      </c>
      <c r="E167" s="40"/>
      <c r="F167" s="245" t="s">
        <v>915</v>
      </c>
      <c r="G167" s="40"/>
      <c r="H167" s="40"/>
      <c r="I167" s="199"/>
      <c r="J167" s="40"/>
      <c r="K167" s="40"/>
      <c r="L167" s="43"/>
      <c r="M167" s="200"/>
      <c r="N167" s="201"/>
      <c r="O167" s="68"/>
      <c r="P167" s="68"/>
      <c r="Q167" s="68"/>
      <c r="R167" s="68"/>
      <c r="S167" s="68"/>
      <c r="T167" s="69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T167" s="20" t="s">
        <v>400</v>
      </c>
      <c r="AU167" s="20" t="s">
        <v>87</v>
      </c>
    </row>
    <row r="168" spans="1:65" s="2" customFormat="1" ht="24.2" customHeight="1">
      <c r="A168" s="38"/>
      <c r="B168" s="39"/>
      <c r="C168" s="184" t="s">
        <v>378</v>
      </c>
      <c r="D168" s="184" t="s">
        <v>148</v>
      </c>
      <c r="E168" s="185" t="s">
        <v>916</v>
      </c>
      <c r="F168" s="186" t="s">
        <v>917</v>
      </c>
      <c r="G168" s="187" t="s">
        <v>291</v>
      </c>
      <c r="H168" s="188">
        <v>2</v>
      </c>
      <c r="I168" s="189"/>
      <c r="J168" s="190">
        <f>ROUND(I168*H168,2)</f>
        <v>0</v>
      </c>
      <c r="K168" s="186" t="s">
        <v>152</v>
      </c>
      <c r="L168" s="43"/>
      <c r="M168" s="191" t="s">
        <v>35</v>
      </c>
      <c r="N168" s="192" t="s">
        <v>50</v>
      </c>
      <c r="O168" s="68"/>
      <c r="P168" s="193">
        <f>O168*H168</f>
        <v>0</v>
      </c>
      <c r="Q168" s="193">
        <v>0</v>
      </c>
      <c r="R168" s="193">
        <f>Q168*H168</f>
        <v>0</v>
      </c>
      <c r="S168" s="193">
        <v>0</v>
      </c>
      <c r="T168" s="194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195" t="s">
        <v>209</v>
      </c>
      <c r="AT168" s="195" t="s">
        <v>148</v>
      </c>
      <c r="AU168" s="195" t="s">
        <v>87</v>
      </c>
      <c r="AY168" s="20" t="s">
        <v>145</v>
      </c>
      <c r="BE168" s="196">
        <f>IF(N168="základní",J168,0)</f>
        <v>0</v>
      </c>
      <c r="BF168" s="196">
        <f>IF(N168="snížená",J168,0)</f>
        <v>0</v>
      </c>
      <c r="BG168" s="196">
        <f>IF(N168="zákl. přenesená",J168,0)</f>
        <v>0</v>
      </c>
      <c r="BH168" s="196">
        <f>IF(N168="sníž. přenesená",J168,0)</f>
        <v>0</v>
      </c>
      <c r="BI168" s="196">
        <f>IF(N168="nulová",J168,0)</f>
        <v>0</v>
      </c>
      <c r="BJ168" s="20" t="s">
        <v>83</v>
      </c>
      <c r="BK168" s="196">
        <f>ROUND(I168*H168,2)</f>
        <v>0</v>
      </c>
      <c r="BL168" s="20" t="s">
        <v>209</v>
      </c>
      <c r="BM168" s="195" t="s">
        <v>1112</v>
      </c>
    </row>
    <row r="169" spans="1:47" s="2" customFormat="1" ht="11.25">
      <c r="A169" s="38"/>
      <c r="B169" s="39"/>
      <c r="C169" s="40"/>
      <c r="D169" s="197" t="s">
        <v>155</v>
      </c>
      <c r="E169" s="40"/>
      <c r="F169" s="198" t="s">
        <v>919</v>
      </c>
      <c r="G169" s="40"/>
      <c r="H169" s="40"/>
      <c r="I169" s="199"/>
      <c r="J169" s="40"/>
      <c r="K169" s="40"/>
      <c r="L169" s="43"/>
      <c r="M169" s="200"/>
      <c r="N169" s="201"/>
      <c r="O169" s="68"/>
      <c r="P169" s="68"/>
      <c r="Q169" s="68"/>
      <c r="R169" s="68"/>
      <c r="S169" s="68"/>
      <c r="T169" s="69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T169" s="20" t="s">
        <v>155</v>
      </c>
      <c r="AU169" s="20" t="s">
        <v>87</v>
      </c>
    </row>
    <row r="170" spans="1:65" s="2" customFormat="1" ht="24.2" customHeight="1">
      <c r="A170" s="38"/>
      <c r="B170" s="39"/>
      <c r="C170" s="235" t="s">
        <v>383</v>
      </c>
      <c r="D170" s="235" t="s">
        <v>295</v>
      </c>
      <c r="E170" s="236" t="s">
        <v>920</v>
      </c>
      <c r="F170" s="237" t="s">
        <v>921</v>
      </c>
      <c r="G170" s="238" t="s">
        <v>291</v>
      </c>
      <c r="H170" s="239">
        <v>2</v>
      </c>
      <c r="I170" s="240"/>
      <c r="J170" s="241">
        <f>ROUND(I170*H170,2)</f>
        <v>0</v>
      </c>
      <c r="K170" s="237" t="s">
        <v>152</v>
      </c>
      <c r="L170" s="242"/>
      <c r="M170" s="243" t="s">
        <v>35</v>
      </c>
      <c r="N170" s="244" t="s">
        <v>50</v>
      </c>
      <c r="O170" s="68"/>
      <c r="P170" s="193">
        <f>O170*H170</f>
        <v>0</v>
      </c>
      <c r="Q170" s="193">
        <v>0.0001</v>
      </c>
      <c r="R170" s="193">
        <f>Q170*H170</f>
        <v>0.0002</v>
      </c>
      <c r="S170" s="193">
        <v>0</v>
      </c>
      <c r="T170" s="194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195" t="s">
        <v>298</v>
      </c>
      <c r="AT170" s="195" t="s">
        <v>295</v>
      </c>
      <c r="AU170" s="195" t="s">
        <v>87</v>
      </c>
      <c r="AY170" s="20" t="s">
        <v>145</v>
      </c>
      <c r="BE170" s="196">
        <f>IF(N170="základní",J170,0)</f>
        <v>0</v>
      </c>
      <c r="BF170" s="196">
        <f>IF(N170="snížená",J170,0)</f>
        <v>0</v>
      </c>
      <c r="BG170" s="196">
        <f>IF(N170="zákl. přenesená",J170,0)</f>
        <v>0</v>
      </c>
      <c r="BH170" s="196">
        <f>IF(N170="sníž. přenesená",J170,0)</f>
        <v>0</v>
      </c>
      <c r="BI170" s="196">
        <f>IF(N170="nulová",J170,0)</f>
        <v>0</v>
      </c>
      <c r="BJ170" s="20" t="s">
        <v>83</v>
      </c>
      <c r="BK170" s="196">
        <f>ROUND(I170*H170,2)</f>
        <v>0</v>
      </c>
      <c r="BL170" s="20" t="s">
        <v>209</v>
      </c>
      <c r="BM170" s="195" t="s">
        <v>1113</v>
      </c>
    </row>
    <row r="171" spans="1:65" s="2" customFormat="1" ht="16.5" customHeight="1">
      <c r="A171" s="38"/>
      <c r="B171" s="39"/>
      <c r="C171" s="235" t="s">
        <v>388</v>
      </c>
      <c r="D171" s="235" t="s">
        <v>295</v>
      </c>
      <c r="E171" s="236" t="s">
        <v>878</v>
      </c>
      <c r="F171" s="237" t="s">
        <v>879</v>
      </c>
      <c r="G171" s="238" t="s">
        <v>291</v>
      </c>
      <c r="H171" s="239">
        <v>2</v>
      </c>
      <c r="I171" s="240"/>
      <c r="J171" s="241">
        <f>ROUND(I171*H171,2)</f>
        <v>0</v>
      </c>
      <c r="K171" s="237" t="s">
        <v>152</v>
      </c>
      <c r="L171" s="242"/>
      <c r="M171" s="243" t="s">
        <v>35</v>
      </c>
      <c r="N171" s="244" t="s">
        <v>50</v>
      </c>
      <c r="O171" s="68"/>
      <c r="P171" s="193">
        <f>O171*H171</f>
        <v>0</v>
      </c>
      <c r="Q171" s="193">
        <v>1E-05</v>
      </c>
      <c r="R171" s="193">
        <f>Q171*H171</f>
        <v>2E-05</v>
      </c>
      <c r="S171" s="193">
        <v>0</v>
      </c>
      <c r="T171" s="194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195" t="s">
        <v>298</v>
      </c>
      <c r="AT171" s="195" t="s">
        <v>295</v>
      </c>
      <c r="AU171" s="195" t="s">
        <v>87</v>
      </c>
      <c r="AY171" s="20" t="s">
        <v>145</v>
      </c>
      <c r="BE171" s="196">
        <f>IF(N171="základní",J171,0)</f>
        <v>0</v>
      </c>
      <c r="BF171" s="196">
        <f>IF(N171="snížená",J171,0)</f>
        <v>0</v>
      </c>
      <c r="BG171" s="196">
        <f>IF(N171="zákl. přenesená",J171,0)</f>
        <v>0</v>
      </c>
      <c r="BH171" s="196">
        <f>IF(N171="sníž. přenesená",J171,0)</f>
        <v>0</v>
      </c>
      <c r="BI171" s="196">
        <f>IF(N171="nulová",J171,0)</f>
        <v>0</v>
      </c>
      <c r="BJ171" s="20" t="s">
        <v>83</v>
      </c>
      <c r="BK171" s="196">
        <f>ROUND(I171*H171,2)</f>
        <v>0</v>
      </c>
      <c r="BL171" s="20" t="s">
        <v>209</v>
      </c>
      <c r="BM171" s="195" t="s">
        <v>1114</v>
      </c>
    </row>
    <row r="172" spans="1:65" s="2" customFormat="1" ht="33" customHeight="1">
      <c r="A172" s="38"/>
      <c r="B172" s="39"/>
      <c r="C172" s="184" t="s">
        <v>395</v>
      </c>
      <c r="D172" s="184" t="s">
        <v>148</v>
      </c>
      <c r="E172" s="185" t="s">
        <v>924</v>
      </c>
      <c r="F172" s="186" t="s">
        <v>925</v>
      </c>
      <c r="G172" s="187" t="s">
        <v>291</v>
      </c>
      <c r="H172" s="188">
        <v>14</v>
      </c>
      <c r="I172" s="189"/>
      <c r="J172" s="190">
        <f>ROUND(I172*H172,2)</f>
        <v>0</v>
      </c>
      <c r="K172" s="186" t="s">
        <v>152</v>
      </c>
      <c r="L172" s="43"/>
      <c r="M172" s="191" t="s">
        <v>35</v>
      </c>
      <c r="N172" s="192" t="s">
        <v>50</v>
      </c>
      <c r="O172" s="68"/>
      <c r="P172" s="193">
        <f>O172*H172</f>
        <v>0</v>
      </c>
      <c r="Q172" s="193">
        <v>0</v>
      </c>
      <c r="R172" s="193">
        <f>Q172*H172</f>
        <v>0</v>
      </c>
      <c r="S172" s="193">
        <v>0</v>
      </c>
      <c r="T172" s="194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195" t="s">
        <v>209</v>
      </c>
      <c r="AT172" s="195" t="s">
        <v>148</v>
      </c>
      <c r="AU172" s="195" t="s">
        <v>87</v>
      </c>
      <c r="AY172" s="20" t="s">
        <v>145</v>
      </c>
      <c r="BE172" s="196">
        <f>IF(N172="základní",J172,0)</f>
        <v>0</v>
      </c>
      <c r="BF172" s="196">
        <f>IF(N172="snížená",J172,0)</f>
        <v>0</v>
      </c>
      <c r="BG172" s="196">
        <f>IF(N172="zákl. přenesená",J172,0)</f>
        <v>0</v>
      </c>
      <c r="BH172" s="196">
        <f>IF(N172="sníž. přenesená",J172,0)</f>
        <v>0</v>
      </c>
      <c r="BI172" s="196">
        <f>IF(N172="nulová",J172,0)</f>
        <v>0</v>
      </c>
      <c r="BJ172" s="20" t="s">
        <v>83</v>
      </c>
      <c r="BK172" s="196">
        <f>ROUND(I172*H172,2)</f>
        <v>0</v>
      </c>
      <c r="BL172" s="20" t="s">
        <v>209</v>
      </c>
      <c r="BM172" s="195" t="s">
        <v>1115</v>
      </c>
    </row>
    <row r="173" spans="1:47" s="2" customFormat="1" ht="11.25">
      <c r="A173" s="38"/>
      <c r="B173" s="39"/>
      <c r="C173" s="40"/>
      <c r="D173" s="197" t="s">
        <v>155</v>
      </c>
      <c r="E173" s="40"/>
      <c r="F173" s="198" t="s">
        <v>927</v>
      </c>
      <c r="G173" s="40"/>
      <c r="H173" s="40"/>
      <c r="I173" s="199"/>
      <c r="J173" s="40"/>
      <c r="K173" s="40"/>
      <c r="L173" s="43"/>
      <c r="M173" s="200"/>
      <c r="N173" s="201"/>
      <c r="O173" s="68"/>
      <c r="P173" s="68"/>
      <c r="Q173" s="68"/>
      <c r="R173" s="68"/>
      <c r="S173" s="68"/>
      <c r="T173" s="69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T173" s="20" t="s">
        <v>155</v>
      </c>
      <c r="AU173" s="20" t="s">
        <v>87</v>
      </c>
    </row>
    <row r="174" spans="1:65" s="2" customFormat="1" ht="55.5" customHeight="1">
      <c r="A174" s="38"/>
      <c r="B174" s="39"/>
      <c r="C174" s="235" t="s">
        <v>405</v>
      </c>
      <c r="D174" s="235" t="s">
        <v>295</v>
      </c>
      <c r="E174" s="236" t="s">
        <v>928</v>
      </c>
      <c r="F174" s="237" t="s">
        <v>929</v>
      </c>
      <c r="G174" s="238" t="s">
        <v>291</v>
      </c>
      <c r="H174" s="239">
        <v>14</v>
      </c>
      <c r="I174" s="240"/>
      <c r="J174" s="241">
        <f>ROUND(I174*H174,2)</f>
        <v>0</v>
      </c>
      <c r="K174" s="237" t="s">
        <v>35</v>
      </c>
      <c r="L174" s="242"/>
      <c r="M174" s="243" t="s">
        <v>35</v>
      </c>
      <c r="N174" s="244" t="s">
        <v>50</v>
      </c>
      <c r="O174" s="68"/>
      <c r="P174" s="193">
        <f>O174*H174</f>
        <v>0</v>
      </c>
      <c r="Q174" s="193">
        <v>0</v>
      </c>
      <c r="R174" s="193">
        <f>Q174*H174</f>
        <v>0</v>
      </c>
      <c r="S174" s="193">
        <v>0</v>
      </c>
      <c r="T174" s="194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195" t="s">
        <v>298</v>
      </c>
      <c r="AT174" s="195" t="s">
        <v>295</v>
      </c>
      <c r="AU174" s="195" t="s">
        <v>87</v>
      </c>
      <c r="AY174" s="20" t="s">
        <v>145</v>
      </c>
      <c r="BE174" s="196">
        <f>IF(N174="základní",J174,0)</f>
        <v>0</v>
      </c>
      <c r="BF174" s="196">
        <f>IF(N174="snížená",J174,0)</f>
        <v>0</v>
      </c>
      <c r="BG174" s="196">
        <f>IF(N174="zákl. přenesená",J174,0)</f>
        <v>0</v>
      </c>
      <c r="BH174" s="196">
        <f>IF(N174="sníž. přenesená",J174,0)</f>
        <v>0</v>
      </c>
      <c r="BI174" s="196">
        <f>IF(N174="nulová",J174,0)</f>
        <v>0</v>
      </c>
      <c r="BJ174" s="20" t="s">
        <v>83</v>
      </c>
      <c r="BK174" s="196">
        <f>ROUND(I174*H174,2)</f>
        <v>0</v>
      </c>
      <c r="BL174" s="20" t="s">
        <v>209</v>
      </c>
      <c r="BM174" s="195" t="s">
        <v>1116</v>
      </c>
    </row>
    <row r="175" spans="1:65" s="2" customFormat="1" ht="33" customHeight="1">
      <c r="A175" s="38"/>
      <c r="B175" s="39"/>
      <c r="C175" s="184" t="s">
        <v>416</v>
      </c>
      <c r="D175" s="184" t="s">
        <v>148</v>
      </c>
      <c r="E175" s="185" t="s">
        <v>931</v>
      </c>
      <c r="F175" s="186" t="s">
        <v>932</v>
      </c>
      <c r="G175" s="187" t="s">
        <v>291</v>
      </c>
      <c r="H175" s="188">
        <v>2</v>
      </c>
      <c r="I175" s="189"/>
      <c r="J175" s="190">
        <f>ROUND(I175*H175,2)</f>
        <v>0</v>
      </c>
      <c r="K175" s="186" t="s">
        <v>152</v>
      </c>
      <c r="L175" s="43"/>
      <c r="M175" s="191" t="s">
        <v>35</v>
      </c>
      <c r="N175" s="192" t="s">
        <v>50</v>
      </c>
      <c r="O175" s="68"/>
      <c r="P175" s="193">
        <f>O175*H175</f>
        <v>0</v>
      </c>
      <c r="Q175" s="193">
        <v>0</v>
      </c>
      <c r="R175" s="193">
        <f>Q175*H175</f>
        <v>0</v>
      </c>
      <c r="S175" s="193">
        <v>0</v>
      </c>
      <c r="T175" s="194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195" t="s">
        <v>209</v>
      </c>
      <c r="AT175" s="195" t="s">
        <v>148</v>
      </c>
      <c r="AU175" s="195" t="s">
        <v>87</v>
      </c>
      <c r="AY175" s="20" t="s">
        <v>145</v>
      </c>
      <c r="BE175" s="196">
        <f>IF(N175="základní",J175,0)</f>
        <v>0</v>
      </c>
      <c r="BF175" s="196">
        <f>IF(N175="snížená",J175,0)</f>
        <v>0</v>
      </c>
      <c r="BG175" s="196">
        <f>IF(N175="zákl. přenesená",J175,0)</f>
        <v>0</v>
      </c>
      <c r="BH175" s="196">
        <f>IF(N175="sníž. přenesená",J175,0)</f>
        <v>0</v>
      </c>
      <c r="BI175" s="196">
        <f>IF(N175="nulová",J175,0)</f>
        <v>0</v>
      </c>
      <c r="BJ175" s="20" t="s">
        <v>83</v>
      </c>
      <c r="BK175" s="196">
        <f>ROUND(I175*H175,2)</f>
        <v>0</v>
      </c>
      <c r="BL175" s="20" t="s">
        <v>209</v>
      </c>
      <c r="BM175" s="195" t="s">
        <v>1117</v>
      </c>
    </row>
    <row r="176" spans="1:47" s="2" customFormat="1" ht="11.25">
      <c r="A176" s="38"/>
      <c r="B176" s="39"/>
      <c r="C176" s="40"/>
      <c r="D176" s="197" t="s">
        <v>155</v>
      </c>
      <c r="E176" s="40"/>
      <c r="F176" s="198" t="s">
        <v>934</v>
      </c>
      <c r="G176" s="40"/>
      <c r="H176" s="40"/>
      <c r="I176" s="199"/>
      <c r="J176" s="40"/>
      <c r="K176" s="40"/>
      <c r="L176" s="43"/>
      <c r="M176" s="200"/>
      <c r="N176" s="201"/>
      <c r="O176" s="68"/>
      <c r="P176" s="68"/>
      <c r="Q176" s="68"/>
      <c r="R176" s="68"/>
      <c r="S176" s="68"/>
      <c r="T176" s="69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T176" s="20" t="s">
        <v>155</v>
      </c>
      <c r="AU176" s="20" t="s">
        <v>87</v>
      </c>
    </row>
    <row r="177" spans="1:65" s="2" customFormat="1" ht="24.2" customHeight="1">
      <c r="A177" s="38"/>
      <c r="B177" s="39"/>
      <c r="C177" s="235" t="s">
        <v>422</v>
      </c>
      <c r="D177" s="235" t="s">
        <v>295</v>
      </c>
      <c r="E177" s="236" t="s">
        <v>935</v>
      </c>
      <c r="F177" s="237" t="s">
        <v>936</v>
      </c>
      <c r="G177" s="238" t="s">
        <v>291</v>
      </c>
      <c r="H177" s="239">
        <v>2</v>
      </c>
      <c r="I177" s="240"/>
      <c r="J177" s="241">
        <f>ROUND(I177*H177,2)</f>
        <v>0</v>
      </c>
      <c r="K177" s="237" t="s">
        <v>35</v>
      </c>
      <c r="L177" s="242"/>
      <c r="M177" s="243" t="s">
        <v>35</v>
      </c>
      <c r="N177" s="244" t="s">
        <v>50</v>
      </c>
      <c r="O177" s="68"/>
      <c r="P177" s="193">
        <f>O177*H177</f>
        <v>0</v>
      </c>
      <c r="Q177" s="193">
        <v>0</v>
      </c>
      <c r="R177" s="193">
        <f>Q177*H177</f>
        <v>0</v>
      </c>
      <c r="S177" s="193">
        <v>0</v>
      </c>
      <c r="T177" s="194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195" t="s">
        <v>298</v>
      </c>
      <c r="AT177" s="195" t="s">
        <v>295</v>
      </c>
      <c r="AU177" s="195" t="s">
        <v>87</v>
      </c>
      <c r="AY177" s="20" t="s">
        <v>145</v>
      </c>
      <c r="BE177" s="196">
        <f>IF(N177="základní",J177,0)</f>
        <v>0</v>
      </c>
      <c r="BF177" s="196">
        <f>IF(N177="snížená",J177,0)</f>
        <v>0</v>
      </c>
      <c r="BG177" s="196">
        <f>IF(N177="zákl. přenesená",J177,0)</f>
        <v>0</v>
      </c>
      <c r="BH177" s="196">
        <f>IF(N177="sníž. přenesená",J177,0)</f>
        <v>0</v>
      </c>
      <c r="BI177" s="196">
        <f>IF(N177="nulová",J177,0)</f>
        <v>0</v>
      </c>
      <c r="BJ177" s="20" t="s">
        <v>83</v>
      </c>
      <c r="BK177" s="196">
        <f>ROUND(I177*H177,2)</f>
        <v>0</v>
      </c>
      <c r="BL177" s="20" t="s">
        <v>209</v>
      </c>
      <c r="BM177" s="195" t="s">
        <v>1118</v>
      </c>
    </row>
    <row r="178" spans="1:65" s="2" customFormat="1" ht="33" customHeight="1">
      <c r="A178" s="38"/>
      <c r="B178" s="39"/>
      <c r="C178" s="184" t="s">
        <v>429</v>
      </c>
      <c r="D178" s="184" t="s">
        <v>148</v>
      </c>
      <c r="E178" s="185" t="s">
        <v>938</v>
      </c>
      <c r="F178" s="186" t="s">
        <v>939</v>
      </c>
      <c r="G178" s="187" t="s">
        <v>291</v>
      </c>
      <c r="H178" s="188">
        <v>1</v>
      </c>
      <c r="I178" s="189"/>
      <c r="J178" s="190">
        <f>ROUND(I178*H178,2)</f>
        <v>0</v>
      </c>
      <c r="K178" s="186" t="s">
        <v>152</v>
      </c>
      <c r="L178" s="43"/>
      <c r="M178" s="191" t="s">
        <v>35</v>
      </c>
      <c r="N178" s="192" t="s">
        <v>50</v>
      </c>
      <c r="O178" s="68"/>
      <c r="P178" s="193">
        <f>O178*H178</f>
        <v>0</v>
      </c>
      <c r="Q178" s="193">
        <v>0</v>
      </c>
      <c r="R178" s="193">
        <f>Q178*H178</f>
        <v>0</v>
      </c>
      <c r="S178" s="193">
        <v>0</v>
      </c>
      <c r="T178" s="194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195" t="s">
        <v>209</v>
      </c>
      <c r="AT178" s="195" t="s">
        <v>148</v>
      </c>
      <c r="AU178" s="195" t="s">
        <v>87</v>
      </c>
      <c r="AY178" s="20" t="s">
        <v>145</v>
      </c>
      <c r="BE178" s="196">
        <f>IF(N178="základní",J178,0)</f>
        <v>0</v>
      </c>
      <c r="BF178" s="196">
        <f>IF(N178="snížená",J178,0)</f>
        <v>0</v>
      </c>
      <c r="BG178" s="196">
        <f>IF(N178="zákl. přenesená",J178,0)</f>
        <v>0</v>
      </c>
      <c r="BH178" s="196">
        <f>IF(N178="sníž. přenesená",J178,0)</f>
        <v>0</v>
      </c>
      <c r="BI178" s="196">
        <f>IF(N178="nulová",J178,0)</f>
        <v>0</v>
      </c>
      <c r="BJ178" s="20" t="s">
        <v>83</v>
      </c>
      <c r="BK178" s="196">
        <f>ROUND(I178*H178,2)</f>
        <v>0</v>
      </c>
      <c r="BL178" s="20" t="s">
        <v>209</v>
      </c>
      <c r="BM178" s="195" t="s">
        <v>1119</v>
      </c>
    </row>
    <row r="179" spans="1:47" s="2" customFormat="1" ht="11.25">
      <c r="A179" s="38"/>
      <c r="B179" s="39"/>
      <c r="C179" s="40"/>
      <c r="D179" s="197" t="s">
        <v>155</v>
      </c>
      <c r="E179" s="40"/>
      <c r="F179" s="198" t="s">
        <v>941</v>
      </c>
      <c r="G179" s="40"/>
      <c r="H179" s="40"/>
      <c r="I179" s="199"/>
      <c r="J179" s="40"/>
      <c r="K179" s="40"/>
      <c r="L179" s="43"/>
      <c r="M179" s="200"/>
      <c r="N179" s="201"/>
      <c r="O179" s="68"/>
      <c r="P179" s="68"/>
      <c r="Q179" s="68"/>
      <c r="R179" s="68"/>
      <c r="S179" s="68"/>
      <c r="T179" s="69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T179" s="20" t="s">
        <v>155</v>
      </c>
      <c r="AU179" s="20" t="s">
        <v>87</v>
      </c>
    </row>
    <row r="180" spans="1:65" s="2" customFormat="1" ht="62.65" customHeight="1">
      <c r="A180" s="38"/>
      <c r="B180" s="39"/>
      <c r="C180" s="235" t="s">
        <v>652</v>
      </c>
      <c r="D180" s="235" t="s">
        <v>295</v>
      </c>
      <c r="E180" s="236" t="s">
        <v>1120</v>
      </c>
      <c r="F180" s="237" t="s">
        <v>1121</v>
      </c>
      <c r="G180" s="238" t="s">
        <v>291</v>
      </c>
      <c r="H180" s="239">
        <v>1</v>
      </c>
      <c r="I180" s="240"/>
      <c r="J180" s="241">
        <f>ROUND(I180*H180,2)</f>
        <v>0</v>
      </c>
      <c r="K180" s="237" t="s">
        <v>35</v>
      </c>
      <c r="L180" s="242"/>
      <c r="M180" s="243" t="s">
        <v>35</v>
      </c>
      <c r="N180" s="244" t="s">
        <v>50</v>
      </c>
      <c r="O180" s="68"/>
      <c r="P180" s="193">
        <f>O180*H180</f>
        <v>0</v>
      </c>
      <c r="Q180" s="193">
        <v>0</v>
      </c>
      <c r="R180" s="193">
        <f>Q180*H180</f>
        <v>0</v>
      </c>
      <c r="S180" s="193">
        <v>0</v>
      </c>
      <c r="T180" s="194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195" t="s">
        <v>298</v>
      </c>
      <c r="AT180" s="195" t="s">
        <v>295</v>
      </c>
      <c r="AU180" s="195" t="s">
        <v>87</v>
      </c>
      <c r="AY180" s="20" t="s">
        <v>145</v>
      </c>
      <c r="BE180" s="196">
        <f>IF(N180="základní",J180,0)</f>
        <v>0</v>
      </c>
      <c r="BF180" s="196">
        <f>IF(N180="snížená",J180,0)</f>
        <v>0</v>
      </c>
      <c r="BG180" s="196">
        <f>IF(N180="zákl. přenesená",J180,0)</f>
        <v>0</v>
      </c>
      <c r="BH180" s="196">
        <f>IF(N180="sníž. přenesená",J180,0)</f>
        <v>0</v>
      </c>
      <c r="BI180" s="196">
        <f>IF(N180="nulová",J180,0)</f>
        <v>0</v>
      </c>
      <c r="BJ180" s="20" t="s">
        <v>83</v>
      </c>
      <c r="BK180" s="196">
        <f>ROUND(I180*H180,2)</f>
        <v>0</v>
      </c>
      <c r="BL180" s="20" t="s">
        <v>209</v>
      </c>
      <c r="BM180" s="195" t="s">
        <v>1122</v>
      </c>
    </row>
    <row r="181" spans="1:65" s="2" customFormat="1" ht="33" customHeight="1">
      <c r="A181" s="38"/>
      <c r="B181" s="39"/>
      <c r="C181" s="184" t="s">
        <v>658</v>
      </c>
      <c r="D181" s="184" t="s">
        <v>148</v>
      </c>
      <c r="E181" s="185" t="s">
        <v>938</v>
      </c>
      <c r="F181" s="186" t="s">
        <v>939</v>
      </c>
      <c r="G181" s="187" t="s">
        <v>291</v>
      </c>
      <c r="H181" s="188">
        <v>1</v>
      </c>
      <c r="I181" s="189"/>
      <c r="J181" s="190">
        <f>ROUND(I181*H181,2)</f>
        <v>0</v>
      </c>
      <c r="K181" s="186" t="s">
        <v>152</v>
      </c>
      <c r="L181" s="43"/>
      <c r="M181" s="191" t="s">
        <v>35</v>
      </c>
      <c r="N181" s="192" t="s">
        <v>50</v>
      </c>
      <c r="O181" s="68"/>
      <c r="P181" s="193">
        <f>O181*H181</f>
        <v>0</v>
      </c>
      <c r="Q181" s="193">
        <v>0</v>
      </c>
      <c r="R181" s="193">
        <f>Q181*H181</f>
        <v>0</v>
      </c>
      <c r="S181" s="193">
        <v>0</v>
      </c>
      <c r="T181" s="194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195" t="s">
        <v>209</v>
      </c>
      <c r="AT181" s="195" t="s">
        <v>148</v>
      </c>
      <c r="AU181" s="195" t="s">
        <v>87</v>
      </c>
      <c r="AY181" s="20" t="s">
        <v>145</v>
      </c>
      <c r="BE181" s="196">
        <f>IF(N181="základní",J181,0)</f>
        <v>0</v>
      </c>
      <c r="BF181" s="196">
        <f>IF(N181="snížená",J181,0)</f>
        <v>0</v>
      </c>
      <c r="BG181" s="196">
        <f>IF(N181="zákl. přenesená",J181,0)</f>
        <v>0</v>
      </c>
      <c r="BH181" s="196">
        <f>IF(N181="sníž. přenesená",J181,0)</f>
        <v>0</v>
      </c>
      <c r="BI181" s="196">
        <f>IF(N181="nulová",J181,0)</f>
        <v>0</v>
      </c>
      <c r="BJ181" s="20" t="s">
        <v>83</v>
      </c>
      <c r="BK181" s="196">
        <f>ROUND(I181*H181,2)</f>
        <v>0</v>
      </c>
      <c r="BL181" s="20" t="s">
        <v>209</v>
      </c>
      <c r="BM181" s="195" t="s">
        <v>1123</v>
      </c>
    </row>
    <row r="182" spans="1:47" s="2" customFormat="1" ht="11.25">
      <c r="A182" s="38"/>
      <c r="B182" s="39"/>
      <c r="C182" s="40"/>
      <c r="D182" s="197" t="s">
        <v>155</v>
      </c>
      <c r="E182" s="40"/>
      <c r="F182" s="198" t="s">
        <v>941</v>
      </c>
      <c r="G182" s="40"/>
      <c r="H182" s="40"/>
      <c r="I182" s="199"/>
      <c r="J182" s="40"/>
      <c r="K182" s="40"/>
      <c r="L182" s="43"/>
      <c r="M182" s="200"/>
      <c r="N182" s="201"/>
      <c r="O182" s="68"/>
      <c r="P182" s="68"/>
      <c r="Q182" s="68"/>
      <c r="R182" s="68"/>
      <c r="S182" s="68"/>
      <c r="T182" s="69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T182" s="20" t="s">
        <v>155</v>
      </c>
      <c r="AU182" s="20" t="s">
        <v>87</v>
      </c>
    </row>
    <row r="183" spans="1:65" s="2" customFormat="1" ht="62.65" customHeight="1">
      <c r="A183" s="38"/>
      <c r="B183" s="39"/>
      <c r="C183" s="235" t="s">
        <v>664</v>
      </c>
      <c r="D183" s="235" t="s">
        <v>295</v>
      </c>
      <c r="E183" s="236" t="s">
        <v>1124</v>
      </c>
      <c r="F183" s="237" t="s">
        <v>1125</v>
      </c>
      <c r="G183" s="238" t="s">
        <v>291</v>
      </c>
      <c r="H183" s="239">
        <v>1</v>
      </c>
      <c r="I183" s="240"/>
      <c r="J183" s="241">
        <f>ROUND(I183*H183,2)</f>
        <v>0</v>
      </c>
      <c r="K183" s="237" t="s">
        <v>35</v>
      </c>
      <c r="L183" s="242"/>
      <c r="M183" s="243" t="s">
        <v>35</v>
      </c>
      <c r="N183" s="244" t="s">
        <v>50</v>
      </c>
      <c r="O183" s="68"/>
      <c r="P183" s="193">
        <f>O183*H183</f>
        <v>0</v>
      </c>
      <c r="Q183" s="193">
        <v>0</v>
      </c>
      <c r="R183" s="193">
        <f>Q183*H183</f>
        <v>0</v>
      </c>
      <c r="S183" s="193">
        <v>0</v>
      </c>
      <c r="T183" s="194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195" t="s">
        <v>298</v>
      </c>
      <c r="AT183" s="195" t="s">
        <v>295</v>
      </c>
      <c r="AU183" s="195" t="s">
        <v>87</v>
      </c>
      <c r="AY183" s="20" t="s">
        <v>145</v>
      </c>
      <c r="BE183" s="196">
        <f>IF(N183="základní",J183,0)</f>
        <v>0</v>
      </c>
      <c r="BF183" s="196">
        <f>IF(N183="snížená",J183,0)</f>
        <v>0</v>
      </c>
      <c r="BG183" s="196">
        <f>IF(N183="zákl. přenesená",J183,0)</f>
        <v>0</v>
      </c>
      <c r="BH183" s="196">
        <f>IF(N183="sníž. přenesená",J183,0)</f>
        <v>0</v>
      </c>
      <c r="BI183" s="196">
        <f>IF(N183="nulová",J183,0)</f>
        <v>0</v>
      </c>
      <c r="BJ183" s="20" t="s">
        <v>83</v>
      </c>
      <c r="BK183" s="196">
        <f>ROUND(I183*H183,2)</f>
        <v>0</v>
      </c>
      <c r="BL183" s="20" t="s">
        <v>209</v>
      </c>
      <c r="BM183" s="195" t="s">
        <v>1126</v>
      </c>
    </row>
    <row r="184" spans="1:65" s="2" customFormat="1" ht="21.75" customHeight="1">
      <c r="A184" s="38"/>
      <c r="B184" s="39"/>
      <c r="C184" s="235" t="s">
        <v>669</v>
      </c>
      <c r="D184" s="235" t="s">
        <v>295</v>
      </c>
      <c r="E184" s="236" t="s">
        <v>949</v>
      </c>
      <c r="F184" s="237" t="s">
        <v>950</v>
      </c>
      <c r="G184" s="238" t="s">
        <v>291</v>
      </c>
      <c r="H184" s="239">
        <v>8</v>
      </c>
      <c r="I184" s="240"/>
      <c r="J184" s="241">
        <f>ROUND(I184*H184,2)</f>
        <v>0</v>
      </c>
      <c r="K184" s="237" t="s">
        <v>35</v>
      </c>
      <c r="L184" s="242"/>
      <c r="M184" s="243" t="s">
        <v>35</v>
      </c>
      <c r="N184" s="244" t="s">
        <v>50</v>
      </c>
      <c r="O184" s="68"/>
      <c r="P184" s="193">
        <f>O184*H184</f>
        <v>0</v>
      </c>
      <c r="Q184" s="193">
        <v>0</v>
      </c>
      <c r="R184" s="193">
        <f>Q184*H184</f>
        <v>0</v>
      </c>
      <c r="S184" s="193">
        <v>0</v>
      </c>
      <c r="T184" s="194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195" t="s">
        <v>298</v>
      </c>
      <c r="AT184" s="195" t="s">
        <v>295</v>
      </c>
      <c r="AU184" s="195" t="s">
        <v>87</v>
      </c>
      <c r="AY184" s="20" t="s">
        <v>145</v>
      </c>
      <c r="BE184" s="196">
        <f>IF(N184="základní",J184,0)</f>
        <v>0</v>
      </c>
      <c r="BF184" s="196">
        <f>IF(N184="snížená",J184,0)</f>
        <v>0</v>
      </c>
      <c r="BG184" s="196">
        <f>IF(N184="zákl. přenesená",J184,0)</f>
        <v>0</v>
      </c>
      <c r="BH184" s="196">
        <f>IF(N184="sníž. přenesená",J184,0)</f>
        <v>0</v>
      </c>
      <c r="BI184" s="196">
        <f>IF(N184="nulová",J184,0)</f>
        <v>0</v>
      </c>
      <c r="BJ184" s="20" t="s">
        <v>83</v>
      </c>
      <c r="BK184" s="196">
        <f>ROUND(I184*H184,2)</f>
        <v>0</v>
      </c>
      <c r="BL184" s="20" t="s">
        <v>209</v>
      </c>
      <c r="BM184" s="195" t="s">
        <v>1127</v>
      </c>
    </row>
    <row r="185" spans="1:65" s="2" customFormat="1" ht="24.2" customHeight="1">
      <c r="A185" s="38"/>
      <c r="B185" s="39"/>
      <c r="C185" s="235" t="s">
        <v>674</v>
      </c>
      <c r="D185" s="235" t="s">
        <v>295</v>
      </c>
      <c r="E185" s="236" t="s">
        <v>952</v>
      </c>
      <c r="F185" s="237" t="s">
        <v>953</v>
      </c>
      <c r="G185" s="238" t="s">
        <v>291</v>
      </c>
      <c r="H185" s="239">
        <v>2</v>
      </c>
      <c r="I185" s="240"/>
      <c r="J185" s="241">
        <f>ROUND(I185*H185,2)</f>
        <v>0</v>
      </c>
      <c r="K185" s="237" t="s">
        <v>35</v>
      </c>
      <c r="L185" s="242"/>
      <c r="M185" s="243" t="s">
        <v>35</v>
      </c>
      <c r="N185" s="244" t="s">
        <v>50</v>
      </c>
      <c r="O185" s="68"/>
      <c r="P185" s="193">
        <f>O185*H185</f>
        <v>0</v>
      </c>
      <c r="Q185" s="193">
        <v>0</v>
      </c>
      <c r="R185" s="193">
        <f>Q185*H185</f>
        <v>0</v>
      </c>
      <c r="S185" s="193">
        <v>0</v>
      </c>
      <c r="T185" s="194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195" t="s">
        <v>298</v>
      </c>
      <c r="AT185" s="195" t="s">
        <v>295</v>
      </c>
      <c r="AU185" s="195" t="s">
        <v>87</v>
      </c>
      <c r="AY185" s="20" t="s">
        <v>145</v>
      </c>
      <c r="BE185" s="196">
        <f>IF(N185="základní",J185,0)</f>
        <v>0</v>
      </c>
      <c r="BF185" s="196">
        <f>IF(N185="snížená",J185,0)</f>
        <v>0</v>
      </c>
      <c r="BG185" s="196">
        <f>IF(N185="zákl. přenesená",J185,0)</f>
        <v>0</v>
      </c>
      <c r="BH185" s="196">
        <f>IF(N185="sníž. přenesená",J185,0)</f>
        <v>0</v>
      </c>
      <c r="BI185" s="196">
        <f>IF(N185="nulová",J185,0)</f>
        <v>0</v>
      </c>
      <c r="BJ185" s="20" t="s">
        <v>83</v>
      </c>
      <c r="BK185" s="196">
        <f>ROUND(I185*H185,2)</f>
        <v>0</v>
      </c>
      <c r="BL185" s="20" t="s">
        <v>209</v>
      </c>
      <c r="BM185" s="195" t="s">
        <v>1128</v>
      </c>
    </row>
    <row r="186" spans="1:65" s="2" customFormat="1" ht="24.2" customHeight="1">
      <c r="A186" s="38"/>
      <c r="B186" s="39"/>
      <c r="C186" s="184" t="s">
        <v>680</v>
      </c>
      <c r="D186" s="184" t="s">
        <v>148</v>
      </c>
      <c r="E186" s="185" t="s">
        <v>965</v>
      </c>
      <c r="F186" s="186" t="s">
        <v>966</v>
      </c>
      <c r="G186" s="187" t="s">
        <v>219</v>
      </c>
      <c r="H186" s="188">
        <v>1.5</v>
      </c>
      <c r="I186" s="189"/>
      <c r="J186" s="190">
        <f>ROUND(I186*H186,2)</f>
        <v>0</v>
      </c>
      <c r="K186" s="186" t="s">
        <v>152</v>
      </c>
      <c r="L186" s="43"/>
      <c r="M186" s="191" t="s">
        <v>35</v>
      </c>
      <c r="N186" s="192" t="s">
        <v>50</v>
      </c>
      <c r="O186" s="68"/>
      <c r="P186" s="193">
        <f>O186*H186</f>
        <v>0</v>
      </c>
      <c r="Q186" s="193">
        <v>0</v>
      </c>
      <c r="R186" s="193">
        <f>Q186*H186</f>
        <v>0</v>
      </c>
      <c r="S186" s="193">
        <v>0</v>
      </c>
      <c r="T186" s="194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195" t="s">
        <v>209</v>
      </c>
      <c r="AT186" s="195" t="s">
        <v>148</v>
      </c>
      <c r="AU186" s="195" t="s">
        <v>87</v>
      </c>
      <c r="AY186" s="20" t="s">
        <v>145</v>
      </c>
      <c r="BE186" s="196">
        <f>IF(N186="základní",J186,0)</f>
        <v>0</v>
      </c>
      <c r="BF186" s="196">
        <f>IF(N186="snížená",J186,0)</f>
        <v>0</v>
      </c>
      <c r="BG186" s="196">
        <f>IF(N186="zákl. přenesená",J186,0)</f>
        <v>0</v>
      </c>
      <c r="BH186" s="196">
        <f>IF(N186="sníž. přenesená",J186,0)</f>
        <v>0</v>
      </c>
      <c r="BI186" s="196">
        <f>IF(N186="nulová",J186,0)</f>
        <v>0</v>
      </c>
      <c r="BJ186" s="20" t="s">
        <v>83</v>
      </c>
      <c r="BK186" s="196">
        <f>ROUND(I186*H186,2)</f>
        <v>0</v>
      </c>
      <c r="BL186" s="20" t="s">
        <v>209</v>
      </c>
      <c r="BM186" s="195" t="s">
        <v>1129</v>
      </c>
    </row>
    <row r="187" spans="1:47" s="2" customFormat="1" ht="11.25">
      <c r="A187" s="38"/>
      <c r="B187" s="39"/>
      <c r="C187" s="40"/>
      <c r="D187" s="197" t="s">
        <v>155</v>
      </c>
      <c r="E187" s="40"/>
      <c r="F187" s="198" t="s">
        <v>968</v>
      </c>
      <c r="G187" s="40"/>
      <c r="H187" s="40"/>
      <c r="I187" s="199"/>
      <c r="J187" s="40"/>
      <c r="K187" s="40"/>
      <c r="L187" s="43"/>
      <c r="M187" s="200"/>
      <c r="N187" s="201"/>
      <c r="O187" s="68"/>
      <c r="P187" s="68"/>
      <c r="Q187" s="68"/>
      <c r="R187" s="68"/>
      <c r="S187" s="68"/>
      <c r="T187" s="69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T187" s="20" t="s">
        <v>155</v>
      </c>
      <c r="AU187" s="20" t="s">
        <v>87</v>
      </c>
    </row>
    <row r="188" spans="1:65" s="2" customFormat="1" ht="66.75" customHeight="1">
      <c r="A188" s="38"/>
      <c r="B188" s="39"/>
      <c r="C188" s="235" t="s">
        <v>685</v>
      </c>
      <c r="D188" s="235" t="s">
        <v>295</v>
      </c>
      <c r="E188" s="236" t="s">
        <v>1130</v>
      </c>
      <c r="F188" s="237" t="s">
        <v>1131</v>
      </c>
      <c r="G188" s="238" t="s">
        <v>291</v>
      </c>
      <c r="H188" s="239">
        <v>1</v>
      </c>
      <c r="I188" s="240"/>
      <c r="J188" s="241">
        <f>ROUND(I188*H188,2)</f>
        <v>0</v>
      </c>
      <c r="K188" s="237" t="s">
        <v>35</v>
      </c>
      <c r="L188" s="242"/>
      <c r="M188" s="243" t="s">
        <v>35</v>
      </c>
      <c r="N188" s="244" t="s">
        <v>50</v>
      </c>
      <c r="O188" s="68"/>
      <c r="P188" s="193">
        <f>O188*H188</f>
        <v>0</v>
      </c>
      <c r="Q188" s="193">
        <v>0</v>
      </c>
      <c r="R188" s="193">
        <f>Q188*H188</f>
        <v>0</v>
      </c>
      <c r="S188" s="193">
        <v>0</v>
      </c>
      <c r="T188" s="194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195" t="s">
        <v>298</v>
      </c>
      <c r="AT188" s="195" t="s">
        <v>295</v>
      </c>
      <c r="AU188" s="195" t="s">
        <v>87</v>
      </c>
      <c r="AY188" s="20" t="s">
        <v>145</v>
      </c>
      <c r="BE188" s="196">
        <f>IF(N188="základní",J188,0)</f>
        <v>0</v>
      </c>
      <c r="BF188" s="196">
        <f>IF(N188="snížená",J188,0)</f>
        <v>0</v>
      </c>
      <c r="BG188" s="196">
        <f>IF(N188="zákl. přenesená",J188,0)</f>
        <v>0</v>
      </c>
      <c r="BH188" s="196">
        <f>IF(N188="sníž. přenesená",J188,0)</f>
        <v>0</v>
      </c>
      <c r="BI188" s="196">
        <f>IF(N188="nulová",J188,0)</f>
        <v>0</v>
      </c>
      <c r="BJ188" s="20" t="s">
        <v>83</v>
      </c>
      <c r="BK188" s="196">
        <f>ROUND(I188*H188,2)</f>
        <v>0</v>
      </c>
      <c r="BL188" s="20" t="s">
        <v>209</v>
      </c>
      <c r="BM188" s="195" t="s">
        <v>1132</v>
      </c>
    </row>
    <row r="189" spans="1:65" s="2" customFormat="1" ht="21.75" customHeight="1">
      <c r="A189" s="38"/>
      <c r="B189" s="39"/>
      <c r="C189" s="184" t="s">
        <v>689</v>
      </c>
      <c r="D189" s="184" t="s">
        <v>148</v>
      </c>
      <c r="E189" s="185" t="s">
        <v>972</v>
      </c>
      <c r="F189" s="186" t="s">
        <v>973</v>
      </c>
      <c r="G189" s="187" t="s">
        <v>291</v>
      </c>
      <c r="H189" s="188">
        <v>1</v>
      </c>
      <c r="I189" s="189"/>
      <c r="J189" s="190">
        <f>ROUND(I189*H189,2)</f>
        <v>0</v>
      </c>
      <c r="K189" s="186" t="s">
        <v>152</v>
      </c>
      <c r="L189" s="43"/>
      <c r="M189" s="191" t="s">
        <v>35</v>
      </c>
      <c r="N189" s="192" t="s">
        <v>50</v>
      </c>
      <c r="O189" s="68"/>
      <c r="P189" s="193">
        <f>O189*H189</f>
        <v>0</v>
      </c>
      <c r="Q189" s="193">
        <v>0</v>
      </c>
      <c r="R189" s="193">
        <f>Q189*H189</f>
        <v>0</v>
      </c>
      <c r="S189" s="193">
        <v>0</v>
      </c>
      <c r="T189" s="194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195" t="s">
        <v>209</v>
      </c>
      <c r="AT189" s="195" t="s">
        <v>148</v>
      </c>
      <c r="AU189" s="195" t="s">
        <v>87</v>
      </c>
      <c r="AY189" s="20" t="s">
        <v>145</v>
      </c>
      <c r="BE189" s="196">
        <f>IF(N189="základní",J189,0)</f>
        <v>0</v>
      </c>
      <c r="BF189" s="196">
        <f>IF(N189="snížená",J189,0)</f>
        <v>0</v>
      </c>
      <c r="BG189" s="196">
        <f>IF(N189="zákl. přenesená",J189,0)</f>
        <v>0</v>
      </c>
      <c r="BH189" s="196">
        <f>IF(N189="sníž. přenesená",J189,0)</f>
        <v>0</v>
      </c>
      <c r="BI189" s="196">
        <f>IF(N189="nulová",J189,0)</f>
        <v>0</v>
      </c>
      <c r="BJ189" s="20" t="s">
        <v>83</v>
      </c>
      <c r="BK189" s="196">
        <f>ROUND(I189*H189,2)</f>
        <v>0</v>
      </c>
      <c r="BL189" s="20" t="s">
        <v>209</v>
      </c>
      <c r="BM189" s="195" t="s">
        <v>1133</v>
      </c>
    </row>
    <row r="190" spans="1:47" s="2" customFormat="1" ht="11.25">
      <c r="A190" s="38"/>
      <c r="B190" s="39"/>
      <c r="C190" s="40"/>
      <c r="D190" s="197" t="s">
        <v>155</v>
      </c>
      <c r="E190" s="40"/>
      <c r="F190" s="198" t="s">
        <v>975</v>
      </c>
      <c r="G190" s="40"/>
      <c r="H190" s="40"/>
      <c r="I190" s="199"/>
      <c r="J190" s="40"/>
      <c r="K190" s="40"/>
      <c r="L190" s="43"/>
      <c r="M190" s="200"/>
      <c r="N190" s="201"/>
      <c r="O190" s="68"/>
      <c r="P190" s="68"/>
      <c r="Q190" s="68"/>
      <c r="R190" s="68"/>
      <c r="S190" s="68"/>
      <c r="T190" s="69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T190" s="20" t="s">
        <v>155</v>
      </c>
      <c r="AU190" s="20" t="s">
        <v>87</v>
      </c>
    </row>
    <row r="191" spans="1:47" s="2" customFormat="1" ht="19.5">
      <c r="A191" s="38"/>
      <c r="B191" s="39"/>
      <c r="C191" s="40"/>
      <c r="D191" s="204" t="s">
        <v>400</v>
      </c>
      <c r="E191" s="40"/>
      <c r="F191" s="245" t="s">
        <v>976</v>
      </c>
      <c r="G191" s="40"/>
      <c r="H191" s="40"/>
      <c r="I191" s="199"/>
      <c r="J191" s="40"/>
      <c r="K191" s="40"/>
      <c r="L191" s="43"/>
      <c r="M191" s="200"/>
      <c r="N191" s="201"/>
      <c r="O191" s="68"/>
      <c r="P191" s="68"/>
      <c r="Q191" s="68"/>
      <c r="R191" s="68"/>
      <c r="S191" s="68"/>
      <c r="T191" s="69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T191" s="20" t="s">
        <v>400</v>
      </c>
      <c r="AU191" s="20" t="s">
        <v>87</v>
      </c>
    </row>
    <row r="192" spans="1:65" s="2" customFormat="1" ht="16.5" customHeight="1">
      <c r="A192" s="38"/>
      <c r="B192" s="39"/>
      <c r="C192" s="184" t="s">
        <v>694</v>
      </c>
      <c r="D192" s="184" t="s">
        <v>148</v>
      </c>
      <c r="E192" s="185" t="s">
        <v>977</v>
      </c>
      <c r="F192" s="186" t="s">
        <v>978</v>
      </c>
      <c r="G192" s="187" t="s">
        <v>291</v>
      </c>
      <c r="H192" s="188">
        <v>1</v>
      </c>
      <c r="I192" s="189"/>
      <c r="J192" s="190">
        <f>ROUND(I192*H192,2)</f>
        <v>0</v>
      </c>
      <c r="K192" s="186" t="s">
        <v>152</v>
      </c>
      <c r="L192" s="43"/>
      <c r="M192" s="191" t="s">
        <v>35</v>
      </c>
      <c r="N192" s="192" t="s">
        <v>50</v>
      </c>
      <c r="O192" s="68"/>
      <c r="P192" s="193">
        <f>O192*H192</f>
        <v>0</v>
      </c>
      <c r="Q192" s="193">
        <v>0</v>
      </c>
      <c r="R192" s="193">
        <f>Q192*H192</f>
        <v>0</v>
      </c>
      <c r="S192" s="193">
        <v>0</v>
      </c>
      <c r="T192" s="194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195" t="s">
        <v>209</v>
      </c>
      <c r="AT192" s="195" t="s">
        <v>148</v>
      </c>
      <c r="AU192" s="195" t="s">
        <v>87</v>
      </c>
      <c r="AY192" s="20" t="s">
        <v>145</v>
      </c>
      <c r="BE192" s="196">
        <f>IF(N192="základní",J192,0)</f>
        <v>0</v>
      </c>
      <c r="BF192" s="196">
        <f>IF(N192="snížená",J192,0)</f>
        <v>0</v>
      </c>
      <c r="BG192" s="196">
        <f>IF(N192="zákl. přenesená",J192,0)</f>
        <v>0</v>
      </c>
      <c r="BH192" s="196">
        <f>IF(N192="sníž. přenesená",J192,0)</f>
        <v>0</v>
      </c>
      <c r="BI192" s="196">
        <f>IF(N192="nulová",J192,0)</f>
        <v>0</v>
      </c>
      <c r="BJ192" s="20" t="s">
        <v>83</v>
      </c>
      <c r="BK192" s="196">
        <f>ROUND(I192*H192,2)</f>
        <v>0</v>
      </c>
      <c r="BL192" s="20" t="s">
        <v>209</v>
      </c>
      <c r="BM192" s="195" t="s">
        <v>1134</v>
      </c>
    </row>
    <row r="193" spans="1:47" s="2" customFormat="1" ht="11.25">
      <c r="A193" s="38"/>
      <c r="B193" s="39"/>
      <c r="C193" s="40"/>
      <c r="D193" s="197" t="s">
        <v>155</v>
      </c>
      <c r="E193" s="40"/>
      <c r="F193" s="198" t="s">
        <v>980</v>
      </c>
      <c r="G193" s="40"/>
      <c r="H193" s="40"/>
      <c r="I193" s="199"/>
      <c r="J193" s="40"/>
      <c r="K193" s="40"/>
      <c r="L193" s="43"/>
      <c r="M193" s="200"/>
      <c r="N193" s="201"/>
      <c r="O193" s="68"/>
      <c r="P193" s="68"/>
      <c r="Q193" s="68"/>
      <c r="R193" s="68"/>
      <c r="S193" s="68"/>
      <c r="T193" s="69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T193" s="20" t="s">
        <v>155</v>
      </c>
      <c r="AU193" s="20" t="s">
        <v>87</v>
      </c>
    </row>
    <row r="194" spans="1:47" s="2" customFormat="1" ht="29.25">
      <c r="A194" s="38"/>
      <c r="B194" s="39"/>
      <c r="C194" s="40"/>
      <c r="D194" s="204" t="s">
        <v>400</v>
      </c>
      <c r="E194" s="40"/>
      <c r="F194" s="245" t="s">
        <v>981</v>
      </c>
      <c r="G194" s="40"/>
      <c r="H194" s="40"/>
      <c r="I194" s="199"/>
      <c r="J194" s="40"/>
      <c r="K194" s="40"/>
      <c r="L194" s="43"/>
      <c r="M194" s="200"/>
      <c r="N194" s="201"/>
      <c r="O194" s="68"/>
      <c r="P194" s="68"/>
      <c r="Q194" s="68"/>
      <c r="R194" s="68"/>
      <c r="S194" s="68"/>
      <c r="T194" s="69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T194" s="20" t="s">
        <v>400</v>
      </c>
      <c r="AU194" s="20" t="s">
        <v>87</v>
      </c>
    </row>
    <row r="195" spans="1:65" s="2" customFormat="1" ht="16.5" customHeight="1">
      <c r="A195" s="38"/>
      <c r="B195" s="39"/>
      <c r="C195" s="184" t="s">
        <v>699</v>
      </c>
      <c r="D195" s="184" t="s">
        <v>148</v>
      </c>
      <c r="E195" s="185" t="s">
        <v>982</v>
      </c>
      <c r="F195" s="186" t="s">
        <v>983</v>
      </c>
      <c r="G195" s="187" t="s">
        <v>291</v>
      </c>
      <c r="H195" s="188">
        <v>1</v>
      </c>
      <c r="I195" s="189"/>
      <c r="J195" s="190">
        <f>ROUND(I195*H195,2)</f>
        <v>0</v>
      </c>
      <c r="K195" s="186" t="s">
        <v>35</v>
      </c>
      <c r="L195" s="43"/>
      <c r="M195" s="191" t="s">
        <v>35</v>
      </c>
      <c r="N195" s="192" t="s">
        <v>50</v>
      </c>
      <c r="O195" s="68"/>
      <c r="P195" s="193">
        <f>O195*H195</f>
        <v>0</v>
      </c>
      <c r="Q195" s="193">
        <v>0</v>
      </c>
      <c r="R195" s="193">
        <f>Q195*H195</f>
        <v>0</v>
      </c>
      <c r="S195" s="193">
        <v>0</v>
      </c>
      <c r="T195" s="194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195" t="s">
        <v>209</v>
      </c>
      <c r="AT195" s="195" t="s">
        <v>148</v>
      </c>
      <c r="AU195" s="195" t="s">
        <v>87</v>
      </c>
      <c r="AY195" s="20" t="s">
        <v>145</v>
      </c>
      <c r="BE195" s="196">
        <f>IF(N195="základní",J195,0)</f>
        <v>0</v>
      </c>
      <c r="BF195" s="196">
        <f>IF(N195="snížená",J195,0)</f>
        <v>0</v>
      </c>
      <c r="BG195" s="196">
        <f>IF(N195="zákl. přenesená",J195,0)</f>
        <v>0</v>
      </c>
      <c r="BH195" s="196">
        <f>IF(N195="sníž. přenesená",J195,0)</f>
        <v>0</v>
      </c>
      <c r="BI195" s="196">
        <f>IF(N195="nulová",J195,0)</f>
        <v>0</v>
      </c>
      <c r="BJ195" s="20" t="s">
        <v>83</v>
      </c>
      <c r="BK195" s="196">
        <f>ROUND(I195*H195,2)</f>
        <v>0</v>
      </c>
      <c r="BL195" s="20" t="s">
        <v>209</v>
      </c>
      <c r="BM195" s="195" t="s">
        <v>1135</v>
      </c>
    </row>
    <row r="196" spans="1:65" s="2" customFormat="1" ht="24.2" customHeight="1">
      <c r="A196" s="38"/>
      <c r="B196" s="39"/>
      <c r="C196" s="184" t="s">
        <v>146</v>
      </c>
      <c r="D196" s="184" t="s">
        <v>148</v>
      </c>
      <c r="E196" s="185" t="s">
        <v>985</v>
      </c>
      <c r="F196" s="186" t="s">
        <v>986</v>
      </c>
      <c r="G196" s="187" t="s">
        <v>987</v>
      </c>
      <c r="H196" s="265"/>
      <c r="I196" s="189"/>
      <c r="J196" s="190">
        <f>ROUND(I196*H196,2)</f>
        <v>0</v>
      </c>
      <c r="K196" s="186" t="s">
        <v>152</v>
      </c>
      <c r="L196" s="43"/>
      <c r="M196" s="191" t="s">
        <v>35</v>
      </c>
      <c r="N196" s="192" t="s">
        <v>50</v>
      </c>
      <c r="O196" s="68"/>
      <c r="P196" s="193">
        <f>O196*H196</f>
        <v>0</v>
      </c>
      <c r="Q196" s="193">
        <v>0</v>
      </c>
      <c r="R196" s="193">
        <f>Q196*H196</f>
        <v>0</v>
      </c>
      <c r="S196" s="193">
        <v>0</v>
      </c>
      <c r="T196" s="194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195" t="s">
        <v>209</v>
      </c>
      <c r="AT196" s="195" t="s">
        <v>148</v>
      </c>
      <c r="AU196" s="195" t="s">
        <v>87</v>
      </c>
      <c r="AY196" s="20" t="s">
        <v>145</v>
      </c>
      <c r="BE196" s="196">
        <f>IF(N196="základní",J196,0)</f>
        <v>0</v>
      </c>
      <c r="BF196" s="196">
        <f>IF(N196="snížená",J196,0)</f>
        <v>0</v>
      </c>
      <c r="BG196" s="196">
        <f>IF(N196="zákl. přenesená",J196,0)</f>
        <v>0</v>
      </c>
      <c r="BH196" s="196">
        <f>IF(N196="sníž. přenesená",J196,0)</f>
        <v>0</v>
      </c>
      <c r="BI196" s="196">
        <f>IF(N196="nulová",J196,0)</f>
        <v>0</v>
      </c>
      <c r="BJ196" s="20" t="s">
        <v>83</v>
      </c>
      <c r="BK196" s="196">
        <f>ROUND(I196*H196,2)</f>
        <v>0</v>
      </c>
      <c r="BL196" s="20" t="s">
        <v>209</v>
      </c>
      <c r="BM196" s="195" t="s">
        <v>1136</v>
      </c>
    </row>
    <row r="197" spans="1:47" s="2" customFormat="1" ht="11.25">
      <c r="A197" s="38"/>
      <c r="B197" s="39"/>
      <c r="C197" s="40"/>
      <c r="D197" s="197" t="s">
        <v>155</v>
      </c>
      <c r="E197" s="40"/>
      <c r="F197" s="198" t="s">
        <v>989</v>
      </c>
      <c r="G197" s="40"/>
      <c r="H197" s="40"/>
      <c r="I197" s="199"/>
      <c r="J197" s="40"/>
      <c r="K197" s="40"/>
      <c r="L197" s="43"/>
      <c r="M197" s="200"/>
      <c r="N197" s="201"/>
      <c r="O197" s="68"/>
      <c r="P197" s="68"/>
      <c r="Q197" s="68"/>
      <c r="R197" s="68"/>
      <c r="S197" s="68"/>
      <c r="T197" s="69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T197" s="20" t="s">
        <v>155</v>
      </c>
      <c r="AU197" s="20" t="s">
        <v>87</v>
      </c>
    </row>
    <row r="198" spans="1:65" s="2" customFormat="1" ht="24.2" customHeight="1">
      <c r="A198" s="38"/>
      <c r="B198" s="39"/>
      <c r="C198" s="184" t="s">
        <v>708</v>
      </c>
      <c r="D198" s="184" t="s">
        <v>148</v>
      </c>
      <c r="E198" s="185" t="s">
        <v>990</v>
      </c>
      <c r="F198" s="186" t="s">
        <v>991</v>
      </c>
      <c r="G198" s="187" t="s">
        <v>987</v>
      </c>
      <c r="H198" s="265"/>
      <c r="I198" s="189"/>
      <c r="J198" s="190">
        <f>ROUND(I198*H198,2)</f>
        <v>0</v>
      </c>
      <c r="K198" s="186" t="s">
        <v>152</v>
      </c>
      <c r="L198" s="43"/>
      <c r="M198" s="191" t="s">
        <v>35</v>
      </c>
      <c r="N198" s="192" t="s">
        <v>50</v>
      </c>
      <c r="O198" s="68"/>
      <c r="P198" s="193">
        <f>O198*H198</f>
        <v>0</v>
      </c>
      <c r="Q198" s="193">
        <v>0</v>
      </c>
      <c r="R198" s="193">
        <f>Q198*H198</f>
        <v>0</v>
      </c>
      <c r="S198" s="193">
        <v>0</v>
      </c>
      <c r="T198" s="194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195" t="s">
        <v>209</v>
      </c>
      <c r="AT198" s="195" t="s">
        <v>148</v>
      </c>
      <c r="AU198" s="195" t="s">
        <v>87</v>
      </c>
      <c r="AY198" s="20" t="s">
        <v>145</v>
      </c>
      <c r="BE198" s="196">
        <f>IF(N198="základní",J198,0)</f>
        <v>0</v>
      </c>
      <c r="BF198" s="196">
        <f>IF(N198="snížená",J198,0)</f>
        <v>0</v>
      </c>
      <c r="BG198" s="196">
        <f>IF(N198="zákl. přenesená",J198,0)</f>
        <v>0</v>
      </c>
      <c r="BH198" s="196">
        <f>IF(N198="sníž. přenesená",J198,0)</f>
        <v>0</v>
      </c>
      <c r="BI198" s="196">
        <f>IF(N198="nulová",J198,0)</f>
        <v>0</v>
      </c>
      <c r="BJ198" s="20" t="s">
        <v>83</v>
      </c>
      <c r="BK198" s="196">
        <f>ROUND(I198*H198,2)</f>
        <v>0</v>
      </c>
      <c r="BL198" s="20" t="s">
        <v>209</v>
      </c>
      <c r="BM198" s="195" t="s">
        <v>1137</v>
      </c>
    </row>
    <row r="199" spans="1:47" s="2" customFormat="1" ht="11.25">
      <c r="A199" s="38"/>
      <c r="B199" s="39"/>
      <c r="C199" s="40"/>
      <c r="D199" s="197" t="s">
        <v>155</v>
      </c>
      <c r="E199" s="40"/>
      <c r="F199" s="198" t="s">
        <v>993</v>
      </c>
      <c r="G199" s="40"/>
      <c r="H199" s="40"/>
      <c r="I199" s="199"/>
      <c r="J199" s="40"/>
      <c r="K199" s="40"/>
      <c r="L199" s="43"/>
      <c r="M199" s="200"/>
      <c r="N199" s="201"/>
      <c r="O199" s="68"/>
      <c r="P199" s="68"/>
      <c r="Q199" s="68"/>
      <c r="R199" s="68"/>
      <c r="S199" s="68"/>
      <c r="T199" s="69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T199" s="20" t="s">
        <v>155</v>
      </c>
      <c r="AU199" s="20" t="s">
        <v>87</v>
      </c>
    </row>
    <row r="200" spans="1:65" s="2" customFormat="1" ht="16.5" customHeight="1">
      <c r="A200" s="38"/>
      <c r="B200" s="39"/>
      <c r="C200" s="184" t="s">
        <v>712</v>
      </c>
      <c r="D200" s="184" t="s">
        <v>148</v>
      </c>
      <c r="E200" s="185" t="s">
        <v>994</v>
      </c>
      <c r="F200" s="186" t="s">
        <v>995</v>
      </c>
      <c r="G200" s="187" t="s">
        <v>987</v>
      </c>
      <c r="H200" s="265"/>
      <c r="I200" s="189"/>
      <c r="J200" s="190">
        <f>ROUND(I200*H200,2)</f>
        <v>0</v>
      </c>
      <c r="K200" s="186" t="s">
        <v>35</v>
      </c>
      <c r="L200" s="43"/>
      <c r="M200" s="191" t="s">
        <v>35</v>
      </c>
      <c r="N200" s="192" t="s">
        <v>50</v>
      </c>
      <c r="O200" s="68"/>
      <c r="P200" s="193">
        <f>O200*H200</f>
        <v>0</v>
      </c>
      <c r="Q200" s="193">
        <v>0</v>
      </c>
      <c r="R200" s="193">
        <f>Q200*H200</f>
        <v>0</v>
      </c>
      <c r="S200" s="193">
        <v>0</v>
      </c>
      <c r="T200" s="194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195" t="s">
        <v>209</v>
      </c>
      <c r="AT200" s="195" t="s">
        <v>148</v>
      </c>
      <c r="AU200" s="195" t="s">
        <v>87</v>
      </c>
      <c r="AY200" s="20" t="s">
        <v>145</v>
      </c>
      <c r="BE200" s="196">
        <f>IF(N200="základní",J200,0)</f>
        <v>0</v>
      </c>
      <c r="BF200" s="196">
        <f>IF(N200="snížená",J200,0)</f>
        <v>0</v>
      </c>
      <c r="BG200" s="196">
        <f>IF(N200="zákl. přenesená",J200,0)</f>
        <v>0</v>
      </c>
      <c r="BH200" s="196">
        <f>IF(N200="sníž. přenesená",J200,0)</f>
        <v>0</v>
      </c>
      <c r="BI200" s="196">
        <f>IF(N200="nulová",J200,0)</f>
        <v>0</v>
      </c>
      <c r="BJ200" s="20" t="s">
        <v>83</v>
      </c>
      <c r="BK200" s="196">
        <f>ROUND(I200*H200,2)</f>
        <v>0</v>
      </c>
      <c r="BL200" s="20" t="s">
        <v>209</v>
      </c>
      <c r="BM200" s="195" t="s">
        <v>1138</v>
      </c>
    </row>
    <row r="201" spans="1:47" s="2" customFormat="1" ht="19.5">
      <c r="A201" s="38"/>
      <c r="B201" s="39"/>
      <c r="C201" s="40"/>
      <c r="D201" s="204" t="s">
        <v>400</v>
      </c>
      <c r="E201" s="40"/>
      <c r="F201" s="245" t="s">
        <v>997</v>
      </c>
      <c r="G201" s="40"/>
      <c r="H201" s="40"/>
      <c r="I201" s="199"/>
      <c r="J201" s="40"/>
      <c r="K201" s="40"/>
      <c r="L201" s="43"/>
      <c r="M201" s="200"/>
      <c r="N201" s="201"/>
      <c r="O201" s="68"/>
      <c r="P201" s="68"/>
      <c r="Q201" s="68"/>
      <c r="R201" s="68"/>
      <c r="S201" s="68"/>
      <c r="T201" s="69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T201" s="20" t="s">
        <v>400</v>
      </c>
      <c r="AU201" s="20" t="s">
        <v>87</v>
      </c>
    </row>
    <row r="202" spans="2:63" s="12" customFormat="1" ht="22.9" customHeight="1">
      <c r="B202" s="168"/>
      <c r="C202" s="169"/>
      <c r="D202" s="170" t="s">
        <v>78</v>
      </c>
      <c r="E202" s="182" t="s">
        <v>998</v>
      </c>
      <c r="F202" s="182" t="s">
        <v>999</v>
      </c>
      <c r="G202" s="169"/>
      <c r="H202" s="169"/>
      <c r="I202" s="172"/>
      <c r="J202" s="183">
        <f>BK202</f>
        <v>0</v>
      </c>
      <c r="K202" s="169"/>
      <c r="L202" s="174"/>
      <c r="M202" s="175"/>
      <c r="N202" s="176"/>
      <c r="O202" s="176"/>
      <c r="P202" s="177">
        <f>SUM(P203:P204)</f>
        <v>0</v>
      </c>
      <c r="Q202" s="176"/>
      <c r="R202" s="177">
        <f>SUM(R203:R204)</f>
        <v>0</v>
      </c>
      <c r="S202" s="176"/>
      <c r="T202" s="178">
        <f>SUM(T203:T204)</f>
        <v>0</v>
      </c>
      <c r="AR202" s="179" t="s">
        <v>87</v>
      </c>
      <c r="AT202" s="180" t="s">
        <v>78</v>
      </c>
      <c r="AU202" s="180" t="s">
        <v>83</v>
      </c>
      <c r="AY202" s="179" t="s">
        <v>145</v>
      </c>
      <c r="BK202" s="181">
        <f>SUM(BK203:BK204)</f>
        <v>0</v>
      </c>
    </row>
    <row r="203" spans="1:65" s="2" customFormat="1" ht="16.5" customHeight="1">
      <c r="A203" s="38"/>
      <c r="B203" s="39"/>
      <c r="C203" s="235" t="s">
        <v>717</v>
      </c>
      <c r="D203" s="235" t="s">
        <v>295</v>
      </c>
      <c r="E203" s="236" t="s">
        <v>1139</v>
      </c>
      <c r="F203" s="237" t="s">
        <v>1140</v>
      </c>
      <c r="G203" s="238" t="s">
        <v>291</v>
      </c>
      <c r="H203" s="239">
        <v>1</v>
      </c>
      <c r="I203" s="240"/>
      <c r="J203" s="241">
        <f>ROUND(I203*H203,2)</f>
        <v>0</v>
      </c>
      <c r="K203" s="237" t="s">
        <v>35</v>
      </c>
      <c r="L203" s="242"/>
      <c r="M203" s="243" t="s">
        <v>35</v>
      </c>
      <c r="N203" s="244" t="s">
        <v>50</v>
      </c>
      <c r="O203" s="68"/>
      <c r="P203" s="193">
        <f>O203*H203</f>
        <v>0</v>
      </c>
      <c r="Q203" s="193">
        <v>0</v>
      </c>
      <c r="R203" s="193">
        <f>Q203*H203</f>
        <v>0</v>
      </c>
      <c r="S203" s="193">
        <v>0</v>
      </c>
      <c r="T203" s="194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195" t="s">
        <v>298</v>
      </c>
      <c r="AT203" s="195" t="s">
        <v>295</v>
      </c>
      <c r="AU203" s="195" t="s">
        <v>87</v>
      </c>
      <c r="AY203" s="20" t="s">
        <v>145</v>
      </c>
      <c r="BE203" s="196">
        <f>IF(N203="základní",J203,0)</f>
        <v>0</v>
      </c>
      <c r="BF203" s="196">
        <f>IF(N203="snížená",J203,0)</f>
        <v>0</v>
      </c>
      <c r="BG203" s="196">
        <f>IF(N203="zákl. přenesená",J203,0)</f>
        <v>0</v>
      </c>
      <c r="BH203" s="196">
        <f>IF(N203="sníž. přenesená",J203,0)</f>
        <v>0</v>
      </c>
      <c r="BI203" s="196">
        <f>IF(N203="nulová",J203,0)</f>
        <v>0</v>
      </c>
      <c r="BJ203" s="20" t="s">
        <v>83</v>
      </c>
      <c r="BK203" s="196">
        <f>ROUND(I203*H203,2)</f>
        <v>0</v>
      </c>
      <c r="BL203" s="20" t="s">
        <v>209</v>
      </c>
      <c r="BM203" s="195" t="s">
        <v>1141</v>
      </c>
    </row>
    <row r="204" spans="1:65" s="2" customFormat="1" ht="24.2" customHeight="1">
      <c r="A204" s="38"/>
      <c r="B204" s="39"/>
      <c r="C204" s="235" t="s">
        <v>721</v>
      </c>
      <c r="D204" s="235" t="s">
        <v>295</v>
      </c>
      <c r="E204" s="236" t="s">
        <v>1004</v>
      </c>
      <c r="F204" s="237" t="s">
        <v>1005</v>
      </c>
      <c r="G204" s="238" t="s">
        <v>291</v>
      </c>
      <c r="H204" s="239">
        <v>1</v>
      </c>
      <c r="I204" s="240"/>
      <c r="J204" s="241">
        <f>ROUND(I204*H204,2)</f>
        <v>0</v>
      </c>
      <c r="K204" s="237" t="s">
        <v>35</v>
      </c>
      <c r="L204" s="242"/>
      <c r="M204" s="243" t="s">
        <v>35</v>
      </c>
      <c r="N204" s="244" t="s">
        <v>50</v>
      </c>
      <c r="O204" s="68"/>
      <c r="P204" s="193">
        <f>O204*H204</f>
        <v>0</v>
      </c>
      <c r="Q204" s="193">
        <v>0</v>
      </c>
      <c r="R204" s="193">
        <f>Q204*H204</f>
        <v>0</v>
      </c>
      <c r="S204" s="193">
        <v>0</v>
      </c>
      <c r="T204" s="194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195" t="s">
        <v>298</v>
      </c>
      <c r="AT204" s="195" t="s">
        <v>295</v>
      </c>
      <c r="AU204" s="195" t="s">
        <v>87</v>
      </c>
      <c r="AY204" s="20" t="s">
        <v>145</v>
      </c>
      <c r="BE204" s="196">
        <f>IF(N204="základní",J204,0)</f>
        <v>0</v>
      </c>
      <c r="BF204" s="196">
        <f>IF(N204="snížená",J204,0)</f>
        <v>0</v>
      </c>
      <c r="BG204" s="196">
        <f>IF(N204="zákl. přenesená",J204,0)</f>
        <v>0</v>
      </c>
      <c r="BH204" s="196">
        <f>IF(N204="sníž. přenesená",J204,0)</f>
        <v>0</v>
      </c>
      <c r="BI204" s="196">
        <f>IF(N204="nulová",J204,0)</f>
        <v>0</v>
      </c>
      <c r="BJ204" s="20" t="s">
        <v>83</v>
      </c>
      <c r="BK204" s="196">
        <f>ROUND(I204*H204,2)</f>
        <v>0</v>
      </c>
      <c r="BL204" s="20" t="s">
        <v>209</v>
      </c>
      <c r="BM204" s="195" t="s">
        <v>1142</v>
      </c>
    </row>
    <row r="205" spans="2:63" s="12" customFormat="1" ht="25.9" customHeight="1">
      <c r="B205" s="168"/>
      <c r="C205" s="169"/>
      <c r="D205" s="170" t="s">
        <v>78</v>
      </c>
      <c r="E205" s="171" t="s">
        <v>508</v>
      </c>
      <c r="F205" s="171" t="s">
        <v>752</v>
      </c>
      <c r="G205" s="169"/>
      <c r="H205" s="169"/>
      <c r="I205" s="172"/>
      <c r="J205" s="173">
        <f>BK205</f>
        <v>0</v>
      </c>
      <c r="K205" s="169"/>
      <c r="L205" s="174"/>
      <c r="M205" s="175"/>
      <c r="N205" s="176"/>
      <c r="O205" s="176"/>
      <c r="P205" s="177">
        <f>SUM(P206:P224)</f>
        <v>0</v>
      </c>
      <c r="Q205" s="176"/>
      <c r="R205" s="177">
        <f>SUM(R206:R224)</f>
        <v>0</v>
      </c>
      <c r="S205" s="176"/>
      <c r="T205" s="178">
        <f>SUM(T206:T224)</f>
        <v>0</v>
      </c>
      <c r="AR205" s="179" t="s">
        <v>153</v>
      </c>
      <c r="AT205" s="180" t="s">
        <v>78</v>
      </c>
      <c r="AU205" s="180" t="s">
        <v>79</v>
      </c>
      <c r="AY205" s="179" t="s">
        <v>145</v>
      </c>
      <c r="BK205" s="181">
        <f>SUM(BK206:BK224)</f>
        <v>0</v>
      </c>
    </row>
    <row r="206" spans="1:65" s="2" customFormat="1" ht="24.2" customHeight="1">
      <c r="A206" s="38"/>
      <c r="B206" s="39"/>
      <c r="C206" s="184" t="s">
        <v>727</v>
      </c>
      <c r="D206" s="184" t="s">
        <v>148</v>
      </c>
      <c r="E206" s="185" t="s">
        <v>753</v>
      </c>
      <c r="F206" s="186" t="s">
        <v>754</v>
      </c>
      <c r="G206" s="187" t="s">
        <v>755</v>
      </c>
      <c r="H206" s="188">
        <v>20</v>
      </c>
      <c r="I206" s="189"/>
      <c r="J206" s="190">
        <f aca="true" t="shared" si="0" ref="J206:J213">ROUND(I206*H206,2)</f>
        <v>0</v>
      </c>
      <c r="K206" s="186" t="s">
        <v>35</v>
      </c>
      <c r="L206" s="43"/>
      <c r="M206" s="191" t="s">
        <v>35</v>
      </c>
      <c r="N206" s="192" t="s">
        <v>50</v>
      </c>
      <c r="O206" s="68"/>
      <c r="P206" s="193">
        <f aca="true" t="shared" si="1" ref="P206:P213">O206*H206</f>
        <v>0</v>
      </c>
      <c r="Q206" s="193">
        <v>0</v>
      </c>
      <c r="R206" s="193">
        <f aca="true" t="shared" si="2" ref="R206:R213">Q206*H206</f>
        <v>0</v>
      </c>
      <c r="S206" s="193">
        <v>0</v>
      </c>
      <c r="T206" s="194">
        <f aca="true" t="shared" si="3" ref="T206:T213"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195" t="s">
        <v>756</v>
      </c>
      <c r="AT206" s="195" t="s">
        <v>148</v>
      </c>
      <c r="AU206" s="195" t="s">
        <v>83</v>
      </c>
      <c r="AY206" s="20" t="s">
        <v>145</v>
      </c>
      <c r="BE206" s="196">
        <f aca="true" t="shared" si="4" ref="BE206:BE213">IF(N206="základní",J206,0)</f>
        <v>0</v>
      </c>
      <c r="BF206" s="196">
        <f aca="true" t="shared" si="5" ref="BF206:BF213">IF(N206="snížená",J206,0)</f>
        <v>0</v>
      </c>
      <c r="BG206" s="196">
        <f aca="true" t="shared" si="6" ref="BG206:BG213">IF(N206="zákl. přenesená",J206,0)</f>
        <v>0</v>
      </c>
      <c r="BH206" s="196">
        <f aca="true" t="shared" si="7" ref="BH206:BH213">IF(N206="sníž. přenesená",J206,0)</f>
        <v>0</v>
      </c>
      <c r="BI206" s="196">
        <f aca="true" t="shared" si="8" ref="BI206:BI213">IF(N206="nulová",J206,0)</f>
        <v>0</v>
      </c>
      <c r="BJ206" s="20" t="s">
        <v>83</v>
      </c>
      <c r="BK206" s="196">
        <f aca="true" t="shared" si="9" ref="BK206:BK213">ROUND(I206*H206,2)</f>
        <v>0</v>
      </c>
      <c r="BL206" s="20" t="s">
        <v>756</v>
      </c>
      <c r="BM206" s="195" t="s">
        <v>1143</v>
      </c>
    </row>
    <row r="207" spans="1:65" s="2" customFormat="1" ht="24.2" customHeight="1">
      <c r="A207" s="38"/>
      <c r="B207" s="39"/>
      <c r="C207" s="184" t="s">
        <v>729</v>
      </c>
      <c r="D207" s="184" t="s">
        <v>148</v>
      </c>
      <c r="E207" s="185" t="s">
        <v>758</v>
      </c>
      <c r="F207" s="186" t="s">
        <v>759</v>
      </c>
      <c r="G207" s="187" t="s">
        <v>755</v>
      </c>
      <c r="H207" s="188">
        <v>50</v>
      </c>
      <c r="I207" s="189"/>
      <c r="J207" s="190">
        <f t="shared" si="0"/>
        <v>0</v>
      </c>
      <c r="K207" s="186" t="s">
        <v>35</v>
      </c>
      <c r="L207" s="43"/>
      <c r="M207" s="191" t="s">
        <v>35</v>
      </c>
      <c r="N207" s="192" t="s">
        <v>50</v>
      </c>
      <c r="O207" s="68"/>
      <c r="P207" s="193">
        <f t="shared" si="1"/>
        <v>0</v>
      </c>
      <c r="Q207" s="193">
        <v>0</v>
      </c>
      <c r="R207" s="193">
        <f t="shared" si="2"/>
        <v>0</v>
      </c>
      <c r="S207" s="193">
        <v>0</v>
      </c>
      <c r="T207" s="194">
        <f t="shared" si="3"/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195" t="s">
        <v>756</v>
      </c>
      <c r="AT207" s="195" t="s">
        <v>148</v>
      </c>
      <c r="AU207" s="195" t="s">
        <v>83</v>
      </c>
      <c r="AY207" s="20" t="s">
        <v>145</v>
      </c>
      <c r="BE207" s="196">
        <f t="shared" si="4"/>
        <v>0</v>
      </c>
      <c r="BF207" s="196">
        <f t="shared" si="5"/>
        <v>0</v>
      </c>
      <c r="BG207" s="196">
        <f t="shared" si="6"/>
        <v>0</v>
      </c>
      <c r="BH207" s="196">
        <f t="shared" si="7"/>
        <v>0</v>
      </c>
      <c r="BI207" s="196">
        <f t="shared" si="8"/>
        <v>0</v>
      </c>
      <c r="BJ207" s="20" t="s">
        <v>83</v>
      </c>
      <c r="BK207" s="196">
        <f t="shared" si="9"/>
        <v>0</v>
      </c>
      <c r="BL207" s="20" t="s">
        <v>756</v>
      </c>
      <c r="BM207" s="195" t="s">
        <v>1144</v>
      </c>
    </row>
    <row r="208" spans="1:65" s="2" customFormat="1" ht="21.75" customHeight="1">
      <c r="A208" s="38"/>
      <c r="B208" s="39"/>
      <c r="C208" s="184" t="s">
        <v>731</v>
      </c>
      <c r="D208" s="184" t="s">
        <v>148</v>
      </c>
      <c r="E208" s="185" t="s">
        <v>761</v>
      </c>
      <c r="F208" s="186" t="s">
        <v>762</v>
      </c>
      <c r="G208" s="187" t="s">
        <v>755</v>
      </c>
      <c r="H208" s="188">
        <v>8</v>
      </c>
      <c r="I208" s="189"/>
      <c r="J208" s="190">
        <f t="shared" si="0"/>
        <v>0</v>
      </c>
      <c r="K208" s="186" t="s">
        <v>35</v>
      </c>
      <c r="L208" s="43"/>
      <c r="M208" s="191" t="s">
        <v>35</v>
      </c>
      <c r="N208" s="192" t="s">
        <v>50</v>
      </c>
      <c r="O208" s="68"/>
      <c r="P208" s="193">
        <f t="shared" si="1"/>
        <v>0</v>
      </c>
      <c r="Q208" s="193">
        <v>0</v>
      </c>
      <c r="R208" s="193">
        <f t="shared" si="2"/>
        <v>0</v>
      </c>
      <c r="S208" s="193">
        <v>0</v>
      </c>
      <c r="T208" s="194">
        <f t="shared" si="3"/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195" t="s">
        <v>756</v>
      </c>
      <c r="AT208" s="195" t="s">
        <v>148</v>
      </c>
      <c r="AU208" s="195" t="s">
        <v>83</v>
      </c>
      <c r="AY208" s="20" t="s">
        <v>145</v>
      </c>
      <c r="BE208" s="196">
        <f t="shared" si="4"/>
        <v>0</v>
      </c>
      <c r="BF208" s="196">
        <f t="shared" si="5"/>
        <v>0</v>
      </c>
      <c r="BG208" s="196">
        <f t="shared" si="6"/>
        <v>0</v>
      </c>
      <c r="BH208" s="196">
        <f t="shared" si="7"/>
        <v>0</v>
      </c>
      <c r="BI208" s="196">
        <f t="shared" si="8"/>
        <v>0</v>
      </c>
      <c r="BJ208" s="20" t="s">
        <v>83</v>
      </c>
      <c r="BK208" s="196">
        <f t="shared" si="9"/>
        <v>0</v>
      </c>
      <c r="BL208" s="20" t="s">
        <v>756</v>
      </c>
      <c r="BM208" s="195" t="s">
        <v>1145</v>
      </c>
    </row>
    <row r="209" spans="1:65" s="2" customFormat="1" ht="24.2" customHeight="1">
      <c r="A209" s="38"/>
      <c r="B209" s="39"/>
      <c r="C209" s="184" t="s">
        <v>733</v>
      </c>
      <c r="D209" s="184" t="s">
        <v>148</v>
      </c>
      <c r="E209" s="185" t="s">
        <v>1014</v>
      </c>
      <c r="F209" s="186" t="s">
        <v>1015</v>
      </c>
      <c r="G209" s="187" t="s">
        <v>755</v>
      </c>
      <c r="H209" s="188">
        <v>24</v>
      </c>
      <c r="I209" s="189"/>
      <c r="J209" s="190">
        <f t="shared" si="0"/>
        <v>0</v>
      </c>
      <c r="K209" s="186" t="s">
        <v>35</v>
      </c>
      <c r="L209" s="43"/>
      <c r="M209" s="191" t="s">
        <v>35</v>
      </c>
      <c r="N209" s="192" t="s">
        <v>50</v>
      </c>
      <c r="O209" s="68"/>
      <c r="P209" s="193">
        <f t="shared" si="1"/>
        <v>0</v>
      </c>
      <c r="Q209" s="193">
        <v>0</v>
      </c>
      <c r="R209" s="193">
        <f t="shared" si="2"/>
        <v>0</v>
      </c>
      <c r="S209" s="193">
        <v>0</v>
      </c>
      <c r="T209" s="194">
        <f t="shared" si="3"/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195" t="s">
        <v>756</v>
      </c>
      <c r="AT209" s="195" t="s">
        <v>148</v>
      </c>
      <c r="AU209" s="195" t="s">
        <v>83</v>
      </c>
      <c r="AY209" s="20" t="s">
        <v>145</v>
      </c>
      <c r="BE209" s="196">
        <f t="shared" si="4"/>
        <v>0</v>
      </c>
      <c r="BF209" s="196">
        <f t="shared" si="5"/>
        <v>0</v>
      </c>
      <c r="BG209" s="196">
        <f t="shared" si="6"/>
        <v>0</v>
      </c>
      <c r="BH209" s="196">
        <f t="shared" si="7"/>
        <v>0</v>
      </c>
      <c r="BI209" s="196">
        <f t="shared" si="8"/>
        <v>0</v>
      </c>
      <c r="BJ209" s="20" t="s">
        <v>83</v>
      </c>
      <c r="BK209" s="196">
        <f t="shared" si="9"/>
        <v>0</v>
      </c>
      <c r="BL209" s="20" t="s">
        <v>756</v>
      </c>
      <c r="BM209" s="195" t="s">
        <v>1146</v>
      </c>
    </row>
    <row r="210" spans="1:65" s="2" customFormat="1" ht="24.2" customHeight="1">
      <c r="A210" s="38"/>
      <c r="B210" s="39"/>
      <c r="C210" s="184" t="s">
        <v>1003</v>
      </c>
      <c r="D210" s="184" t="s">
        <v>148</v>
      </c>
      <c r="E210" s="185" t="s">
        <v>1018</v>
      </c>
      <c r="F210" s="186" t="s">
        <v>1019</v>
      </c>
      <c r="G210" s="187" t="s">
        <v>755</v>
      </c>
      <c r="H210" s="188">
        <v>4</v>
      </c>
      <c r="I210" s="189"/>
      <c r="J210" s="190">
        <f t="shared" si="0"/>
        <v>0</v>
      </c>
      <c r="K210" s="186" t="s">
        <v>35</v>
      </c>
      <c r="L210" s="43"/>
      <c r="M210" s="191" t="s">
        <v>35</v>
      </c>
      <c r="N210" s="192" t="s">
        <v>50</v>
      </c>
      <c r="O210" s="68"/>
      <c r="P210" s="193">
        <f t="shared" si="1"/>
        <v>0</v>
      </c>
      <c r="Q210" s="193">
        <v>0</v>
      </c>
      <c r="R210" s="193">
        <f t="shared" si="2"/>
        <v>0</v>
      </c>
      <c r="S210" s="193">
        <v>0</v>
      </c>
      <c r="T210" s="194">
        <f t="shared" si="3"/>
        <v>0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195" t="s">
        <v>756</v>
      </c>
      <c r="AT210" s="195" t="s">
        <v>148</v>
      </c>
      <c r="AU210" s="195" t="s">
        <v>83</v>
      </c>
      <c r="AY210" s="20" t="s">
        <v>145</v>
      </c>
      <c r="BE210" s="196">
        <f t="shared" si="4"/>
        <v>0</v>
      </c>
      <c r="BF210" s="196">
        <f t="shared" si="5"/>
        <v>0</v>
      </c>
      <c r="BG210" s="196">
        <f t="shared" si="6"/>
        <v>0</v>
      </c>
      <c r="BH210" s="196">
        <f t="shared" si="7"/>
        <v>0</v>
      </c>
      <c r="BI210" s="196">
        <f t="shared" si="8"/>
        <v>0</v>
      </c>
      <c r="BJ210" s="20" t="s">
        <v>83</v>
      </c>
      <c r="BK210" s="196">
        <f t="shared" si="9"/>
        <v>0</v>
      </c>
      <c r="BL210" s="20" t="s">
        <v>756</v>
      </c>
      <c r="BM210" s="195" t="s">
        <v>1147</v>
      </c>
    </row>
    <row r="211" spans="1:65" s="2" customFormat="1" ht="37.9" customHeight="1">
      <c r="A211" s="38"/>
      <c r="B211" s="39"/>
      <c r="C211" s="184" t="s">
        <v>1007</v>
      </c>
      <c r="D211" s="184" t="s">
        <v>148</v>
      </c>
      <c r="E211" s="185" t="s">
        <v>1022</v>
      </c>
      <c r="F211" s="186" t="s">
        <v>1023</v>
      </c>
      <c r="G211" s="187" t="s">
        <v>755</v>
      </c>
      <c r="H211" s="188">
        <v>16</v>
      </c>
      <c r="I211" s="189"/>
      <c r="J211" s="190">
        <f t="shared" si="0"/>
        <v>0</v>
      </c>
      <c r="K211" s="186" t="s">
        <v>35</v>
      </c>
      <c r="L211" s="43"/>
      <c r="M211" s="191" t="s">
        <v>35</v>
      </c>
      <c r="N211" s="192" t="s">
        <v>50</v>
      </c>
      <c r="O211" s="68"/>
      <c r="P211" s="193">
        <f t="shared" si="1"/>
        <v>0</v>
      </c>
      <c r="Q211" s="193">
        <v>0</v>
      </c>
      <c r="R211" s="193">
        <f t="shared" si="2"/>
        <v>0</v>
      </c>
      <c r="S211" s="193">
        <v>0</v>
      </c>
      <c r="T211" s="194">
        <f t="shared" si="3"/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195" t="s">
        <v>756</v>
      </c>
      <c r="AT211" s="195" t="s">
        <v>148</v>
      </c>
      <c r="AU211" s="195" t="s">
        <v>83</v>
      </c>
      <c r="AY211" s="20" t="s">
        <v>145</v>
      </c>
      <c r="BE211" s="196">
        <f t="shared" si="4"/>
        <v>0</v>
      </c>
      <c r="BF211" s="196">
        <f t="shared" si="5"/>
        <v>0</v>
      </c>
      <c r="BG211" s="196">
        <f t="shared" si="6"/>
        <v>0</v>
      </c>
      <c r="BH211" s="196">
        <f t="shared" si="7"/>
        <v>0</v>
      </c>
      <c r="BI211" s="196">
        <f t="shared" si="8"/>
        <v>0</v>
      </c>
      <c r="BJ211" s="20" t="s">
        <v>83</v>
      </c>
      <c r="BK211" s="196">
        <f t="shared" si="9"/>
        <v>0</v>
      </c>
      <c r="BL211" s="20" t="s">
        <v>756</v>
      </c>
      <c r="BM211" s="195" t="s">
        <v>1148</v>
      </c>
    </row>
    <row r="212" spans="1:65" s="2" customFormat="1" ht="24.2" customHeight="1">
      <c r="A212" s="38"/>
      <c r="B212" s="39"/>
      <c r="C212" s="184" t="s">
        <v>1009</v>
      </c>
      <c r="D212" s="184" t="s">
        <v>148</v>
      </c>
      <c r="E212" s="185" t="s">
        <v>1026</v>
      </c>
      <c r="F212" s="186" t="s">
        <v>1027</v>
      </c>
      <c r="G212" s="187" t="s">
        <v>755</v>
      </c>
      <c r="H212" s="188">
        <v>16</v>
      </c>
      <c r="I212" s="189"/>
      <c r="J212" s="190">
        <f t="shared" si="0"/>
        <v>0</v>
      </c>
      <c r="K212" s="186" t="s">
        <v>35</v>
      </c>
      <c r="L212" s="43"/>
      <c r="M212" s="191" t="s">
        <v>35</v>
      </c>
      <c r="N212" s="192" t="s">
        <v>50</v>
      </c>
      <c r="O212" s="68"/>
      <c r="P212" s="193">
        <f t="shared" si="1"/>
        <v>0</v>
      </c>
      <c r="Q212" s="193">
        <v>0</v>
      </c>
      <c r="R212" s="193">
        <f t="shared" si="2"/>
        <v>0</v>
      </c>
      <c r="S212" s="193">
        <v>0</v>
      </c>
      <c r="T212" s="194">
        <f t="shared" si="3"/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195" t="s">
        <v>756</v>
      </c>
      <c r="AT212" s="195" t="s">
        <v>148</v>
      </c>
      <c r="AU212" s="195" t="s">
        <v>83</v>
      </c>
      <c r="AY212" s="20" t="s">
        <v>145</v>
      </c>
      <c r="BE212" s="196">
        <f t="shared" si="4"/>
        <v>0</v>
      </c>
      <c r="BF212" s="196">
        <f t="shared" si="5"/>
        <v>0</v>
      </c>
      <c r="BG212" s="196">
        <f t="shared" si="6"/>
        <v>0</v>
      </c>
      <c r="BH212" s="196">
        <f t="shared" si="7"/>
        <v>0</v>
      </c>
      <c r="BI212" s="196">
        <f t="shared" si="8"/>
        <v>0</v>
      </c>
      <c r="BJ212" s="20" t="s">
        <v>83</v>
      </c>
      <c r="BK212" s="196">
        <f t="shared" si="9"/>
        <v>0</v>
      </c>
      <c r="BL212" s="20" t="s">
        <v>756</v>
      </c>
      <c r="BM212" s="195" t="s">
        <v>1149</v>
      </c>
    </row>
    <row r="213" spans="1:65" s="2" customFormat="1" ht="16.5" customHeight="1">
      <c r="A213" s="38"/>
      <c r="B213" s="39"/>
      <c r="C213" s="184" t="s">
        <v>1011</v>
      </c>
      <c r="D213" s="184" t="s">
        <v>148</v>
      </c>
      <c r="E213" s="185" t="s">
        <v>1030</v>
      </c>
      <c r="F213" s="186" t="s">
        <v>1031</v>
      </c>
      <c r="G213" s="187" t="s">
        <v>291</v>
      </c>
      <c r="H213" s="188">
        <v>1</v>
      </c>
      <c r="I213" s="189"/>
      <c r="J213" s="190">
        <f t="shared" si="0"/>
        <v>0</v>
      </c>
      <c r="K213" s="186" t="s">
        <v>152</v>
      </c>
      <c r="L213" s="43"/>
      <c r="M213" s="191" t="s">
        <v>35</v>
      </c>
      <c r="N213" s="192" t="s">
        <v>50</v>
      </c>
      <c r="O213" s="68"/>
      <c r="P213" s="193">
        <f t="shared" si="1"/>
        <v>0</v>
      </c>
      <c r="Q213" s="193">
        <v>0</v>
      </c>
      <c r="R213" s="193">
        <f t="shared" si="2"/>
        <v>0</v>
      </c>
      <c r="S213" s="193">
        <v>0</v>
      </c>
      <c r="T213" s="194">
        <f t="shared" si="3"/>
        <v>0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195" t="s">
        <v>1032</v>
      </c>
      <c r="AT213" s="195" t="s">
        <v>148</v>
      </c>
      <c r="AU213" s="195" t="s">
        <v>83</v>
      </c>
      <c r="AY213" s="20" t="s">
        <v>145</v>
      </c>
      <c r="BE213" s="196">
        <f t="shared" si="4"/>
        <v>0</v>
      </c>
      <c r="BF213" s="196">
        <f t="shared" si="5"/>
        <v>0</v>
      </c>
      <c r="BG213" s="196">
        <f t="shared" si="6"/>
        <v>0</v>
      </c>
      <c r="BH213" s="196">
        <f t="shared" si="7"/>
        <v>0</v>
      </c>
      <c r="BI213" s="196">
        <f t="shared" si="8"/>
        <v>0</v>
      </c>
      <c r="BJ213" s="20" t="s">
        <v>83</v>
      </c>
      <c r="BK213" s="196">
        <f t="shared" si="9"/>
        <v>0</v>
      </c>
      <c r="BL213" s="20" t="s">
        <v>1032</v>
      </c>
      <c r="BM213" s="195" t="s">
        <v>1150</v>
      </c>
    </row>
    <row r="214" spans="1:47" s="2" customFormat="1" ht="11.25">
      <c r="A214" s="38"/>
      <c r="B214" s="39"/>
      <c r="C214" s="40"/>
      <c r="D214" s="197" t="s">
        <v>155</v>
      </c>
      <c r="E214" s="40"/>
      <c r="F214" s="198" t="s">
        <v>1034</v>
      </c>
      <c r="G214" s="40"/>
      <c r="H214" s="40"/>
      <c r="I214" s="199"/>
      <c r="J214" s="40"/>
      <c r="K214" s="40"/>
      <c r="L214" s="43"/>
      <c r="M214" s="200"/>
      <c r="N214" s="201"/>
      <c r="O214" s="68"/>
      <c r="P214" s="68"/>
      <c r="Q214" s="68"/>
      <c r="R214" s="68"/>
      <c r="S214" s="68"/>
      <c r="T214" s="69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T214" s="20" t="s">
        <v>155</v>
      </c>
      <c r="AU214" s="20" t="s">
        <v>83</v>
      </c>
    </row>
    <row r="215" spans="1:65" s="2" customFormat="1" ht="16.5" customHeight="1">
      <c r="A215" s="38"/>
      <c r="B215" s="39"/>
      <c r="C215" s="184" t="s">
        <v>1013</v>
      </c>
      <c r="D215" s="184" t="s">
        <v>148</v>
      </c>
      <c r="E215" s="185" t="s">
        <v>1036</v>
      </c>
      <c r="F215" s="186" t="s">
        <v>1037</v>
      </c>
      <c r="G215" s="187" t="s">
        <v>291</v>
      </c>
      <c r="H215" s="188">
        <v>1</v>
      </c>
      <c r="I215" s="189"/>
      <c r="J215" s="190">
        <f>ROUND(I215*H215,2)</f>
        <v>0</v>
      </c>
      <c r="K215" s="186" t="s">
        <v>152</v>
      </c>
      <c r="L215" s="43"/>
      <c r="M215" s="191" t="s">
        <v>35</v>
      </c>
      <c r="N215" s="192" t="s">
        <v>50</v>
      </c>
      <c r="O215" s="68"/>
      <c r="P215" s="193">
        <f>O215*H215</f>
        <v>0</v>
      </c>
      <c r="Q215" s="193">
        <v>0</v>
      </c>
      <c r="R215" s="193">
        <f>Q215*H215</f>
        <v>0</v>
      </c>
      <c r="S215" s="193">
        <v>0</v>
      </c>
      <c r="T215" s="194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195" t="s">
        <v>1032</v>
      </c>
      <c r="AT215" s="195" t="s">
        <v>148</v>
      </c>
      <c r="AU215" s="195" t="s">
        <v>83</v>
      </c>
      <c r="AY215" s="20" t="s">
        <v>145</v>
      </c>
      <c r="BE215" s="196">
        <f>IF(N215="základní",J215,0)</f>
        <v>0</v>
      </c>
      <c r="BF215" s="196">
        <f>IF(N215="snížená",J215,0)</f>
        <v>0</v>
      </c>
      <c r="BG215" s="196">
        <f>IF(N215="zákl. přenesená",J215,0)</f>
        <v>0</v>
      </c>
      <c r="BH215" s="196">
        <f>IF(N215="sníž. přenesená",J215,0)</f>
        <v>0</v>
      </c>
      <c r="BI215" s="196">
        <f>IF(N215="nulová",J215,0)</f>
        <v>0</v>
      </c>
      <c r="BJ215" s="20" t="s">
        <v>83</v>
      </c>
      <c r="BK215" s="196">
        <f>ROUND(I215*H215,2)</f>
        <v>0</v>
      </c>
      <c r="BL215" s="20" t="s">
        <v>1032</v>
      </c>
      <c r="BM215" s="195" t="s">
        <v>1151</v>
      </c>
    </row>
    <row r="216" spans="1:47" s="2" customFormat="1" ht="11.25">
      <c r="A216" s="38"/>
      <c r="B216" s="39"/>
      <c r="C216" s="40"/>
      <c r="D216" s="197" t="s">
        <v>155</v>
      </c>
      <c r="E216" s="40"/>
      <c r="F216" s="198" t="s">
        <v>1039</v>
      </c>
      <c r="G216" s="40"/>
      <c r="H216" s="40"/>
      <c r="I216" s="199"/>
      <c r="J216" s="40"/>
      <c r="K216" s="40"/>
      <c r="L216" s="43"/>
      <c r="M216" s="200"/>
      <c r="N216" s="201"/>
      <c r="O216" s="68"/>
      <c r="P216" s="68"/>
      <c r="Q216" s="68"/>
      <c r="R216" s="68"/>
      <c r="S216" s="68"/>
      <c r="T216" s="69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T216" s="20" t="s">
        <v>155</v>
      </c>
      <c r="AU216" s="20" t="s">
        <v>83</v>
      </c>
    </row>
    <row r="217" spans="1:65" s="2" customFormat="1" ht="16.5" customHeight="1">
      <c r="A217" s="38"/>
      <c r="B217" s="39"/>
      <c r="C217" s="184" t="s">
        <v>1017</v>
      </c>
      <c r="D217" s="184" t="s">
        <v>148</v>
      </c>
      <c r="E217" s="185" t="s">
        <v>1041</v>
      </c>
      <c r="F217" s="186" t="s">
        <v>1042</v>
      </c>
      <c r="G217" s="187" t="s">
        <v>291</v>
      </c>
      <c r="H217" s="188">
        <v>1</v>
      </c>
      <c r="I217" s="189"/>
      <c r="J217" s="190">
        <f>ROUND(I217*H217,2)</f>
        <v>0</v>
      </c>
      <c r="K217" s="186" t="s">
        <v>152</v>
      </c>
      <c r="L217" s="43"/>
      <c r="M217" s="191" t="s">
        <v>35</v>
      </c>
      <c r="N217" s="192" t="s">
        <v>50</v>
      </c>
      <c r="O217" s="68"/>
      <c r="P217" s="193">
        <f>O217*H217</f>
        <v>0</v>
      </c>
      <c r="Q217" s="193">
        <v>0</v>
      </c>
      <c r="R217" s="193">
        <f>Q217*H217</f>
        <v>0</v>
      </c>
      <c r="S217" s="193">
        <v>0</v>
      </c>
      <c r="T217" s="194">
        <f>S217*H217</f>
        <v>0</v>
      </c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R217" s="195" t="s">
        <v>1032</v>
      </c>
      <c r="AT217" s="195" t="s">
        <v>148</v>
      </c>
      <c r="AU217" s="195" t="s">
        <v>83</v>
      </c>
      <c r="AY217" s="20" t="s">
        <v>145</v>
      </c>
      <c r="BE217" s="196">
        <f>IF(N217="základní",J217,0)</f>
        <v>0</v>
      </c>
      <c r="BF217" s="196">
        <f>IF(N217="snížená",J217,0)</f>
        <v>0</v>
      </c>
      <c r="BG217" s="196">
        <f>IF(N217="zákl. přenesená",J217,0)</f>
        <v>0</v>
      </c>
      <c r="BH217" s="196">
        <f>IF(N217="sníž. přenesená",J217,0)</f>
        <v>0</v>
      </c>
      <c r="BI217" s="196">
        <f>IF(N217="nulová",J217,0)</f>
        <v>0</v>
      </c>
      <c r="BJ217" s="20" t="s">
        <v>83</v>
      </c>
      <c r="BK217" s="196">
        <f>ROUND(I217*H217,2)</f>
        <v>0</v>
      </c>
      <c r="BL217" s="20" t="s">
        <v>1032</v>
      </c>
      <c r="BM217" s="195" t="s">
        <v>1152</v>
      </c>
    </row>
    <row r="218" spans="1:47" s="2" customFormat="1" ht="11.25">
      <c r="A218" s="38"/>
      <c r="B218" s="39"/>
      <c r="C218" s="40"/>
      <c r="D218" s="197" t="s">
        <v>155</v>
      </c>
      <c r="E218" s="40"/>
      <c r="F218" s="198" t="s">
        <v>1044</v>
      </c>
      <c r="G218" s="40"/>
      <c r="H218" s="40"/>
      <c r="I218" s="199"/>
      <c r="J218" s="40"/>
      <c r="K218" s="40"/>
      <c r="L218" s="43"/>
      <c r="M218" s="200"/>
      <c r="N218" s="201"/>
      <c r="O218" s="68"/>
      <c r="P218" s="68"/>
      <c r="Q218" s="68"/>
      <c r="R218" s="68"/>
      <c r="S218" s="68"/>
      <c r="T218" s="69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T218" s="20" t="s">
        <v>155</v>
      </c>
      <c r="AU218" s="20" t="s">
        <v>83</v>
      </c>
    </row>
    <row r="219" spans="1:65" s="2" customFormat="1" ht="16.5" customHeight="1">
      <c r="A219" s="38"/>
      <c r="B219" s="39"/>
      <c r="C219" s="184" t="s">
        <v>1021</v>
      </c>
      <c r="D219" s="184" t="s">
        <v>148</v>
      </c>
      <c r="E219" s="185" t="s">
        <v>1046</v>
      </c>
      <c r="F219" s="186" t="s">
        <v>1047</v>
      </c>
      <c r="G219" s="187" t="s">
        <v>291</v>
      </c>
      <c r="H219" s="188">
        <v>1</v>
      </c>
      <c r="I219" s="189"/>
      <c r="J219" s="190">
        <f>ROUND(I219*H219,2)</f>
        <v>0</v>
      </c>
      <c r="K219" s="186" t="s">
        <v>152</v>
      </c>
      <c r="L219" s="43"/>
      <c r="M219" s="191" t="s">
        <v>35</v>
      </c>
      <c r="N219" s="192" t="s">
        <v>50</v>
      </c>
      <c r="O219" s="68"/>
      <c r="P219" s="193">
        <f>O219*H219</f>
        <v>0</v>
      </c>
      <c r="Q219" s="193">
        <v>0</v>
      </c>
      <c r="R219" s="193">
        <f>Q219*H219</f>
        <v>0</v>
      </c>
      <c r="S219" s="193">
        <v>0</v>
      </c>
      <c r="T219" s="194">
        <f>S219*H219</f>
        <v>0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195" t="s">
        <v>1032</v>
      </c>
      <c r="AT219" s="195" t="s">
        <v>148</v>
      </c>
      <c r="AU219" s="195" t="s">
        <v>83</v>
      </c>
      <c r="AY219" s="20" t="s">
        <v>145</v>
      </c>
      <c r="BE219" s="196">
        <f>IF(N219="základní",J219,0)</f>
        <v>0</v>
      </c>
      <c r="BF219" s="196">
        <f>IF(N219="snížená",J219,0)</f>
        <v>0</v>
      </c>
      <c r="BG219" s="196">
        <f>IF(N219="zákl. přenesená",J219,0)</f>
        <v>0</v>
      </c>
      <c r="BH219" s="196">
        <f>IF(N219="sníž. přenesená",J219,0)</f>
        <v>0</v>
      </c>
      <c r="BI219" s="196">
        <f>IF(N219="nulová",J219,0)</f>
        <v>0</v>
      </c>
      <c r="BJ219" s="20" t="s">
        <v>83</v>
      </c>
      <c r="BK219" s="196">
        <f>ROUND(I219*H219,2)</f>
        <v>0</v>
      </c>
      <c r="BL219" s="20" t="s">
        <v>1032</v>
      </c>
      <c r="BM219" s="195" t="s">
        <v>1153</v>
      </c>
    </row>
    <row r="220" spans="1:47" s="2" customFormat="1" ht="11.25">
      <c r="A220" s="38"/>
      <c r="B220" s="39"/>
      <c r="C220" s="40"/>
      <c r="D220" s="197" t="s">
        <v>155</v>
      </c>
      <c r="E220" s="40"/>
      <c r="F220" s="198" t="s">
        <v>1049</v>
      </c>
      <c r="G220" s="40"/>
      <c r="H220" s="40"/>
      <c r="I220" s="199"/>
      <c r="J220" s="40"/>
      <c r="K220" s="40"/>
      <c r="L220" s="43"/>
      <c r="M220" s="200"/>
      <c r="N220" s="201"/>
      <c r="O220" s="68"/>
      <c r="P220" s="68"/>
      <c r="Q220" s="68"/>
      <c r="R220" s="68"/>
      <c r="S220" s="68"/>
      <c r="T220" s="69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T220" s="20" t="s">
        <v>155</v>
      </c>
      <c r="AU220" s="20" t="s">
        <v>83</v>
      </c>
    </row>
    <row r="221" spans="1:65" s="2" customFormat="1" ht="16.5" customHeight="1">
      <c r="A221" s="38"/>
      <c r="B221" s="39"/>
      <c r="C221" s="184" t="s">
        <v>1025</v>
      </c>
      <c r="D221" s="184" t="s">
        <v>148</v>
      </c>
      <c r="E221" s="185" t="s">
        <v>1051</v>
      </c>
      <c r="F221" s="186" t="s">
        <v>1052</v>
      </c>
      <c r="G221" s="187" t="s">
        <v>291</v>
      </c>
      <c r="H221" s="188">
        <v>1</v>
      </c>
      <c r="I221" s="189"/>
      <c r="J221" s="190">
        <f>ROUND(I221*H221,2)</f>
        <v>0</v>
      </c>
      <c r="K221" s="186" t="s">
        <v>152</v>
      </c>
      <c r="L221" s="43"/>
      <c r="M221" s="191" t="s">
        <v>35</v>
      </c>
      <c r="N221" s="192" t="s">
        <v>50</v>
      </c>
      <c r="O221" s="68"/>
      <c r="P221" s="193">
        <f>O221*H221</f>
        <v>0</v>
      </c>
      <c r="Q221" s="193">
        <v>0</v>
      </c>
      <c r="R221" s="193">
        <f>Q221*H221</f>
        <v>0</v>
      </c>
      <c r="S221" s="193">
        <v>0</v>
      </c>
      <c r="T221" s="194">
        <f>S221*H221</f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195" t="s">
        <v>1032</v>
      </c>
      <c r="AT221" s="195" t="s">
        <v>148</v>
      </c>
      <c r="AU221" s="195" t="s">
        <v>83</v>
      </c>
      <c r="AY221" s="20" t="s">
        <v>145</v>
      </c>
      <c r="BE221" s="196">
        <f>IF(N221="základní",J221,0)</f>
        <v>0</v>
      </c>
      <c r="BF221" s="196">
        <f>IF(N221="snížená",J221,0)</f>
        <v>0</v>
      </c>
      <c r="BG221" s="196">
        <f>IF(N221="zákl. přenesená",J221,0)</f>
        <v>0</v>
      </c>
      <c r="BH221" s="196">
        <f>IF(N221="sníž. přenesená",J221,0)</f>
        <v>0</v>
      </c>
      <c r="BI221" s="196">
        <f>IF(N221="nulová",J221,0)</f>
        <v>0</v>
      </c>
      <c r="BJ221" s="20" t="s">
        <v>83</v>
      </c>
      <c r="BK221" s="196">
        <f>ROUND(I221*H221,2)</f>
        <v>0</v>
      </c>
      <c r="BL221" s="20" t="s">
        <v>1032</v>
      </c>
      <c r="BM221" s="195" t="s">
        <v>1154</v>
      </c>
    </row>
    <row r="222" spans="1:47" s="2" customFormat="1" ht="11.25">
      <c r="A222" s="38"/>
      <c r="B222" s="39"/>
      <c r="C222" s="40"/>
      <c r="D222" s="197" t="s">
        <v>155</v>
      </c>
      <c r="E222" s="40"/>
      <c r="F222" s="198" t="s">
        <v>1054</v>
      </c>
      <c r="G222" s="40"/>
      <c r="H222" s="40"/>
      <c r="I222" s="199"/>
      <c r="J222" s="40"/>
      <c r="K222" s="40"/>
      <c r="L222" s="43"/>
      <c r="M222" s="200"/>
      <c r="N222" s="201"/>
      <c r="O222" s="68"/>
      <c r="P222" s="68"/>
      <c r="Q222" s="68"/>
      <c r="R222" s="68"/>
      <c r="S222" s="68"/>
      <c r="T222" s="69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T222" s="20" t="s">
        <v>155</v>
      </c>
      <c r="AU222" s="20" t="s">
        <v>83</v>
      </c>
    </row>
    <row r="223" spans="1:65" s="2" customFormat="1" ht="16.5" customHeight="1">
      <c r="A223" s="38"/>
      <c r="B223" s="39"/>
      <c r="C223" s="184" t="s">
        <v>1029</v>
      </c>
      <c r="D223" s="184" t="s">
        <v>148</v>
      </c>
      <c r="E223" s="185" t="s">
        <v>1056</v>
      </c>
      <c r="F223" s="186" t="s">
        <v>1057</v>
      </c>
      <c r="G223" s="187" t="s">
        <v>291</v>
      </c>
      <c r="H223" s="188">
        <v>1</v>
      </c>
      <c r="I223" s="189"/>
      <c r="J223" s="190">
        <f>ROUND(I223*H223,2)</f>
        <v>0</v>
      </c>
      <c r="K223" s="186" t="s">
        <v>152</v>
      </c>
      <c r="L223" s="43"/>
      <c r="M223" s="191" t="s">
        <v>35</v>
      </c>
      <c r="N223" s="192" t="s">
        <v>50</v>
      </c>
      <c r="O223" s="68"/>
      <c r="P223" s="193">
        <f>O223*H223</f>
        <v>0</v>
      </c>
      <c r="Q223" s="193">
        <v>0</v>
      </c>
      <c r="R223" s="193">
        <f>Q223*H223</f>
        <v>0</v>
      </c>
      <c r="S223" s="193">
        <v>0</v>
      </c>
      <c r="T223" s="194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195" t="s">
        <v>1032</v>
      </c>
      <c r="AT223" s="195" t="s">
        <v>148</v>
      </c>
      <c r="AU223" s="195" t="s">
        <v>83</v>
      </c>
      <c r="AY223" s="20" t="s">
        <v>145</v>
      </c>
      <c r="BE223" s="196">
        <f>IF(N223="základní",J223,0)</f>
        <v>0</v>
      </c>
      <c r="BF223" s="196">
        <f>IF(N223="snížená",J223,0)</f>
        <v>0</v>
      </c>
      <c r="BG223" s="196">
        <f>IF(N223="zákl. přenesená",J223,0)</f>
        <v>0</v>
      </c>
      <c r="BH223" s="196">
        <f>IF(N223="sníž. přenesená",J223,0)</f>
        <v>0</v>
      </c>
      <c r="BI223" s="196">
        <f>IF(N223="nulová",J223,0)</f>
        <v>0</v>
      </c>
      <c r="BJ223" s="20" t="s">
        <v>83</v>
      </c>
      <c r="BK223" s="196">
        <f>ROUND(I223*H223,2)</f>
        <v>0</v>
      </c>
      <c r="BL223" s="20" t="s">
        <v>1032</v>
      </c>
      <c r="BM223" s="195" t="s">
        <v>1155</v>
      </c>
    </row>
    <row r="224" spans="1:47" s="2" customFormat="1" ht="11.25">
      <c r="A224" s="38"/>
      <c r="B224" s="39"/>
      <c r="C224" s="40"/>
      <c r="D224" s="197" t="s">
        <v>155</v>
      </c>
      <c r="E224" s="40"/>
      <c r="F224" s="198" t="s">
        <v>1059</v>
      </c>
      <c r="G224" s="40"/>
      <c r="H224" s="40"/>
      <c r="I224" s="199"/>
      <c r="J224" s="40"/>
      <c r="K224" s="40"/>
      <c r="L224" s="43"/>
      <c r="M224" s="257"/>
      <c r="N224" s="258"/>
      <c r="O224" s="259"/>
      <c r="P224" s="259"/>
      <c r="Q224" s="259"/>
      <c r="R224" s="259"/>
      <c r="S224" s="259"/>
      <c r="T224" s="260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T224" s="20" t="s">
        <v>155</v>
      </c>
      <c r="AU224" s="20" t="s">
        <v>83</v>
      </c>
    </row>
    <row r="225" spans="1:31" s="2" customFormat="1" ht="6.95" customHeight="1">
      <c r="A225" s="38"/>
      <c r="B225" s="51"/>
      <c r="C225" s="52"/>
      <c r="D225" s="52"/>
      <c r="E225" s="52"/>
      <c r="F225" s="52"/>
      <c r="G225" s="52"/>
      <c r="H225" s="52"/>
      <c r="I225" s="52"/>
      <c r="J225" s="52"/>
      <c r="K225" s="52"/>
      <c r="L225" s="43"/>
      <c r="M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</row>
  </sheetData>
  <sheetProtection algorithmName="SHA-512" hashValue="N+Ii/1fvA7uMAi3UpXbhdcLlK/Y1mbTAXUG8YBWWPaVCIcJQUCmAHKgPW0MapKKPSMT4CqwydXKisBeGzLhEHg==" saltValue="cy2s8Rq0QXtVs/ClKQWAhsd4UfOH1HPObhAKWCQ475SBdBOlE7QWEHQFZn6w/QyBl5POiJUIZpmrreIIvmF4vg==" spinCount="100000" sheet="1" objects="1" scenarios="1" formatColumns="0" formatRows="0" autoFilter="0"/>
  <autoFilter ref="C89:K224"/>
  <mergeCells count="12">
    <mergeCell ref="E82:H82"/>
    <mergeCell ref="L2:V2"/>
    <mergeCell ref="E50:H50"/>
    <mergeCell ref="E52:H52"/>
    <mergeCell ref="E54:H54"/>
    <mergeCell ref="E78:H78"/>
    <mergeCell ref="E80:H80"/>
    <mergeCell ref="E7:H7"/>
    <mergeCell ref="E9:H9"/>
    <mergeCell ref="E11:H11"/>
    <mergeCell ref="E20:H20"/>
    <mergeCell ref="E29:H29"/>
  </mergeCells>
  <hyperlinks>
    <hyperlink ref="F94" r:id="rId1" display="https://podminky.urs.cz/item/CS_URS_2023_02/741810002"/>
    <hyperlink ref="F99" r:id="rId2" display="https://podminky.urs.cz/item/CS_URS_2023_02/741110043"/>
    <hyperlink ref="F103" r:id="rId3" display="https://podminky.urs.cz/item/CS_URS_2023_02/741110061"/>
    <hyperlink ref="F107" r:id="rId4" display="https://podminky.urs.cz/item/CS_URS_2023_02/741111002"/>
    <hyperlink ref="F110" r:id="rId5" display="https://podminky.urs.cz/item/CS_URS_2023_02/741112001"/>
    <hyperlink ref="F113" r:id="rId6" display="https://podminky.urs.cz/item/CS_URS_2023_02/741112061"/>
    <hyperlink ref="F118" r:id="rId7" display="https://podminky.urs.cz/item/CS_URS_2023_02/741112101"/>
    <hyperlink ref="F121" r:id="rId8" display="https://podminky.urs.cz/item/CS_URS_2023_02/741122015"/>
    <hyperlink ref="F126" r:id="rId9" display="https://podminky.urs.cz/item/CS_URS_2023_02/741122016"/>
    <hyperlink ref="F131" r:id="rId10" display="https://podminky.urs.cz/item/CS_URS_2023_02/741122031"/>
    <hyperlink ref="F135" r:id="rId11" display="https://podminky.urs.cz/item/CS_URS_2023_02/741132103"/>
    <hyperlink ref="F139" r:id="rId12" display="https://podminky.urs.cz/item/CS_URS_2023_02/741210001"/>
    <hyperlink ref="F142" r:id="rId13" display="https://podminky.urs.cz/item/CS_URS_2023_02/741210004"/>
    <hyperlink ref="F144" r:id="rId14" display="https://podminky.urs.cz/item/CS_URS_2023_02/741310101"/>
    <hyperlink ref="F149" r:id="rId15" display="https://podminky.urs.cz/item/CS_URS_2023_02/741310235"/>
    <hyperlink ref="F154" r:id="rId16" display="https://podminky.urs.cz/item/CS_URS_2023_02/741313001"/>
    <hyperlink ref="F158" r:id="rId17" display="https://podminky.urs.cz/item/CS_URS_2023_02/741313004"/>
    <hyperlink ref="F161" r:id="rId18" display="https://podminky.urs.cz/item/CS_URS_2023_02/741313004"/>
    <hyperlink ref="F165" r:id="rId19" display="https://podminky.urs.cz/item/CS_URS_2023_02/741313006"/>
    <hyperlink ref="F169" r:id="rId20" display="https://podminky.urs.cz/item/CS_URS_2023_02/741313041"/>
    <hyperlink ref="F173" r:id="rId21" display="https://podminky.urs.cz/item/CS_URS_2023_02/741372051"/>
    <hyperlink ref="F176" r:id="rId22" display="https://podminky.urs.cz/item/CS_URS_2023_02/741372061"/>
    <hyperlink ref="F179" r:id="rId23" display="https://podminky.urs.cz/item/CS_URS_2023_02/741372073"/>
    <hyperlink ref="F182" r:id="rId24" display="https://podminky.urs.cz/item/CS_URS_2023_02/741372073"/>
    <hyperlink ref="F187" r:id="rId25" display="https://podminky.urs.cz/item/CS_URS_2023_02/741372102"/>
    <hyperlink ref="F190" r:id="rId26" display="https://podminky.urs.cz/item/CS_URS_2023_02/741374052"/>
    <hyperlink ref="F193" r:id="rId27" display="https://podminky.urs.cz/item/CS_URS_2023_02/741811022"/>
    <hyperlink ref="F197" r:id="rId28" display="https://podminky.urs.cz/item/CS_URS_2023_02/998741202"/>
    <hyperlink ref="F199" r:id="rId29" display="https://podminky.urs.cz/item/CS_URS_2023_02/998741293"/>
    <hyperlink ref="F214" r:id="rId30" display="https://podminky.urs.cz/item/CS_URS_2023_02/011464000"/>
    <hyperlink ref="F216" r:id="rId31" display="https://podminky.urs.cz/item/CS_URS_2023_02/013254000"/>
    <hyperlink ref="F218" r:id="rId32" display="https://podminky.urs.cz/item/CS_URS_2023_02/065002000"/>
    <hyperlink ref="F220" r:id="rId33" display="https://podminky.urs.cz/item/CS_URS_2023_02/075503000"/>
    <hyperlink ref="F222" r:id="rId34" display="https://podminky.urs.cz/item/CS_URS_2023_02/092103001"/>
    <hyperlink ref="F224" r:id="rId35" display="https://podminky.urs.cz/item/CS_URS_2023_02/092203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36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9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96"/>
      <c r="M2" s="396"/>
      <c r="N2" s="396"/>
      <c r="O2" s="396"/>
      <c r="P2" s="396"/>
      <c r="Q2" s="396"/>
      <c r="R2" s="396"/>
      <c r="S2" s="396"/>
      <c r="T2" s="396"/>
      <c r="U2" s="396"/>
      <c r="V2" s="396"/>
      <c r="AT2" s="20" t="s">
        <v>110</v>
      </c>
    </row>
    <row r="3" spans="2:46" s="1" customFormat="1" ht="6.95" customHeight="1">
      <c r="B3" s="112"/>
      <c r="C3" s="113"/>
      <c r="D3" s="113"/>
      <c r="E3" s="113"/>
      <c r="F3" s="113"/>
      <c r="G3" s="113"/>
      <c r="H3" s="113"/>
      <c r="I3" s="113"/>
      <c r="J3" s="113"/>
      <c r="K3" s="113"/>
      <c r="L3" s="23"/>
      <c r="AT3" s="20" t="s">
        <v>87</v>
      </c>
    </row>
    <row r="4" spans="2:46" s="1" customFormat="1" ht="24.95" customHeight="1">
      <c r="B4" s="23"/>
      <c r="D4" s="114" t="s">
        <v>111</v>
      </c>
      <c r="L4" s="23"/>
      <c r="M4" s="115" t="s">
        <v>10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116" t="s">
        <v>16</v>
      </c>
      <c r="L6" s="23"/>
    </row>
    <row r="7" spans="2:12" s="1" customFormat="1" ht="26.25" customHeight="1">
      <c r="B7" s="23"/>
      <c r="E7" s="397" t="str">
        <f>'Rekapitulace stavby'!K6</f>
        <v>CMTF -Univerzitní 22-Vrátnice a vstupní prostory a oprava podlah a rekonstrukce omítek stropů v kancelářích 36.07 ,3.08,</v>
      </c>
      <c r="F7" s="398"/>
      <c r="G7" s="398"/>
      <c r="H7" s="398"/>
      <c r="L7" s="23"/>
    </row>
    <row r="8" spans="1:31" s="2" customFormat="1" ht="12" customHeight="1">
      <c r="A8" s="38"/>
      <c r="B8" s="43"/>
      <c r="C8" s="38"/>
      <c r="D8" s="116" t="s">
        <v>112</v>
      </c>
      <c r="E8" s="38"/>
      <c r="F8" s="38"/>
      <c r="G8" s="38"/>
      <c r="H8" s="38"/>
      <c r="I8" s="38"/>
      <c r="J8" s="38"/>
      <c r="K8" s="38"/>
      <c r="L8" s="117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3"/>
      <c r="C9" s="38"/>
      <c r="D9" s="38"/>
      <c r="E9" s="400" t="s">
        <v>1156</v>
      </c>
      <c r="F9" s="399"/>
      <c r="G9" s="399"/>
      <c r="H9" s="399"/>
      <c r="I9" s="38"/>
      <c r="J9" s="38"/>
      <c r="K9" s="38"/>
      <c r="L9" s="117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1.25">
      <c r="A10" s="38"/>
      <c r="B10" s="43"/>
      <c r="C10" s="38"/>
      <c r="D10" s="38"/>
      <c r="E10" s="38"/>
      <c r="F10" s="38"/>
      <c r="G10" s="38"/>
      <c r="H10" s="38"/>
      <c r="I10" s="38"/>
      <c r="J10" s="38"/>
      <c r="K10" s="38"/>
      <c r="L10" s="117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3"/>
      <c r="C11" s="38"/>
      <c r="D11" s="116" t="s">
        <v>18</v>
      </c>
      <c r="E11" s="38"/>
      <c r="F11" s="107" t="s">
        <v>19</v>
      </c>
      <c r="G11" s="38"/>
      <c r="H11" s="38"/>
      <c r="I11" s="116" t="s">
        <v>20</v>
      </c>
      <c r="J11" s="107" t="s">
        <v>21</v>
      </c>
      <c r="K11" s="38"/>
      <c r="L11" s="117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3"/>
      <c r="C12" s="38"/>
      <c r="D12" s="116" t="s">
        <v>22</v>
      </c>
      <c r="E12" s="38"/>
      <c r="F12" s="107" t="s">
        <v>23</v>
      </c>
      <c r="G12" s="38"/>
      <c r="H12" s="38"/>
      <c r="I12" s="116" t="s">
        <v>24</v>
      </c>
      <c r="J12" s="118" t="str">
        <f>'Rekapitulace stavby'!AN8</f>
        <v>24. 4. 2024</v>
      </c>
      <c r="K12" s="38"/>
      <c r="L12" s="117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21.75" customHeight="1">
      <c r="A13" s="38"/>
      <c r="B13" s="43"/>
      <c r="C13" s="38"/>
      <c r="D13" s="119" t="s">
        <v>26</v>
      </c>
      <c r="E13" s="38"/>
      <c r="F13" s="120" t="s">
        <v>27</v>
      </c>
      <c r="G13" s="38"/>
      <c r="H13" s="38"/>
      <c r="I13" s="119" t="s">
        <v>28</v>
      </c>
      <c r="J13" s="120" t="s">
        <v>29</v>
      </c>
      <c r="K13" s="38"/>
      <c r="L13" s="117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3"/>
      <c r="C14" s="38"/>
      <c r="D14" s="116" t="s">
        <v>30</v>
      </c>
      <c r="E14" s="38"/>
      <c r="F14" s="38"/>
      <c r="G14" s="38"/>
      <c r="H14" s="38"/>
      <c r="I14" s="116" t="s">
        <v>31</v>
      </c>
      <c r="J14" s="107" t="s">
        <v>32</v>
      </c>
      <c r="K14" s="38"/>
      <c r="L14" s="117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3"/>
      <c r="C15" s="38"/>
      <c r="D15" s="38"/>
      <c r="E15" s="107" t="s">
        <v>33</v>
      </c>
      <c r="F15" s="38"/>
      <c r="G15" s="38"/>
      <c r="H15" s="38"/>
      <c r="I15" s="116" t="s">
        <v>34</v>
      </c>
      <c r="J15" s="107" t="s">
        <v>35</v>
      </c>
      <c r="K15" s="38"/>
      <c r="L15" s="117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3"/>
      <c r="C16" s="38"/>
      <c r="D16" s="38"/>
      <c r="E16" s="38"/>
      <c r="F16" s="38"/>
      <c r="G16" s="38"/>
      <c r="H16" s="38"/>
      <c r="I16" s="38"/>
      <c r="J16" s="38"/>
      <c r="K16" s="38"/>
      <c r="L16" s="117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3"/>
      <c r="C17" s="38"/>
      <c r="D17" s="116" t="s">
        <v>36</v>
      </c>
      <c r="E17" s="38"/>
      <c r="F17" s="38"/>
      <c r="G17" s="38"/>
      <c r="H17" s="38"/>
      <c r="I17" s="116" t="s">
        <v>31</v>
      </c>
      <c r="J17" s="33" t="str">
        <f>'Rekapitulace stavby'!AN13</f>
        <v>Vyplň údaj</v>
      </c>
      <c r="K17" s="38"/>
      <c r="L17" s="117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3"/>
      <c r="C18" s="38"/>
      <c r="D18" s="38"/>
      <c r="E18" s="401" t="str">
        <f>'Rekapitulace stavby'!E14</f>
        <v>Vyplň údaj</v>
      </c>
      <c r="F18" s="402"/>
      <c r="G18" s="402"/>
      <c r="H18" s="402"/>
      <c r="I18" s="116" t="s">
        <v>34</v>
      </c>
      <c r="J18" s="33" t="str">
        <f>'Rekapitulace stavby'!AN14</f>
        <v>Vyplň údaj</v>
      </c>
      <c r="K18" s="38"/>
      <c r="L18" s="117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3"/>
      <c r="C19" s="38"/>
      <c r="D19" s="38"/>
      <c r="E19" s="38"/>
      <c r="F19" s="38"/>
      <c r="G19" s="38"/>
      <c r="H19" s="38"/>
      <c r="I19" s="38"/>
      <c r="J19" s="38"/>
      <c r="K19" s="38"/>
      <c r="L19" s="117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3"/>
      <c r="C20" s="38"/>
      <c r="D20" s="116" t="s">
        <v>38</v>
      </c>
      <c r="E20" s="38"/>
      <c r="F20" s="38"/>
      <c r="G20" s="38"/>
      <c r="H20" s="38"/>
      <c r="I20" s="116" t="s">
        <v>31</v>
      </c>
      <c r="J20" s="107" t="s">
        <v>35</v>
      </c>
      <c r="K20" s="38"/>
      <c r="L20" s="117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3"/>
      <c r="C21" s="38"/>
      <c r="D21" s="38"/>
      <c r="E21" s="107" t="s">
        <v>39</v>
      </c>
      <c r="F21" s="38"/>
      <c r="G21" s="38"/>
      <c r="H21" s="38"/>
      <c r="I21" s="116" t="s">
        <v>34</v>
      </c>
      <c r="J21" s="107" t="s">
        <v>35</v>
      </c>
      <c r="K21" s="38"/>
      <c r="L21" s="117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3"/>
      <c r="C22" s="38"/>
      <c r="D22" s="38"/>
      <c r="E22" s="38"/>
      <c r="F22" s="38"/>
      <c r="G22" s="38"/>
      <c r="H22" s="38"/>
      <c r="I22" s="38"/>
      <c r="J22" s="38"/>
      <c r="K22" s="38"/>
      <c r="L22" s="117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3"/>
      <c r="C23" s="38"/>
      <c r="D23" s="116" t="s">
        <v>41</v>
      </c>
      <c r="E23" s="38"/>
      <c r="F23" s="38"/>
      <c r="G23" s="38"/>
      <c r="H23" s="38"/>
      <c r="I23" s="116" t="s">
        <v>31</v>
      </c>
      <c r="J23" s="107" t="s">
        <v>35</v>
      </c>
      <c r="K23" s="38"/>
      <c r="L23" s="117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3"/>
      <c r="C24" s="38"/>
      <c r="D24" s="38"/>
      <c r="E24" s="107" t="s">
        <v>42</v>
      </c>
      <c r="F24" s="38"/>
      <c r="G24" s="38"/>
      <c r="H24" s="38"/>
      <c r="I24" s="116" t="s">
        <v>34</v>
      </c>
      <c r="J24" s="107" t="s">
        <v>35</v>
      </c>
      <c r="K24" s="38"/>
      <c r="L24" s="117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3"/>
      <c r="C25" s="38"/>
      <c r="D25" s="38"/>
      <c r="E25" s="38"/>
      <c r="F25" s="38"/>
      <c r="G25" s="38"/>
      <c r="H25" s="38"/>
      <c r="I25" s="38"/>
      <c r="J25" s="38"/>
      <c r="K25" s="38"/>
      <c r="L25" s="117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3"/>
      <c r="C26" s="38"/>
      <c r="D26" s="116" t="s">
        <v>43</v>
      </c>
      <c r="E26" s="38"/>
      <c r="F26" s="38"/>
      <c r="G26" s="38"/>
      <c r="H26" s="38"/>
      <c r="I26" s="38"/>
      <c r="J26" s="38"/>
      <c r="K26" s="38"/>
      <c r="L26" s="117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21"/>
      <c r="B27" s="122"/>
      <c r="C27" s="121"/>
      <c r="D27" s="121"/>
      <c r="E27" s="403" t="s">
        <v>35</v>
      </c>
      <c r="F27" s="403"/>
      <c r="G27" s="403"/>
      <c r="H27" s="403"/>
      <c r="I27" s="121"/>
      <c r="J27" s="121"/>
      <c r="K27" s="121"/>
      <c r="L27" s="123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</row>
    <row r="28" spans="1:31" s="2" customFormat="1" ht="6.95" customHeight="1">
      <c r="A28" s="38"/>
      <c r="B28" s="43"/>
      <c r="C28" s="38"/>
      <c r="D28" s="38"/>
      <c r="E28" s="38"/>
      <c r="F28" s="38"/>
      <c r="G28" s="38"/>
      <c r="H28" s="38"/>
      <c r="I28" s="38"/>
      <c r="J28" s="38"/>
      <c r="K28" s="38"/>
      <c r="L28" s="117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3"/>
      <c r="C29" s="38"/>
      <c r="D29" s="124"/>
      <c r="E29" s="124"/>
      <c r="F29" s="124"/>
      <c r="G29" s="124"/>
      <c r="H29" s="124"/>
      <c r="I29" s="124"/>
      <c r="J29" s="124"/>
      <c r="K29" s="124"/>
      <c r="L29" s="117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35" customHeight="1">
      <c r="A30" s="38"/>
      <c r="B30" s="43"/>
      <c r="C30" s="38"/>
      <c r="D30" s="125" t="s">
        <v>45</v>
      </c>
      <c r="E30" s="38"/>
      <c r="F30" s="38"/>
      <c r="G30" s="38"/>
      <c r="H30" s="38"/>
      <c r="I30" s="38"/>
      <c r="J30" s="126">
        <f>ROUND(J83,2)</f>
        <v>0</v>
      </c>
      <c r="K30" s="38"/>
      <c r="L30" s="117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3"/>
      <c r="C31" s="38"/>
      <c r="D31" s="124"/>
      <c r="E31" s="124"/>
      <c r="F31" s="124"/>
      <c r="G31" s="124"/>
      <c r="H31" s="124"/>
      <c r="I31" s="124"/>
      <c r="J31" s="124"/>
      <c r="K31" s="124"/>
      <c r="L31" s="117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5" customHeight="1">
      <c r="A32" s="38"/>
      <c r="B32" s="43"/>
      <c r="C32" s="38"/>
      <c r="D32" s="38"/>
      <c r="E32" s="38"/>
      <c r="F32" s="127" t="s">
        <v>47</v>
      </c>
      <c r="G32" s="38"/>
      <c r="H32" s="38"/>
      <c r="I32" s="127" t="s">
        <v>46</v>
      </c>
      <c r="J32" s="127" t="s">
        <v>48</v>
      </c>
      <c r="K32" s="38"/>
      <c r="L32" s="117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5" customHeight="1">
      <c r="A33" s="38"/>
      <c r="B33" s="43"/>
      <c r="C33" s="38"/>
      <c r="D33" s="128" t="s">
        <v>49</v>
      </c>
      <c r="E33" s="116" t="s">
        <v>50</v>
      </c>
      <c r="F33" s="129">
        <f>ROUND((SUM(BE83:BE91)),2)</f>
        <v>0</v>
      </c>
      <c r="G33" s="38"/>
      <c r="H33" s="38"/>
      <c r="I33" s="130">
        <v>0.21</v>
      </c>
      <c r="J33" s="129">
        <f>ROUND(((SUM(BE83:BE91))*I33),2)</f>
        <v>0</v>
      </c>
      <c r="K33" s="38"/>
      <c r="L33" s="117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5" customHeight="1">
      <c r="A34" s="38"/>
      <c r="B34" s="43"/>
      <c r="C34" s="38"/>
      <c r="D34" s="38"/>
      <c r="E34" s="116" t="s">
        <v>51</v>
      </c>
      <c r="F34" s="129">
        <f>ROUND((SUM(BF83:BF91)),2)</f>
        <v>0</v>
      </c>
      <c r="G34" s="38"/>
      <c r="H34" s="38"/>
      <c r="I34" s="130">
        <v>0.15</v>
      </c>
      <c r="J34" s="129">
        <f>ROUND(((SUM(BF83:BF91))*I34),2)</f>
        <v>0</v>
      </c>
      <c r="K34" s="38"/>
      <c r="L34" s="117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5" customHeight="1" hidden="1">
      <c r="A35" s="38"/>
      <c r="B35" s="43"/>
      <c r="C35" s="38"/>
      <c r="D35" s="38"/>
      <c r="E35" s="116" t="s">
        <v>52</v>
      </c>
      <c r="F35" s="129">
        <f>ROUND((SUM(BG83:BG91)),2)</f>
        <v>0</v>
      </c>
      <c r="G35" s="38"/>
      <c r="H35" s="38"/>
      <c r="I35" s="130">
        <v>0.21</v>
      </c>
      <c r="J35" s="129">
        <f>0</f>
        <v>0</v>
      </c>
      <c r="K35" s="38"/>
      <c r="L35" s="117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5" customHeight="1" hidden="1">
      <c r="A36" s="38"/>
      <c r="B36" s="43"/>
      <c r="C36" s="38"/>
      <c r="D36" s="38"/>
      <c r="E36" s="116" t="s">
        <v>53</v>
      </c>
      <c r="F36" s="129">
        <f>ROUND((SUM(BH83:BH91)),2)</f>
        <v>0</v>
      </c>
      <c r="G36" s="38"/>
      <c r="H36" s="38"/>
      <c r="I36" s="130">
        <v>0.15</v>
      </c>
      <c r="J36" s="129">
        <f>0</f>
        <v>0</v>
      </c>
      <c r="K36" s="38"/>
      <c r="L36" s="117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5" customHeight="1" hidden="1">
      <c r="A37" s="38"/>
      <c r="B37" s="43"/>
      <c r="C37" s="38"/>
      <c r="D37" s="38"/>
      <c r="E37" s="116" t="s">
        <v>54</v>
      </c>
      <c r="F37" s="129">
        <f>ROUND((SUM(BI83:BI91)),2)</f>
        <v>0</v>
      </c>
      <c r="G37" s="38"/>
      <c r="H37" s="38"/>
      <c r="I37" s="130">
        <v>0</v>
      </c>
      <c r="J37" s="129">
        <f>0</f>
        <v>0</v>
      </c>
      <c r="K37" s="38"/>
      <c r="L37" s="117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3"/>
      <c r="C38" s="38"/>
      <c r="D38" s="38"/>
      <c r="E38" s="38"/>
      <c r="F38" s="38"/>
      <c r="G38" s="38"/>
      <c r="H38" s="38"/>
      <c r="I38" s="38"/>
      <c r="J38" s="38"/>
      <c r="K38" s="38"/>
      <c r="L38" s="117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35" customHeight="1">
      <c r="A39" s="38"/>
      <c r="B39" s="43"/>
      <c r="C39" s="131"/>
      <c r="D39" s="132" t="s">
        <v>55</v>
      </c>
      <c r="E39" s="133"/>
      <c r="F39" s="133"/>
      <c r="G39" s="134" t="s">
        <v>56</v>
      </c>
      <c r="H39" s="135" t="s">
        <v>57</v>
      </c>
      <c r="I39" s="133"/>
      <c r="J39" s="136">
        <f>SUM(J30:J37)</f>
        <v>0</v>
      </c>
      <c r="K39" s="137"/>
      <c r="L39" s="117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5" customHeight="1">
      <c r="A40" s="38"/>
      <c r="B40" s="138"/>
      <c r="C40" s="139"/>
      <c r="D40" s="139"/>
      <c r="E40" s="139"/>
      <c r="F40" s="139"/>
      <c r="G40" s="139"/>
      <c r="H40" s="139"/>
      <c r="I40" s="139"/>
      <c r="J40" s="139"/>
      <c r="K40" s="139"/>
      <c r="L40" s="117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40"/>
      <c r="C44" s="141"/>
      <c r="D44" s="141"/>
      <c r="E44" s="141"/>
      <c r="F44" s="141"/>
      <c r="G44" s="141"/>
      <c r="H44" s="141"/>
      <c r="I44" s="141"/>
      <c r="J44" s="141"/>
      <c r="K44" s="141"/>
      <c r="L44" s="117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6" t="s">
        <v>116</v>
      </c>
      <c r="D45" s="40"/>
      <c r="E45" s="40"/>
      <c r="F45" s="40"/>
      <c r="G45" s="40"/>
      <c r="H45" s="40"/>
      <c r="I45" s="40"/>
      <c r="J45" s="40"/>
      <c r="K45" s="40"/>
      <c r="L45" s="117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17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17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26.25" customHeight="1">
      <c r="A48" s="38"/>
      <c r="B48" s="39"/>
      <c r="C48" s="40"/>
      <c r="D48" s="40"/>
      <c r="E48" s="404" t="str">
        <f>E7</f>
        <v>CMTF -Univerzitní 22-Vrátnice a vstupní prostory a oprava podlah a rekonstrukce omítek stropů v kancelářích 36.07 ,3.08,</v>
      </c>
      <c r="F48" s="405"/>
      <c r="G48" s="405"/>
      <c r="H48" s="405"/>
      <c r="I48" s="40"/>
      <c r="J48" s="40"/>
      <c r="K48" s="40"/>
      <c r="L48" s="117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112</v>
      </c>
      <c r="D49" s="40"/>
      <c r="E49" s="40"/>
      <c r="F49" s="40"/>
      <c r="G49" s="40"/>
      <c r="H49" s="40"/>
      <c r="I49" s="40"/>
      <c r="J49" s="40"/>
      <c r="K49" s="40"/>
      <c r="L49" s="117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353" t="str">
        <f>E9</f>
        <v>MR 2023-11-11b - Vedlejší náklady</v>
      </c>
      <c r="F50" s="406"/>
      <c r="G50" s="406"/>
      <c r="H50" s="406"/>
      <c r="I50" s="40"/>
      <c r="J50" s="40"/>
      <c r="K50" s="40"/>
      <c r="L50" s="117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17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22</v>
      </c>
      <c r="D52" s="40"/>
      <c r="E52" s="40"/>
      <c r="F52" s="30" t="str">
        <f>F12</f>
        <v>Olomouc</v>
      </c>
      <c r="G52" s="40"/>
      <c r="H52" s="40"/>
      <c r="I52" s="32" t="s">
        <v>24</v>
      </c>
      <c r="J52" s="63" t="str">
        <f>IF(J12="","",J12)</f>
        <v>24. 4. 2024</v>
      </c>
      <c r="K52" s="40"/>
      <c r="L52" s="117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17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2" customHeight="1">
      <c r="A54" s="38"/>
      <c r="B54" s="39"/>
      <c r="C54" s="32" t="s">
        <v>30</v>
      </c>
      <c r="D54" s="40"/>
      <c r="E54" s="40"/>
      <c r="F54" s="30" t="str">
        <f>E15</f>
        <v>UPOL V Olomouci</v>
      </c>
      <c r="G54" s="40"/>
      <c r="H54" s="40"/>
      <c r="I54" s="32" t="s">
        <v>38</v>
      </c>
      <c r="J54" s="36" t="str">
        <f>E21</f>
        <v>Ing Eva Blažková</v>
      </c>
      <c r="K54" s="40"/>
      <c r="L54" s="117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2" customHeight="1">
      <c r="A55" s="38"/>
      <c r="B55" s="39"/>
      <c r="C55" s="32" t="s">
        <v>36</v>
      </c>
      <c r="D55" s="40"/>
      <c r="E55" s="40"/>
      <c r="F55" s="30" t="str">
        <f>IF(E18="","",E18)</f>
        <v>Vyplň údaj</v>
      </c>
      <c r="G55" s="40"/>
      <c r="H55" s="40"/>
      <c r="I55" s="32" t="s">
        <v>41</v>
      </c>
      <c r="J55" s="36" t="str">
        <f>E24</f>
        <v>M. Radova</v>
      </c>
      <c r="K55" s="40"/>
      <c r="L55" s="117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5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17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42" t="s">
        <v>117</v>
      </c>
      <c r="D57" s="143"/>
      <c r="E57" s="143"/>
      <c r="F57" s="143"/>
      <c r="G57" s="143"/>
      <c r="H57" s="143"/>
      <c r="I57" s="143"/>
      <c r="J57" s="144" t="s">
        <v>118</v>
      </c>
      <c r="K57" s="143"/>
      <c r="L57" s="117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5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17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9" customHeight="1">
      <c r="A59" s="38"/>
      <c r="B59" s="39"/>
      <c r="C59" s="145" t="s">
        <v>77</v>
      </c>
      <c r="D59" s="40"/>
      <c r="E59" s="40"/>
      <c r="F59" s="40"/>
      <c r="G59" s="40"/>
      <c r="H59" s="40"/>
      <c r="I59" s="40"/>
      <c r="J59" s="81">
        <f>J83</f>
        <v>0</v>
      </c>
      <c r="K59" s="40"/>
      <c r="L59" s="117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20" t="s">
        <v>119</v>
      </c>
    </row>
    <row r="60" spans="2:12" s="9" customFormat="1" ht="24.95" customHeight="1">
      <c r="B60" s="146"/>
      <c r="C60" s="147"/>
      <c r="D60" s="148" t="s">
        <v>1157</v>
      </c>
      <c r="E60" s="149"/>
      <c r="F60" s="149"/>
      <c r="G60" s="149"/>
      <c r="H60" s="149"/>
      <c r="I60" s="149"/>
      <c r="J60" s="150">
        <f>J84</f>
        <v>0</v>
      </c>
      <c r="K60" s="147"/>
      <c r="L60" s="151"/>
    </row>
    <row r="61" spans="2:12" s="10" customFormat="1" ht="19.9" customHeight="1">
      <c r="B61" s="152"/>
      <c r="C61" s="101"/>
      <c r="D61" s="153" t="s">
        <v>1158</v>
      </c>
      <c r="E61" s="154"/>
      <c r="F61" s="154"/>
      <c r="G61" s="154"/>
      <c r="H61" s="154"/>
      <c r="I61" s="154"/>
      <c r="J61" s="155">
        <f>J86</f>
        <v>0</v>
      </c>
      <c r="K61" s="101"/>
      <c r="L61" s="156"/>
    </row>
    <row r="62" spans="2:12" s="10" customFormat="1" ht="19.9" customHeight="1">
      <c r="B62" s="152"/>
      <c r="C62" s="101"/>
      <c r="D62" s="153" t="s">
        <v>1159</v>
      </c>
      <c r="E62" s="154"/>
      <c r="F62" s="154"/>
      <c r="G62" s="154"/>
      <c r="H62" s="154"/>
      <c r="I62" s="154"/>
      <c r="J62" s="155">
        <f>J88</f>
        <v>0</v>
      </c>
      <c r="K62" s="101"/>
      <c r="L62" s="156"/>
    </row>
    <row r="63" spans="2:12" s="10" customFormat="1" ht="19.9" customHeight="1">
      <c r="B63" s="152"/>
      <c r="C63" s="101"/>
      <c r="D63" s="153" t="s">
        <v>1160</v>
      </c>
      <c r="E63" s="154"/>
      <c r="F63" s="154"/>
      <c r="G63" s="154"/>
      <c r="H63" s="154"/>
      <c r="I63" s="154"/>
      <c r="J63" s="155">
        <f>J90</f>
        <v>0</v>
      </c>
      <c r="K63" s="101"/>
      <c r="L63" s="156"/>
    </row>
    <row r="64" spans="1:31" s="2" customFormat="1" ht="21.75" customHeight="1">
      <c r="A64" s="38"/>
      <c r="B64" s="39"/>
      <c r="C64" s="40"/>
      <c r="D64" s="40"/>
      <c r="E64" s="40"/>
      <c r="F64" s="40"/>
      <c r="G64" s="40"/>
      <c r="H64" s="40"/>
      <c r="I64" s="40"/>
      <c r="J64" s="40"/>
      <c r="K64" s="40"/>
      <c r="L64" s="117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5" spans="1:31" s="2" customFormat="1" ht="6.95" customHeight="1">
      <c r="A65" s="38"/>
      <c r="B65" s="51"/>
      <c r="C65" s="52"/>
      <c r="D65" s="52"/>
      <c r="E65" s="52"/>
      <c r="F65" s="52"/>
      <c r="G65" s="52"/>
      <c r="H65" s="52"/>
      <c r="I65" s="52"/>
      <c r="J65" s="52"/>
      <c r="K65" s="52"/>
      <c r="L65" s="117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9" spans="1:31" s="2" customFormat="1" ht="6.95" customHeight="1">
      <c r="A69" s="38"/>
      <c r="B69" s="53"/>
      <c r="C69" s="54"/>
      <c r="D69" s="54"/>
      <c r="E69" s="54"/>
      <c r="F69" s="54"/>
      <c r="G69" s="54"/>
      <c r="H69" s="54"/>
      <c r="I69" s="54"/>
      <c r="J69" s="54"/>
      <c r="K69" s="54"/>
      <c r="L69" s="117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24.95" customHeight="1">
      <c r="A70" s="38"/>
      <c r="B70" s="39"/>
      <c r="C70" s="26" t="s">
        <v>130</v>
      </c>
      <c r="D70" s="40"/>
      <c r="E70" s="40"/>
      <c r="F70" s="40"/>
      <c r="G70" s="40"/>
      <c r="H70" s="40"/>
      <c r="I70" s="40"/>
      <c r="J70" s="40"/>
      <c r="K70" s="40"/>
      <c r="L70" s="117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6.95" customHeight="1">
      <c r="A71" s="38"/>
      <c r="B71" s="39"/>
      <c r="C71" s="40"/>
      <c r="D71" s="40"/>
      <c r="E71" s="40"/>
      <c r="F71" s="40"/>
      <c r="G71" s="40"/>
      <c r="H71" s="40"/>
      <c r="I71" s="40"/>
      <c r="J71" s="40"/>
      <c r="K71" s="40"/>
      <c r="L71" s="117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2" customHeight="1">
      <c r="A72" s="38"/>
      <c r="B72" s="39"/>
      <c r="C72" s="32" t="s">
        <v>16</v>
      </c>
      <c r="D72" s="40"/>
      <c r="E72" s="40"/>
      <c r="F72" s="40"/>
      <c r="G72" s="40"/>
      <c r="H72" s="40"/>
      <c r="I72" s="40"/>
      <c r="J72" s="40"/>
      <c r="K72" s="40"/>
      <c r="L72" s="117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26.25" customHeight="1">
      <c r="A73" s="38"/>
      <c r="B73" s="39"/>
      <c r="C73" s="40"/>
      <c r="D73" s="40"/>
      <c r="E73" s="404" t="str">
        <f>E7</f>
        <v>CMTF -Univerzitní 22-Vrátnice a vstupní prostory a oprava podlah a rekonstrukce omítek stropů v kancelářích 36.07 ,3.08,</v>
      </c>
      <c r="F73" s="405"/>
      <c r="G73" s="405"/>
      <c r="H73" s="405"/>
      <c r="I73" s="40"/>
      <c r="J73" s="40"/>
      <c r="K73" s="40"/>
      <c r="L73" s="117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2" customHeight="1">
      <c r="A74" s="38"/>
      <c r="B74" s="39"/>
      <c r="C74" s="32" t="s">
        <v>112</v>
      </c>
      <c r="D74" s="40"/>
      <c r="E74" s="40"/>
      <c r="F74" s="40"/>
      <c r="G74" s="40"/>
      <c r="H74" s="40"/>
      <c r="I74" s="40"/>
      <c r="J74" s="40"/>
      <c r="K74" s="40"/>
      <c r="L74" s="117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6.5" customHeight="1">
      <c r="A75" s="38"/>
      <c r="B75" s="39"/>
      <c r="C75" s="40"/>
      <c r="D75" s="40"/>
      <c r="E75" s="353" t="str">
        <f>E9</f>
        <v>MR 2023-11-11b - Vedlejší náklady</v>
      </c>
      <c r="F75" s="406"/>
      <c r="G75" s="406"/>
      <c r="H75" s="406"/>
      <c r="I75" s="40"/>
      <c r="J75" s="40"/>
      <c r="K75" s="40"/>
      <c r="L75" s="117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6.95" customHeigh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117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2" customHeight="1">
      <c r="A77" s="38"/>
      <c r="B77" s="39"/>
      <c r="C77" s="32" t="s">
        <v>22</v>
      </c>
      <c r="D77" s="40"/>
      <c r="E77" s="40"/>
      <c r="F77" s="30" t="str">
        <f>F12</f>
        <v>Olomouc</v>
      </c>
      <c r="G77" s="40"/>
      <c r="H77" s="40"/>
      <c r="I77" s="32" t="s">
        <v>24</v>
      </c>
      <c r="J77" s="63" t="str">
        <f>IF(J12="","",J12)</f>
        <v>24. 4. 2024</v>
      </c>
      <c r="K77" s="40"/>
      <c r="L77" s="117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6.95" customHeight="1">
      <c r="A78" s="38"/>
      <c r="B78" s="39"/>
      <c r="C78" s="40"/>
      <c r="D78" s="40"/>
      <c r="E78" s="40"/>
      <c r="F78" s="40"/>
      <c r="G78" s="40"/>
      <c r="H78" s="40"/>
      <c r="I78" s="40"/>
      <c r="J78" s="40"/>
      <c r="K78" s="40"/>
      <c r="L78" s="117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5.2" customHeight="1">
      <c r="A79" s="38"/>
      <c r="B79" s="39"/>
      <c r="C79" s="32" t="s">
        <v>30</v>
      </c>
      <c r="D79" s="40"/>
      <c r="E79" s="40"/>
      <c r="F79" s="30" t="str">
        <f>E15</f>
        <v>UPOL V Olomouci</v>
      </c>
      <c r="G79" s="40"/>
      <c r="H79" s="40"/>
      <c r="I79" s="32" t="s">
        <v>38</v>
      </c>
      <c r="J79" s="36" t="str">
        <f>E21</f>
        <v>Ing Eva Blažková</v>
      </c>
      <c r="K79" s="40"/>
      <c r="L79" s="117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5.2" customHeight="1">
      <c r="A80" s="38"/>
      <c r="B80" s="39"/>
      <c r="C80" s="32" t="s">
        <v>36</v>
      </c>
      <c r="D80" s="40"/>
      <c r="E80" s="40"/>
      <c r="F80" s="30" t="str">
        <f>IF(E18="","",E18)</f>
        <v>Vyplň údaj</v>
      </c>
      <c r="G80" s="40"/>
      <c r="H80" s="40"/>
      <c r="I80" s="32" t="s">
        <v>41</v>
      </c>
      <c r="J80" s="36" t="str">
        <f>E24</f>
        <v>M. Radova</v>
      </c>
      <c r="K80" s="40"/>
      <c r="L80" s="117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0.35" customHeight="1">
      <c r="A81" s="38"/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117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11" customFormat="1" ht="29.25" customHeight="1">
      <c r="A82" s="157"/>
      <c r="B82" s="158"/>
      <c r="C82" s="159" t="s">
        <v>131</v>
      </c>
      <c r="D82" s="160" t="s">
        <v>64</v>
      </c>
      <c r="E82" s="160" t="s">
        <v>60</v>
      </c>
      <c r="F82" s="160" t="s">
        <v>61</v>
      </c>
      <c r="G82" s="160" t="s">
        <v>132</v>
      </c>
      <c r="H82" s="160" t="s">
        <v>133</v>
      </c>
      <c r="I82" s="160" t="s">
        <v>134</v>
      </c>
      <c r="J82" s="160" t="s">
        <v>118</v>
      </c>
      <c r="K82" s="161" t="s">
        <v>135</v>
      </c>
      <c r="L82" s="162"/>
      <c r="M82" s="72" t="s">
        <v>35</v>
      </c>
      <c r="N82" s="73" t="s">
        <v>49</v>
      </c>
      <c r="O82" s="73" t="s">
        <v>136</v>
      </c>
      <c r="P82" s="73" t="s">
        <v>137</v>
      </c>
      <c r="Q82" s="73" t="s">
        <v>138</v>
      </c>
      <c r="R82" s="73" t="s">
        <v>139</v>
      </c>
      <c r="S82" s="73" t="s">
        <v>140</v>
      </c>
      <c r="T82" s="74" t="s">
        <v>141</v>
      </c>
      <c r="U82" s="157"/>
      <c r="V82" s="157"/>
      <c r="W82" s="157"/>
      <c r="X82" s="157"/>
      <c r="Y82" s="157"/>
      <c r="Z82" s="157"/>
      <c r="AA82" s="157"/>
      <c r="AB82" s="157"/>
      <c r="AC82" s="157"/>
      <c r="AD82" s="157"/>
      <c r="AE82" s="157"/>
    </row>
    <row r="83" spans="1:63" s="2" customFormat="1" ht="22.9" customHeight="1">
      <c r="A83" s="38"/>
      <c r="B83" s="39"/>
      <c r="C83" s="79" t="s">
        <v>142</v>
      </c>
      <c r="D83" s="40"/>
      <c r="E83" s="40"/>
      <c r="F83" s="40"/>
      <c r="G83" s="40"/>
      <c r="H83" s="40"/>
      <c r="I83" s="40"/>
      <c r="J83" s="163">
        <f>BK83</f>
        <v>0</v>
      </c>
      <c r="K83" s="40"/>
      <c r="L83" s="43"/>
      <c r="M83" s="75"/>
      <c r="N83" s="164"/>
      <c r="O83" s="76"/>
      <c r="P83" s="165">
        <f>P84</f>
        <v>0</v>
      </c>
      <c r="Q83" s="76"/>
      <c r="R83" s="165">
        <f>R84</f>
        <v>0</v>
      </c>
      <c r="S83" s="76"/>
      <c r="T83" s="166">
        <f>T84</f>
        <v>0</v>
      </c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T83" s="20" t="s">
        <v>78</v>
      </c>
      <c r="AU83" s="20" t="s">
        <v>119</v>
      </c>
      <c r="BK83" s="167">
        <f>BK84</f>
        <v>0</v>
      </c>
    </row>
    <row r="84" spans="2:63" s="12" customFormat="1" ht="25.9" customHeight="1">
      <c r="B84" s="168"/>
      <c r="C84" s="169"/>
      <c r="D84" s="170" t="s">
        <v>78</v>
      </c>
      <c r="E84" s="171" t="s">
        <v>1161</v>
      </c>
      <c r="F84" s="171" t="s">
        <v>1162</v>
      </c>
      <c r="G84" s="169"/>
      <c r="H84" s="169"/>
      <c r="I84" s="172"/>
      <c r="J84" s="173">
        <f>BK84</f>
        <v>0</v>
      </c>
      <c r="K84" s="169"/>
      <c r="L84" s="174"/>
      <c r="M84" s="175"/>
      <c r="N84" s="176"/>
      <c r="O84" s="176"/>
      <c r="P84" s="177">
        <f>P85+P86+P88+P90</f>
        <v>0</v>
      </c>
      <c r="Q84" s="176"/>
      <c r="R84" s="177">
        <f>R85+R86+R88+R90</f>
        <v>0</v>
      </c>
      <c r="S84" s="176"/>
      <c r="T84" s="178">
        <f>T85+T86+T88+T90</f>
        <v>0</v>
      </c>
      <c r="AR84" s="179" t="s">
        <v>175</v>
      </c>
      <c r="AT84" s="180" t="s">
        <v>78</v>
      </c>
      <c r="AU84" s="180" t="s">
        <v>79</v>
      </c>
      <c r="AY84" s="179" t="s">
        <v>145</v>
      </c>
      <c r="BK84" s="181">
        <f>BK85+BK86+BK88+BK90</f>
        <v>0</v>
      </c>
    </row>
    <row r="85" spans="1:65" s="2" customFormat="1" ht="16.5" customHeight="1">
      <c r="A85" s="38"/>
      <c r="B85" s="39"/>
      <c r="C85" s="184" t="s">
        <v>83</v>
      </c>
      <c r="D85" s="184" t="s">
        <v>148</v>
      </c>
      <c r="E85" s="185" t="s">
        <v>1163</v>
      </c>
      <c r="F85" s="186" t="s">
        <v>1162</v>
      </c>
      <c r="G85" s="187" t="s">
        <v>1164</v>
      </c>
      <c r="H85" s="188">
        <v>1</v>
      </c>
      <c r="I85" s="189"/>
      <c r="J85" s="190">
        <f>ROUND(I85*H85,2)</f>
        <v>0</v>
      </c>
      <c r="K85" s="186" t="s">
        <v>1165</v>
      </c>
      <c r="L85" s="43"/>
      <c r="M85" s="191" t="s">
        <v>35</v>
      </c>
      <c r="N85" s="192" t="s">
        <v>50</v>
      </c>
      <c r="O85" s="68"/>
      <c r="P85" s="193">
        <f>O85*H85</f>
        <v>0</v>
      </c>
      <c r="Q85" s="193">
        <v>0</v>
      </c>
      <c r="R85" s="193">
        <f>Q85*H85</f>
        <v>0</v>
      </c>
      <c r="S85" s="193">
        <v>0</v>
      </c>
      <c r="T85" s="194">
        <f>S85*H85</f>
        <v>0</v>
      </c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R85" s="195" t="s">
        <v>1032</v>
      </c>
      <c r="AT85" s="195" t="s">
        <v>148</v>
      </c>
      <c r="AU85" s="195" t="s">
        <v>83</v>
      </c>
      <c r="AY85" s="20" t="s">
        <v>145</v>
      </c>
      <c r="BE85" s="196">
        <f>IF(N85="základní",J85,0)</f>
        <v>0</v>
      </c>
      <c r="BF85" s="196">
        <f>IF(N85="snížená",J85,0)</f>
        <v>0</v>
      </c>
      <c r="BG85" s="196">
        <f>IF(N85="zákl. přenesená",J85,0)</f>
        <v>0</v>
      </c>
      <c r="BH85" s="196">
        <f>IF(N85="sníž. přenesená",J85,0)</f>
        <v>0</v>
      </c>
      <c r="BI85" s="196">
        <f>IF(N85="nulová",J85,0)</f>
        <v>0</v>
      </c>
      <c r="BJ85" s="20" t="s">
        <v>83</v>
      </c>
      <c r="BK85" s="196">
        <f>ROUND(I85*H85,2)</f>
        <v>0</v>
      </c>
      <c r="BL85" s="20" t="s">
        <v>1032</v>
      </c>
      <c r="BM85" s="195" t="s">
        <v>1166</v>
      </c>
    </row>
    <row r="86" spans="2:63" s="12" customFormat="1" ht="22.9" customHeight="1">
      <c r="B86" s="168"/>
      <c r="C86" s="169"/>
      <c r="D86" s="170" t="s">
        <v>78</v>
      </c>
      <c r="E86" s="182" t="s">
        <v>1167</v>
      </c>
      <c r="F86" s="182" t="s">
        <v>1168</v>
      </c>
      <c r="G86" s="169"/>
      <c r="H86" s="169"/>
      <c r="I86" s="172"/>
      <c r="J86" s="183">
        <f>BK86</f>
        <v>0</v>
      </c>
      <c r="K86" s="169"/>
      <c r="L86" s="174"/>
      <c r="M86" s="175"/>
      <c r="N86" s="176"/>
      <c r="O86" s="176"/>
      <c r="P86" s="177">
        <f>P87</f>
        <v>0</v>
      </c>
      <c r="Q86" s="176"/>
      <c r="R86" s="177">
        <f>R87</f>
        <v>0</v>
      </c>
      <c r="S86" s="176"/>
      <c r="T86" s="178">
        <f>T87</f>
        <v>0</v>
      </c>
      <c r="AR86" s="179" t="s">
        <v>175</v>
      </c>
      <c r="AT86" s="180" t="s">
        <v>78</v>
      </c>
      <c r="AU86" s="180" t="s">
        <v>83</v>
      </c>
      <c r="AY86" s="179" t="s">
        <v>145</v>
      </c>
      <c r="BK86" s="181">
        <f>BK87</f>
        <v>0</v>
      </c>
    </row>
    <row r="87" spans="1:65" s="2" customFormat="1" ht="16.5" customHeight="1">
      <c r="A87" s="38"/>
      <c r="B87" s="39"/>
      <c r="C87" s="184" t="s">
        <v>87</v>
      </c>
      <c r="D87" s="184" t="s">
        <v>148</v>
      </c>
      <c r="E87" s="185" t="s">
        <v>1169</v>
      </c>
      <c r="F87" s="186" t="s">
        <v>1168</v>
      </c>
      <c r="G87" s="187" t="s">
        <v>1164</v>
      </c>
      <c r="H87" s="188">
        <v>1</v>
      </c>
      <c r="I87" s="189"/>
      <c r="J87" s="190">
        <f>ROUND(I87*H87,2)</f>
        <v>0</v>
      </c>
      <c r="K87" s="186" t="s">
        <v>1165</v>
      </c>
      <c r="L87" s="43"/>
      <c r="M87" s="191" t="s">
        <v>35</v>
      </c>
      <c r="N87" s="192" t="s">
        <v>50</v>
      </c>
      <c r="O87" s="68"/>
      <c r="P87" s="193">
        <f>O87*H87</f>
        <v>0</v>
      </c>
      <c r="Q87" s="193">
        <v>0</v>
      </c>
      <c r="R87" s="193">
        <f>Q87*H87</f>
        <v>0</v>
      </c>
      <c r="S87" s="193">
        <v>0</v>
      </c>
      <c r="T87" s="194">
        <f>S87*H87</f>
        <v>0</v>
      </c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R87" s="195" t="s">
        <v>1032</v>
      </c>
      <c r="AT87" s="195" t="s">
        <v>148</v>
      </c>
      <c r="AU87" s="195" t="s">
        <v>87</v>
      </c>
      <c r="AY87" s="20" t="s">
        <v>145</v>
      </c>
      <c r="BE87" s="196">
        <f>IF(N87="základní",J87,0)</f>
        <v>0</v>
      </c>
      <c r="BF87" s="196">
        <f>IF(N87="snížená",J87,0)</f>
        <v>0</v>
      </c>
      <c r="BG87" s="196">
        <f>IF(N87="zákl. přenesená",J87,0)</f>
        <v>0</v>
      </c>
      <c r="BH87" s="196">
        <f>IF(N87="sníž. přenesená",J87,0)</f>
        <v>0</v>
      </c>
      <c r="BI87" s="196">
        <f>IF(N87="nulová",J87,0)</f>
        <v>0</v>
      </c>
      <c r="BJ87" s="20" t="s">
        <v>83</v>
      </c>
      <c r="BK87" s="196">
        <f>ROUND(I87*H87,2)</f>
        <v>0</v>
      </c>
      <c r="BL87" s="20" t="s">
        <v>1032</v>
      </c>
      <c r="BM87" s="195" t="s">
        <v>1170</v>
      </c>
    </row>
    <row r="88" spans="2:63" s="12" customFormat="1" ht="22.9" customHeight="1">
      <c r="B88" s="168"/>
      <c r="C88" s="169"/>
      <c r="D88" s="170" t="s">
        <v>78</v>
      </c>
      <c r="E88" s="182" t="s">
        <v>1171</v>
      </c>
      <c r="F88" s="182" t="s">
        <v>1172</v>
      </c>
      <c r="G88" s="169"/>
      <c r="H88" s="169"/>
      <c r="I88" s="172"/>
      <c r="J88" s="183">
        <f>BK88</f>
        <v>0</v>
      </c>
      <c r="K88" s="169"/>
      <c r="L88" s="174"/>
      <c r="M88" s="175"/>
      <c r="N88" s="176"/>
      <c r="O88" s="176"/>
      <c r="P88" s="177">
        <f>P89</f>
        <v>0</v>
      </c>
      <c r="Q88" s="176"/>
      <c r="R88" s="177">
        <f>R89</f>
        <v>0</v>
      </c>
      <c r="S88" s="176"/>
      <c r="T88" s="178">
        <f>T89</f>
        <v>0</v>
      </c>
      <c r="AR88" s="179" t="s">
        <v>175</v>
      </c>
      <c r="AT88" s="180" t="s">
        <v>78</v>
      </c>
      <c r="AU88" s="180" t="s">
        <v>83</v>
      </c>
      <c r="AY88" s="179" t="s">
        <v>145</v>
      </c>
      <c r="BK88" s="181">
        <f>BK89</f>
        <v>0</v>
      </c>
    </row>
    <row r="89" spans="1:65" s="2" customFormat="1" ht="16.5" customHeight="1">
      <c r="A89" s="38"/>
      <c r="B89" s="39"/>
      <c r="C89" s="184" t="s">
        <v>161</v>
      </c>
      <c r="D89" s="184" t="s">
        <v>148</v>
      </c>
      <c r="E89" s="185" t="s">
        <v>1173</v>
      </c>
      <c r="F89" s="186" t="s">
        <v>1172</v>
      </c>
      <c r="G89" s="187" t="s">
        <v>1174</v>
      </c>
      <c r="H89" s="188">
        <v>1</v>
      </c>
      <c r="I89" s="189"/>
      <c r="J89" s="190">
        <f>ROUND(I89*H89,2)</f>
        <v>0</v>
      </c>
      <c r="K89" s="186" t="s">
        <v>1165</v>
      </c>
      <c r="L89" s="43"/>
      <c r="M89" s="191" t="s">
        <v>35</v>
      </c>
      <c r="N89" s="192" t="s">
        <v>50</v>
      </c>
      <c r="O89" s="68"/>
      <c r="P89" s="193">
        <f>O89*H89</f>
        <v>0</v>
      </c>
      <c r="Q89" s="193">
        <v>0</v>
      </c>
      <c r="R89" s="193">
        <f>Q89*H89</f>
        <v>0</v>
      </c>
      <c r="S89" s="193">
        <v>0</v>
      </c>
      <c r="T89" s="194">
        <f>S89*H89</f>
        <v>0</v>
      </c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R89" s="195" t="s">
        <v>1032</v>
      </c>
      <c r="AT89" s="195" t="s">
        <v>148</v>
      </c>
      <c r="AU89" s="195" t="s">
        <v>87</v>
      </c>
      <c r="AY89" s="20" t="s">
        <v>145</v>
      </c>
      <c r="BE89" s="196">
        <f>IF(N89="základní",J89,0)</f>
        <v>0</v>
      </c>
      <c r="BF89" s="196">
        <f>IF(N89="snížená",J89,0)</f>
        <v>0</v>
      </c>
      <c r="BG89" s="196">
        <f>IF(N89="zákl. přenesená",J89,0)</f>
        <v>0</v>
      </c>
      <c r="BH89" s="196">
        <f>IF(N89="sníž. přenesená",J89,0)</f>
        <v>0</v>
      </c>
      <c r="BI89" s="196">
        <f>IF(N89="nulová",J89,0)</f>
        <v>0</v>
      </c>
      <c r="BJ89" s="20" t="s">
        <v>83</v>
      </c>
      <c r="BK89" s="196">
        <f>ROUND(I89*H89,2)</f>
        <v>0</v>
      </c>
      <c r="BL89" s="20" t="s">
        <v>1032</v>
      </c>
      <c r="BM89" s="195" t="s">
        <v>1175</v>
      </c>
    </row>
    <row r="90" spans="2:63" s="12" customFormat="1" ht="22.9" customHeight="1">
      <c r="B90" s="168"/>
      <c r="C90" s="169"/>
      <c r="D90" s="170" t="s">
        <v>78</v>
      </c>
      <c r="E90" s="182" t="s">
        <v>1176</v>
      </c>
      <c r="F90" s="182" t="s">
        <v>1177</v>
      </c>
      <c r="G90" s="169"/>
      <c r="H90" s="169"/>
      <c r="I90" s="172"/>
      <c r="J90" s="183">
        <f>BK90</f>
        <v>0</v>
      </c>
      <c r="K90" s="169"/>
      <c r="L90" s="174"/>
      <c r="M90" s="175"/>
      <c r="N90" s="176"/>
      <c r="O90" s="176"/>
      <c r="P90" s="177">
        <f>P91</f>
        <v>0</v>
      </c>
      <c r="Q90" s="176"/>
      <c r="R90" s="177">
        <f>R91</f>
        <v>0</v>
      </c>
      <c r="S90" s="176"/>
      <c r="T90" s="178">
        <f>T91</f>
        <v>0</v>
      </c>
      <c r="AR90" s="179" t="s">
        <v>175</v>
      </c>
      <c r="AT90" s="180" t="s">
        <v>78</v>
      </c>
      <c r="AU90" s="180" t="s">
        <v>83</v>
      </c>
      <c r="AY90" s="179" t="s">
        <v>145</v>
      </c>
      <c r="BK90" s="181">
        <f>BK91</f>
        <v>0</v>
      </c>
    </row>
    <row r="91" spans="1:65" s="2" customFormat="1" ht="16.5" customHeight="1">
      <c r="A91" s="38"/>
      <c r="B91" s="39"/>
      <c r="C91" s="184" t="s">
        <v>153</v>
      </c>
      <c r="D91" s="184" t="s">
        <v>148</v>
      </c>
      <c r="E91" s="185" t="s">
        <v>1178</v>
      </c>
      <c r="F91" s="186" t="s">
        <v>1179</v>
      </c>
      <c r="G91" s="187" t="s">
        <v>1164</v>
      </c>
      <c r="H91" s="188">
        <v>1</v>
      </c>
      <c r="I91" s="189"/>
      <c r="J91" s="190">
        <f>ROUND(I91*H91,2)</f>
        <v>0</v>
      </c>
      <c r="K91" s="186" t="s">
        <v>1165</v>
      </c>
      <c r="L91" s="43"/>
      <c r="M91" s="261" t="s">
        <v>35</v>
      </c>
      <c r="N91" s="262" t="s">
        <v>50</v>
      </c>
      <c r="O91" s="259"/>
      <c r="P91" s="263">
        <f>O91*H91</f>
        <v>0</v>
      </c>
      <c r="Q91" s="263">
        <v>0</v>
      </c>
      <c r="R91" s="263">
        <f>Q91*H91</f>
        <v>0</v>
      </c>
      <c r="S91" s="263">
        <v>0</v>
      </c>
      <c r="T91" s="264">
        <f>S91*H91</f>
        <v>0</v>
      </c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R91" s="195" t="s">
        <v>1032</v>
      </c>
      <c r="AT91" s="195" t="s">
        <v>148</v>
      </c>
      <c r="AU91" s="195" t="s">
        <v>87</v>
      </c>
      <c r="AY91" s="20" t="s">
        <v>145</v>
      </c>
      <c r="BE91" s="196">
        <f>IF(N91="základní",J91,0)</f>
        <v>0</v>
      </c>
      <c r="BF91" s="196">
        <f>IF(N91="snížená",J91,0)</f>
        <v>0</v>
      </c>
      <c r="BG91" s="196">
        <f>IF(N91="zákl. přenesená",J91,0)</f>
        <v>0</v>
      </c>
      <c r="BH91" s="196">
        <f>IF(N91="sníž. přenesená",J91,0)</f>
        <v>0</v>
      </c>
      <c r="BI91" s="196">
        <f>IF(N91="nulová",J91,0)</f>
        <v>0</v>
      </c>
      <c r="BJ91" s="20" t="s">
        <v>83</v>
      </c>
      <c r="BK91" s="196">
        <f>ROUND(I91*H91,2)</f>
        <v>0</v>
      </c>
      <c r="BL91" s="20" t="s">
        <v>1032</v>
      </c>
      <c r="BM91" s="195" t="s">
        <v>1180</v>
      </c>
    </row>
    <row r="92" spans="1:31" s="2" customFormat="1" ht="6.95" customHeight="1">
      <c r="A92" s="38"/>
      <c r="B92" s="51"/>
      <c r="C92" s="52"/>
      <c r="D92" s="52"/>
      <c r="E92" s="52"/>
      <c r="F92" s="52"/>
      <c r="G92" s="52"/>
      <c r="H92" s="52"/>
      <c r="I92" s="52"/>
      <c r="J92" s="52"/>
      <c r="K92" s="52"/>
      <c r="L92" s="43"/>
      <c r="M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</sheetData>
  <sheetProtection algorithmName="SHA-512" hashValue="WhZHE9Hq8vss4/liIzHehwZJmtOQjaH6124VDx/NmHAKOuSWdpYgM2BOu7rHm57GErAwjo38pxbPJ2DXkpUFYg==" saltValue="FdRpznknO2+ndSMOh1GvplHmZHfatOpE2HYVZIAs2g+RLEvc/WLMGEwwYxn5n26RTY+UhVflS+lAxuVKvTXg9w==" spinCount="100000" sheet="1" objects="1" scenarios="1" formatColumns="0" formatRows="0" autoFilter="0"/>
  <autoFilter ref="C82:K91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9"/>
  <sheetViews>
    <sheetView showGridLines="0" zoomScale="110" zoomScaleNormal="110" workbookViewId="0" topLeftCell="A58"/>
  </sheetViews>
  <sheetFormatPr defaultColWidth="9.140625" defaultRowHeight="12"/>
  <cols>
    <col min="1" max="1" width="8.28125" style="266" customWidth="1"/>
    <col min="2" max="2" width="1.7109375" style="266" customWidth="1"/>
    <col min="3" max="4" width="5.00390625" style="266" customWidth="1"/>
    <col min="5" max="5" width="11.7109375" style="266" customWidth="1"/>
    <col min="6" max="6" width="9.140625" style="266" customWidth="1"/>
    <col min="7" max="7" width="5.00390625" style="266" customWidth="1"/>
    <col min="8" max="8" width="77.8515625" style="266" customWidth="1"/>
    <col min="9" max="10" width="20.00390625" style="266" customWidth="1"/>
    <col min="11" max="11" width="1.7109375" style="266" customWidth="1"/>
  </cols>
  <sheetData>
    <row r="1" s="1" customFormat="1" ht="37.5" customHeight="1"/>
    <row r="2" spans="2:11" s="1" customFormat="1" ht="7.5" customHeight="1">
      <c r="B2" s="267"/>
      <c r="C2" s="268"/>
      <c r="D2" s="268"/>
      <c r="E2" s="268"/>
      <c r="F2" s="268"/>
      <c r="G2" s="268"/>
      <c r="H2" s="268"/>
      <c r="I2" s="268"/>
      <c r="J2" s="268"/>
      <c r="K2" s="269"/>
    </row>
    <row r="3" spans="2:11" s="17" customFormat="1" ht="45" customHeight="1">
      <c r="B3" s="270"/>
      <c r="C3" s="409" t="s">
        <v>1181</v>
      </c>
      <c r="D3" s="409"/>
      <c r="E3" s="409"/>
      <c r="F3" s="409"/>
      <c r="G3" s="409"/>
      <c r="H3" s="409"/>
      <c r="I3" s="409"/>
      <c r="J3" s="409"/>
      <c r="K3" s="271"/>
    </row>
    <row r="4" spans="2:11" s="1" customFormat="1" ht="25.5" customHeight="1">
      <c r="B4" s="272"/>
      <c r="C4" s="408" t="s">
        <v>1182</v>
      </c>
      <c r="D4" s="408"/>
      <c r="E4" s="408"/>
      <c r="F4" s="408"/>
      <c r="G4" s="408"/>
      <c r="H4" s="408"/>
      <c r="I4" s="408"/>
      <c r="J4" s="408"/>
      <c r="K4" s="273"/>
    </row>
    <row r="5" spans="2:11" s="1" customFormat="1" ht="5.25" customHeight="1">
      <c r="B5" s="272"/>
      <c r="C5" s="274"/>
      <c r="D5" s="274"/>
      <c r="E5" s="274"/>
      <c r="F5" s="274"/>
      <c r="G5" s="274"/>
      <c r="H5" s="274"/>
      <c r="I5" s="274"/>
      <c r="J5" s="274"/>
      <c r="K5" s="273"/>
    </row>
    <row r="6" spans="2:11" s="1" customFormat="1" ht="15" customHeight="1">
      <c r="B6" s="272"/>
      <c r="C6" s="407" t="s">
        <v>1183</v>
      </c>
      <c r="D6" s="407"/>
      <c r="E6" s="407"/>
      <c r="F6" s="407"/>
      <c r="G6" s="407"/>
      <c r="H6" s="407"/>
      <c r="I6" s="407"/>
      <c r="J6" s="407"/>
      <c r="K6" s="273"/>
    </row>
    <row r="7" spans="2:11" s="1" customFormat="1" ht="15" customHeight="1">
      <c r="B7" s="276"/>
      <c r="C7" s="407" t="s">
        <v>1184</v>
      </c>
      <c r="D7" s="407"/>
      <c r="E7" s="407"/>
      <c r="F7" s="407"/>
      <c r="G7" s="407"/>
      <c r="H7" s="407"/>
      <c r="I7" s="407"/>
      <c r="J7" s="407"/>
      <c r="K7" s="273"/>
    </row>
    <row r="8" spans="2:11" s="1" customFormat="1" ht="12.75" customHeight="1">
      <c r="B8" s="276"/>
      <c r="C8" s="275"/>
      <c r="D8" s="275"/>
      <c r="E8" s="275"/>
      <c r="F8" s="275"/>
      <c r="G8" s="275"/>
      <c r="H8" s="275"/>
      <c r="I8" s="275"/>
      <c r="J8" s="275"/>
      <c r="K8" s="273"/>
    </row>
    <row r="9" spans="2:11" s="1" customFormat="1" ht="15" customHeight="1">
      <c r="B9" s="276"/>
      <c r="C9" s="407" t="s">
        <v>1185</v>
      </c>
      <c r="D9" s="407"/>
      <c r="E9" s="407"/>
      <c r="F9" s="407"/>
      <c r="G9" s="407"/>
      <c r="H9" s="407"/>
      <c r="I9" s="407"/>
      <c r="J9" s="407"/>
      <c r="K9" s="273"/>
    </row>
    <row r="10" spans="2:11" s="1" customFormat="1" ht="15" customHeight="1">
      <c r="B10" s="276"/>
      <c r="C10" s="275"/>
      <c r="D10" s="407" t="s">
        <v>1186</v>
      </c>
      <c r="E10" s="407"/>
      <c r="F10" s="407"/>
      <c r="G10" s="407"/>
      <c r="H10" s="407"/>
      <c r="I10" s="407"/>
      <c r="J10" s="407"/>
      <c r="K10" s="273"/>
    </row>
    <row r="11" spans="2:11" s="1" customFormat="1" ht="15" customHeight="1">
      <c r="B11" s="276"/>
      <c r="C11" s="277"/>
      <c r="D11" s="407" t="s">
        <v>1187</v>
      </c>
      <c r="E11" s="407"/>
      <c r="F11" s="407"/>
      <c r="G11" s="407"/>
      <c r="H11" s="407"/>
      <c r="I11" s="407"/>
      <c r="J11" s="407"/>
      <c r="K11" s="273"/>
    </row>
    <row r="12" spans="2:11" s="1" customFormat="1" ht="15" customHeight="1">
      <c r="B12" s="276"/>
      <c r="C12" s="277"/>
      <c r="D12" s="275"/>
      <c r="E12" s="275"/>
      <c r="F12" s="275"/>
      <c r="G12" s="275"/>
      <c r="H12" s="275"/>
      <c r="I12" s="275"/>
      <c r="J12" s="275"/>
      <c r="K12" s="273"/>
    </row>
    <row r="13" spans="2:11" s="1" customFormat="1" ht="15" customHeight="1">
      <c r="B13" s="276"/>
      <c r="C13" s="277"/>
      <c r="D13" s="278" t="s">
        <v>1188</v>
      </c>
      <c r="E13" s="275"/>
      <c r="F13" s="275"/>
      <c r="G13" s="275"/>
      <c r="H13" s="275"/>
      <c r="I13" s="275"/>
      <c r="J13" s="275"/>
      <c r="K13" s="273"/>
    </row>
    <row r="14" spans="2:11" s="1" customFormat="1" ht="12.75" customHeight="1">
      <c r="B14" s="276"/>
      <c r="C14" s="277"/>
      <c r="D14" s="277"/>
      <c r="E14" s="277"/>
      <c r="F14" s="277"/>
      <c r="G14" s="277"/>
      <c r="H14" s="277"/>
      <c r="I14" s="277"/>
      <c r="J14" s="277"/>
      <c r="K14" s="273"/>
    </row>
    <row r="15" spans="2:11" s="1" customFormat="1" ht="15" customHeight="1">
      <c r="B15" s="276"/>
      <c r="C15" s="277"/>
      <c r="D15" s="407" t="s">
        <v>1189</v>
      </c>
      <c r="E15" s="407"/>
      <c r="F15" s="407"/>
      <c r="G15" s="407"/>
      <c r="H15" s="407"/>
      <c r="I15" s="407"/>
      <c r="J15" s="407"/>
      <c r="K15" s="273"/>
    </row>
    <row r="16" spans="2:11" s="1" customFormat="1" ht="15" customHeight="1">
      <c r="B16" s="276"/>
      <c r="C16" s="277"/>
      <c r="D16" s="407" t="s">
        <v>1190</v>
      </c>
      <c r="E16" s="407"/>
      <c r="F16" s="407"/>
      <c r="G16" s="407"/>
      <c r="H16" s="407"/>
      <c r="I16" s="407"/>
      <c r="J16" s="407"/>
      <c r="K16" s="273"/>
    </row>
    <row r="17" spans="2:11" s="1" customFormat="1" ht="15" customHeight="1">
      <c r="B17" s="276"/>
      <c r="C17" s="277"/>
      <c r="D17" s="407" t="s">
        <v>1191</v>
      </c>
      <c r="E17" s="407"/>
      <c r="F17" s="407"/>
      <c r="G17" s="407"/>
      <c r="H17" s="407"/>
      <c r="I17" s="407"/>
      <c r="J17" s="407"/>
      <c r="K17" s="273"/>
    </row>
    <row r="18" spans="2:11" s="1" customFormat="1" ht="15" customHeight="1">
      <c r="B18" s="276"/>
      <c r="C18" s="277"/>
      <c r="D18" s="277"/>
      <c r="E18" s="279" t="s">
        <v>85</v>
      </c>
      <c r="F18" s="407" t="s">
        <v>1192</v>
      </c>
      <c r="G18" s="407"/>
      <c r="H18" s="407"/>
      <c r="I18" s="407"/>
      <c r="J18" s="407"/>
      <c r="K18" s="273"/>
    </row>
    <row r="19" spans="2:11" s="1" customFormat="1" ht="15" customHeight="1">
      <c r="B19" s="276"/>
      <c r="C19" s="277"/>
      <c r="D19" s="277"/>
      <c r="E19" s="279" t="s">
        <v>1193</v>
      </c>
      <c r="F19" s="407" t="s">
        <v>1194</v>
      </c>
      <c r="G19" s="407"/>
      <c r="H19" s="407"/>
      <c r="I19" s="407"/>
      <c r="J19" s="407"/>
      <c r="K19" s="273"/>
    </row>
    <row r="20" spans="2:11" s="1" customFormat="1" ht="15" customHeight="1">
      <c r="B20" s="276"/>
      <c r="C20" s="277"/>
      <c r="D20" s="277"/>
      <c r="E20" s="279" t="s">
        <v>1195</v>
      </c>
      <c r="F20" s="407" t="s">
        <v>1196</v>
      </c>
      <c r="G20" s="407"/>
      <c r="H20" s="407"/>
      <c r="I20" s="407"/>
      <c r="J20" s="407"/>
      <c r="K20" s="273"/>
    </row>
    <row r="21" spans="2:11" s="1" customFormat="1" ht="15" customHeight="1">
      <c r="B21" s="276"/>
      <c r="C21" s="277"/>
      <c r="D21" s="277"/>
      <c r="E21" s="279" t="s">
        <v>1197</v>
      </c>
      <c r="F21" s="407" t="s">
        <v>1198</v>
      </c>
      <c r="G21" s="407"/>
      <c r="H21" s="407"/>
      <c r="I21" s="407"/>
      <c r="J21" s="407"/>
      <c r="K21" s="273"/>
    </row>
    <row r="22" spans="2:11" s="1" customFormat="1" ht="15" customHeight="1">
      <c r="B22" s="276"/>
      <c r="C22" s="277"/>
      <c r="D22" s="277"/>
      <c r="E22" s="279" t="s">
        <v>1199</v>
      </c>
      <c r="F22" s="407" t="s">
        <v>1200</v>
      </c>
      <c r="G22" s="407"/>
      <c r="H22" s="407"/>
      <c r="I22" s="407"/>
      <c r="J22" s="407"/>
      <c r="K22" s="273"/>
    </row>
    <row r="23" spans="2:11" s="1" customFormat="1" ht="15" customHeight="1">
      <c r="B23" s="276"/>
      <c r="C23" s="277"/>
      <c r="D23" s="277"/>
      <c r="E23" s="279" t="s">
        <v>91</v>
      </c>
      <c r="F23" s="407" t="s">
        <v>1201</v>
      </c>
      <c r="G23" s="407"/>
      <c r="H23" s="407"/>
      <c r="I23" s="407"/>
      <c r="J23" s="407"/>
      <c r="K23" s="273"/>
    </row>
    <row r="24" spans="2:11" s="1" customFormat="1" ht="12.75" customHeight="1">
      <c r="B24" s="276"/>
      <c r="C24" s="277"/>
      <c r="D24" s="277"/>
      <c r="E24" s="277"/>
      <c r="F24" s="277"/>
      <c r="G24" s="277"/>
      <c r="H24" s="277"/>
      <c r="I24" s="277"/>
      <c r="J24" s="277"/>
      <c r="K24" s="273"/>
    </row>
    <row r="25" spans="2:11" s="1" customFormat="1" ht="15" customHeight="1">
      <c r="B25" s="276"/>
      <c r="C25" s="407" t="s">
        <v>1202</v>
      </c>
      <c r="D25" s="407"/>
      <c r="E25" s="407"/>
      <c r="F25" s="407"/>
      <c r="G25" s="407"/>
      <c r="H25" s="407"/>
      <c r="I25" s="407"/>
      <c r="J25" s="407"/>
      <c r="K25" s="273"/>
    </row>
    <row r="26" spans="2:11" s="1" customFormat="1" ht="15" customHeight="1">
      <c r="B26" s="276"/>
      <c r="C26" s="407" t="s">
        <v>1203</v>
      </c>
      <c r="D26" s="407"/>
      <c r="E26" s="407"/>
      <c r="F26" s="407"/>
      <c r="G26" s="407"/>
      <c r="H26" s="407"/>
      <c r="I26" s="407"/>
      <c r="J26" s="407"/>
      <c r="K26" s="273"/>
    </row>
    <row r="27" spans="2:11" s="1" customFormat="1" ht="15" customHeight="1">
      <c r="B27" s="276"/>
      <c r="C27" s="275"/>
      <c r="D27" s="407" t="s">
        <v>1204</v>
      </c>
      <c r="E27" s="407"/>
      <c r="F27" s="407"/>
      <c r="G27" s="407"/>
      <c r="H27" s="407"/>
      <c r="I27" s="407"/>
      <c r="J27" s="407"/>
      <c r="K27" s="273"/>
    </row>
    <row r="28" spans="2:11" s="1" customFormat="1" ht="15" customHeight="1">
      <c r="B28" s="276"/>
      <c r="C28" s="277"/>
      <c r="D28" s="407" t="s">
        <v>1205</v>
      </c>
      <c r="E28" s="407"/>
      <c r="F28" s="407"/>
      <c r="G28" s="407"/>
      <c r="H28" s="407"/>
      <c r="I28" s="407"/>
      <c r="J28" s="407"/>
      <c r="K28" s="273"/>
    </row>
    <row r="29" spans="2:11" s="1" customFormat="1" ht="12.75" customHeight="1">
      <c r="B29" s="276"/>
      <c r="C29" s="277"/>
      <c r="D29" s="277"/>
      <c r="E29" s="277"/>
      <c r="F29" s="277"/>
      <c r="G29" s="277"/>
      <c r="H29" s="277"/>
      <c r="I29" s="277"/>
      <c r="J29" s="277"/>
      <c r="K29" s="273"/>
    </row>
    <row r="30" spans="2:11" s="1" customFormat="1" ht="15" customHeight="1">
      <c r="B30" s="276"/>
      <c r="C30" s="277"/>
      <c r="D30" s="407" t="s">
        <v>1206</v>
      </c>
      <c r="E30" s="407"/>
      <c r="F30" s="407"/>
      <c r="G30" s="407"/>
      <c r="H30" s="407"/>
      <c r="I30" s="407"/>
      <c r="J30" s="407"/>
      <c r="K30" s="273"/>
    </row>
    <row r="31" spans="2:11" s="1" customFormat="1" ht="15" customHeight="1">
      <c r="B31" s="276"/>
      <c r="C31" s="277"/>
      <c r="D31" s="407" t="s">
        <v>1207</v>
      </c>
      <c r="E31" s="407"/>
      <c r="F31" s="407"/>
      <c r="G31" s="407"/>
      <c r="H31" s="407"/>
      <c r="I31" s="407"/>
      <c r="J31" s="407"/>
      <c r="K31" s="273"/>
    </row>
    <row r="32" spans="2:11" s="1" customFormat="1" ht="12.75" customHeight="1">
      <c r="B32" s="276"/>
      <c r="C32" s="277"/>
      <c r="D32" s="277"/>
      <c r="E32" s="277"/>
      <c r="F32" s="277"/>
      <c r="G32" s="277"/>
      <c r="H32" s="277"/>
      <c r="I32" s="277"/>
      <c r="J32" s="277"/>
      <c r="K32" s="273"/>
    </row>
    <row r="33" spans="2:11" s="1" customFormat="1" ht="15" customHeight="1">
      <c r="B33" s="276"/>
      <c r="C33" s="277"/>
      <c r="D33" s="407" t="s">
        <v>1208</v>
      </c>
      <c r="E33" s="407"/>
      <c r="F33" s="407"/>
      <c r="G33" s="407"/>
      <c r="H33" s="407"/>
      <c r="I33" s="407"/>
      <c r="J33" s="407"/>
      <c r="K33" s="273"/>
    </row>
    <row r="34" spans="2:11" s="1" customFormat="1" ht="15" customHeight="1">
      <c r="B34" s="276"/>
      <c r="C34" s="277"/>
      <c r="D34" s="407" t="s">
        <v>1209</v>
      </c>
      <c r="E34" s="407"/>
      <c r="F34" s="407"/>
      <c r="G34" s="407"/>
      <c r="H34" s="407"/>
      <c r="I34" s="407"/>
      <c r="J34" s="407"/>
      <c r="K34" s="273"/>
    </row>
    <row r="35" spans="2:11" s="1" customFormat="1" ht="15" customHeight="1">
      <c r="B35" s="276"/>
      <c r="C35" s="277"/>
      <c r="D35" s="407" t="s">
        <v>1210</v>
      </c>
      <c r="E35" s="407"/>
      <c r="F35" s="407"/>
      <c r="G35" s="407"/>
      <c r="H35" s="407"/>
      <c r="I35" s="407"/>
      <c r="J35" s="407"/>
      <c r="K35" s="273"/>
    </row>
    <row r="36" spans="2:11" s="1" customFormat="1" ht="15" customHeight="1">
      <c r="B36" s="276"/>
      <c r="C36" s="277"/>
      <c r="D36" s="275"/>
      <c r="E36" s="278" t="s">
        <v>131</v>
      </c>
      <c r="F36" s="275"/>
      <c r="G36" s="407" t="s">
        <v>1211</v>
      </c>
      <c r="H36" s="407"/>
      <c r="I36" s="407"/>
      <c r="J36" s="407"/>
      <c r="K36" s="273"/>
    </row>
    <row r="37" spans="2:11" s="1" customFormat="1" ht="30.75" customHeight="1">
      <c r="B37" s="276"/>
      <c r="C37" s="277"/>
      <c r="D37" s="275"/>
      <c r="E37" s="278" t="s">
        <v>1212</v>
      </c>
      <c r="F37" s="275"/>
      <c r="G37" s="407" t="s">
        <v>1213</v>
      </c>
      <c r="H37" s="407"/>
      <c r="I37" s="407"/>
      <c r="J37" s="407"/>
      <c r="K37" s="273"/>
    </row>
    <row r="38" spans="2:11" s="1" customFormat="1" ht="15" customHeight="1">
      <c r="B38" s="276"/>
      <c r="C38" s="277"/>
      <c r="D38" s="275"/>
      <c r="E38" s="278" t="s">
        <v>60</v>
      </c>
      <c r="F38" s="275"/>
      <c r="G38" s="407" t="s">
        <v>1214</v>
      </c>
      <c r="H38" s="407"/>
      <c r="I38" s="407"/>
      <c r="J38" s="407"/>
      <c r="K38" s="273"/>
    </row>
    <row r="39" spans="2:11" s="1" customFormat="1" ht="15" customHeight="1">
      <c r="B39" s="276"/>
      <c r="C39" s="277"/>
      <c r="D39" s="275"/>
      <c r="E39" s="278" t="s">
        <v>61</v>
      </c>
      <c r="F39" s="275"/>
      <c r="G39" s="407" t="s">
        <v>1215</v>
      </c>
      <c r="H39" s="407"/>
      <c r="I39" s="407"/>
      <c r="J39" s="407"/>
      <c r="K39" s="273"/>
    </row>
    <row r="40" spans="2:11" s="1" customFormat="1" ht="15" customHeight="1">
      <c r="B40" s="276"/>
      <c r="C40" s="277"/>
      <c r="D40" s="275"/>
      <c r="E40" s="278" t="s">
        <v>132</v>
      </c>
      <c r="F40" s="275"/>
      <c r="G40" s="407" t="s">
        <v>1216</v>
      </c>
      <c r="H40" s="407"/>
      <c r="I40" s="407"/>
      <c r="J40" s="407"/>
      <c r="K40" s="273"/>
    </row>
    <row r="41" spans="2:11" s="1" customFormat="1" ht="15" customHeight="1">
      <c r="B41" s="276"/>
      <c r="C41" s="277"/>
      <c r="D41" s="275"/>
      <c r="E41" s="278" t="s">
        <v>133</v>
      </c>
      <c r="F41" s="275"/>
      <c r="G41" s="407" t="s">
        <v>1217</v>
      </c>
      <c r="H41" s="407"/>
      <c r="I41" s="407"/>
      <c r="J41" s="407"/>
      <c r="K41" s="273"/>
    </row>
    <row r="42" spans="2:11" s="1" customFormat="1" ht="15" customHeight="1">
      <c r="B42" s="276"/>
      <c r="C42" s="277"/>
      <c r="D42" s="275"/>
      <c r="E42" s="278" t="s">
        <v>1218</v>
      </c>
      <c r="F42" s="275"/>
      <c r="G42" s="407" t="s">
        <v>1219</v>
      </c>
      <c r="H42" s="407"/>
      <c r="I42" s="407"/>
      <c r="J42" s="407"/>
      <c r="K42" s="273"/>
    </row>
    <row r="43" spans="2:11" s="1" customFormat="1" ht="15" customHeight="1">
      <c r="B43" s="276"/>
      <c r="C43" s="277"/>
      <c r="D43" s="275"/>
      <c r="E43" s="278"/>
      <c r="F43" s="275"/>
      <c r="G43" s="407" t="s">
        <v>1220</v>
      </c>
      <c r="H43" s="407"/>
      <c r="I43" s="407"/>
      <c r="J43" s="407"/>
      <c r="K43" s="273"/>
    </row>
    <row r="44" spans="2:11" s="1" customFormat="1" ht="15" customHeight="1">
      <c r="B44" s="276"/>
      <c r="C44" s="277"/>
      <c r="D44" s="275"/>
      <c r="E44" s="278" t="s">
        <v>1221</v>
      </c>
      <c r="F44" s="275"/>
      <c r="G44" s="407" t="s">
        <v>1222</v>
      </c>
      <c r="H44" s="407"/>
      <c r="I44" s="407"/>
      <c r="J44" s="407"/>
      <c r="K44" s="273"/>
    </row>
    <row r="45" spans="2:11" s="1" customFormat="1" ht="15" customHeight="1">
      <c r="B45" s="276"/>
      <c r="C45" s="277"/>
      <c r="D45" s="275"/>
      <c r="E45" s="278" t="s">
        <v>135</v>
      </c>
      <c r="F45" s="275"/>
      <c r="G45" s="407" t="s">
        <v>1223</v>
      </c>
      <c r="H45" s="407"/>
      <c r="I45" s="407"/>
      <c r="J45" s="407"/>
      <c r="K45" s="273"/>
    </row>
    <row r="46" spans="2:11" s="1" customFormat="1" ht="12.75" customHeight="1">
      <c r="B46" s="276"/>
      <c r="C46" s="277"/>
      <c r="D46" s="275"/>
      <c r="E46" s="275"/>
      <c r="F46" s="275"/>
      <c r="G46" s="275"/>
      <c r="H46" s="275"/>
      <c r="I46" s="275"/>
      <c r="J46" s="275"/>
      <c r="K46" s="273"/>
    </row>
    <row r="47" spans="2:11" s="1" customFormat="1" ht="15" customHeight="1">
      <c r="B47" s="276"/>
      <c r="C47" s="277"/>
      <c r="D47" s="407" t="s">
        <v>1224</v>
      </c>
      <c r="E47" s="407"/>
      <c r="F47" s="407"/>
      <c r="G47" s="407"/>
      <c r="H47" s="407"/>
      <c r="I47" s="407"/>
      <c r="J47" s="407"/>
      <c r="K47" s="273"/>
    </row>
    <row r="48" spans="2:11" s="1" customFormat="1" ht="15" customHeight="1">
      <c r="B48" s="276"/>
      <c r="C48" s="277"/>
      <c r="D48" s="277"/>
      <c r="E48" s="407" t="s">
        <v>1225</v>
      </c>
      <c r="F48" s="407"/>
      <c r="G48" s="407"/>
      <c r="H48" s="407"/>
      <c r="I48" s="407"/>
      <c r="J48" s="407"/>
      <c r="K48" s="273"/>
    </row>
    <row r="49" spans="2:11" s="1" customFormat="1" ht="15" customHeight="1">
      <c r="B49" s="276"/>
      <c r="C49" s="277"/>
      <c r="D49" s="277"/>
      <c r="E49" s="407" t="s">
        <v>1226</v>
      </c>
      <c r="F49" s="407"/>
      <c r="G49" s="407"/>
      <c r="H49" s="407"/>
      <c r="I49" s="407"/>
      <c r="J49" s="407"/>
      <c r="K49" s="273"/>
    </row>
    <row r="50" spans="2:11" s="1" customFormat="1" ht="15" customHeight="1">
      <c r="B50" s="276"/>
      <c r="C50" s="277"/>
      <c r="D50" s="277"/>
      <c r="E50" s="407" t="s">
        <v>1227</v>
      </c>
      <c r="F50" s="407"/>
      <c r="G50" s="407"/>
      <c r="H50" s="407"/>
      <c r="I50" s="407"/>
      <c r="J50" s="407"/>
      <c r="K50" s="273"/>
    </row>
    <row r="51" spans="2:11" s="1" customFormat="1" ht="15" customHeight="1">
      <c r="B51" s="276"/>
      <c r="C51" s="277"/>
      <c r="D51" s="407" t="s">
        <v>1228</v>
      </c>
      <c r="E51" s="407"/>
      <c r="F51" s="407"/>
      <c r="G51" s="407"/>
      <c r="H51" s="407"/>
      <c r="I51" s="407"/>
      <c r="J51" s="407"/>
      <c r="K51" s="273"/>
    </row>
    <row r="52" spans="2:11" s="1" customFormat="1" ht="25.5" customHeight="1">
      <c r="B52" s="272"/>
      <c r="C52" s="408" t="s">
        <v>1229</v>
      </c>
      <c r="D52" s="408"/>
      <c r="E52" s="408"/>
      <c r="F52" s="408"/>
      <c r="G52" s="408"/>
      <c r="H52" s="408"/>
      <c r="I52" s="408"/>
      <c r="J52" s="408"/>
      <c r="K52" s="273"/>
    </row>
    <row r="53" spans="2:11" s="1" customFormat="1" ht="5.25" customHeight="1">
      <c r="B53" s="272"/>
      <c r="C53" s="274"/>
      <c r="D53" s="274"/>
      <c r="E53" s="274"/>
      <c r="F53" s="274"/>
      <c r="G53" s="274"/>
      <c r="H53" s="274"/>
      <c r="I53" s="274"/>
      <c r="J53" s="274"/>
      <c r="K53" s="273"/>
    </row>
    <row r="54" spans="2:11" s="1" customFormat="1" ht="15" customHeight="1">
      <c r="B54" s="272"/>
      <c r="C54" s="407" t="s">
        <v>1230</v>
      </c>
      <c r="D54" s="407"/>
      <c r="E54" s="407"/>
      <c r="F54" s="407"/>
      <c r="G54" s="407"/>
      <c r="H54" s="407"/>
      <c r="I54" s="407"/>
      <c r="J54" s="407"/>
      <c r="K54" s="273"/>
    </row>
    <row r="55" spans="2:11" s="1" customFormat="1" ht="15" customHeight="1">
      <c r="B55" s="272"/>
      <c r="C55" s="407" t="s">
        <v>1231</v>
      </c>
      <c r="D55" s="407"/>
      <c r="E55" s="407"/>
      <c r="F55" s="407"/>
      <c r="G55" s="407"/>
      <c r="H55" s="407"/>
      <c r="I55" s="407"/>
      <c r="J55" s="407"/>
      <c r="K55" s="273"/>
    </row>
    <row r="56" spans="2:11" s="1" customFormat="1" ht="12.75" customHeight="1">
      <c r="B56" s="272"/>
      <c r="C56" s="275"/>
      <c r="D56" s="275"/>
      <c r="E56" s="275"/>
      <c r="F56" s="275"/>
      <c r="G56" s="275"/>
      <c r="H56" s="275"/>
      <c r="I56" s="275"/>
      <c r="J56" s="275"/>
      <c r="K56" s="273"/>
    </row>
    <row r="57" spans="2:11" s="1" customFormat="1" ht="15" customHeight="1">
      <c r="B57" s="272"/>
      <c r="C57" s="407" t="s">
        <v>1232</v>
      </c>
      <c r="D57" s="407"/>
      <c r="E57" s="407"/>
      <c r="F57" s="407"/>
      <c r="G57" s="407"/>
      <c r="H57" s="407"/>
      <c r="I57" s="407"/>
      <c r="J57" s="407"/>
      <c r="K57" s="273"/>
    </row>
    <row r="58" spans="2:11" s="1" customFormat="1" ht="15" customHeight="1">
      <c r="B58" s="272"/>
      <c r="C58" s="277"/>
      <c r="D58" s="407" t="s">
        <v>1233</v>
      </c>
      <c r="E58" s="407"/>
      <c r="F58" s="407"/>
      <c r="G58" s="407"/>
      <c r="H58" s="407"/>
      <c r="I58" s="407"/>
      <c r="J58" s="407"/>
      <c r="K58" s="273"/>
    </row>
    <row r="59" spans="2:11" s="1" customFormat="1" ht="15" customHeight="1">
      <c r="B59" s="272"/>
      <c r="C59" s="277"/>
      <c r="D59" s="407" t="s">
        <v>1234</v>
      </c>
      <c r="E59" s="407"/>
      <c r="F59" s="407"/>
      <c r="G59" s="407"/>
      <c r="H59" s="407"/>
      <c r="I59" s="407"/>
      <c r="J59" s="407"/>
      <c r="K59" s="273"/>
    </row>
    <row r="60" spans="2:11" s="1" customFormat="1" ht="15" customHeight="1">
      <c r="B60" s="272"/>
      <c r="C60" s="277"/>
      <c r="D60" s="407" t="s">
        <v>1235</v>
      </c>
      <c r="E60" s="407"/>
      <c r="F60" s="407"/>
      <c r="G60" s="407"/>
      <c r="H60" s="407"/>
      <c r="I60" s="407"/>
      <c r="J60" s="407"/>
      <c r="K60" s="273"/>
    </row>
    <row r="61" spans="2:11" s="1" customFormat="1" ht="15" customHeight="1">
      <c r="B61" s="272"/>
      <c r="C61" s="277"/>
      <c r="D61" s="407" t="s">
        <v>1236</v>
      </c>
      <c r="E61" s="407"/>
      <c r="F61" s="407"/>
      <c r="G61" s="407"/>
      <c r="H61" s="407"/>
      <c r="I61" s="407"/>
      <c r="J61" s="407"/>
      <c r="K61" s="273"/>
    </row>
    <row r="62" spans="2:11" s="1" customFormat="1" ht="15" customHeight="1">
      <c r="B62" s="272"/>
      <c r="C62" s="277"/>
      <c r="D62" s="410" t="s">
        <v>1237</v>
      </c>
      <c r="E62" s="410"/>
      <c r="F62" s="410"/>
      <c r="G62" s="410"/>
      <c r="H62" s="410"/>
      <c r="I62" s="410"/>
      <c r="J62" s="410"/>
      <c r="K62" s="273"/>
    </row>
    <row r="63" spans="2:11" s="1" customFormat="1" ht="15" customHeight="1">
      <c r="B63" s="272"/>
      <c r="C63" s="277"/>
      <c r="D63" s="407" t="s">
        <v>1238</v>
      </c>
      <c r="E63" s="407"/>
      <c r="F63" s="407"/>
      <c r="G63" s="407"/>
      <c r="H63" s="407"/>
      <c r="I63" s="407"/>
      <c r="J63" s="407"/>
      <c r="K63" s="273"/>
    </row>
    <row r="64" spans="2:11" s="1" customFormat="1" ht="12.75" customHeight="1">
      <c r="B64" s="272"/>
      <c r="C64" s="277"/>
      <c r="D64" s="277"/>
      <c r="E64" s="280"/>
      <c r="F64" s="277"/>
      <c r="G64" s="277"/>
      <c r="H64" s="277"/>
      <c r="I64" s="277"/>
      <c r="J64" s="277"/>
      <c r="K64" s="273"/>
    </row>
    <row r="65" spans="2:11" s="1" customFormat="1" ht="15" customHeight="1">
      <c r="B65" s="272"/>
      <c r="C65" s="277"/>
      <c r="D65" s="407" t="s">
        <v>1239</v>
      </c>
      <c r="E65" s="407"/>
      <c r="F65" s="407"/>
      <c r="G65" s="407"/>
      <c r="H65" s="407"/>
      <c r="I65" s="407"/>
      <c r="J65" s="407"/>
      <c r="K65" s="273"/>
    </row>
    <row r="66" spans="2:11" s="1" customFormat="1" ht="15" customHeight="1">
      <c r="B66" s="272"/>
      <c r="C66" s="277"/>
      <c r="D66" s="410" t="s">
        <v>1240</v>
      </c>
      <c r="E66" s="410"/>
      <c r="F66" s="410"/>
      <c r="G66" s="410"/>
      <c r="H66" s="410"/>
      <c r="I66" s="410"/>
      <c r="J66" s="410"/>
      <c r="K66" s="273"/>
    </row>
    <row r="67" spans="2:11" s="1" customFormat="1" ht="15" customHeight="1">
      <c r="B67" s="272"/>
      <c r="C67" s="277"/>
      <c r="D67" s="407" t="s">
        <v>1241</v>
      </c>
      <c r="E67" s="407"/>
      <c r="F67" s="407"/>
      <c r="G67" s="407"/>
      <c r="H67" s="407"/>
      <c r="I67" s="407"/>
      <c r="J67" s="407"/>
      <c r="K67" s="273"/>
    </row>
    <row r="68" spans="2:11" s="1" customFormat="1" ht="15" customHeight="1">
      <c r="B68" s="272"/>
      <c r="C68" s="277"/>
      <c r="D68" s="407" t="s">
        <v>1242</v>
      </c>
      <c r="E68" s="407"/>
      <c r="F68" s="407"/>
      <c r="G68" s="407"/>
      <c r="H68" s="407"/>
      <c r="I68" s="407"/>
      <c r="J68" s="407"/>
      <c r="K68" s="273"/>
    </row>
    <row r="69" spans="2:11" s="1" customFormat="1" ht="15" customHeight="1">
      <c r="B69" s="272"/>
      <c r="C69" s="277"/>
      <c r="D69" s="407" t="s">
        <v>1243</v>
      </c>
      <c r="E69" s="407"/>
      <c r="F69" s="407"/>
      <c r="G69" s="407"/>
      <c r="H69" s="407"/>
      <c r="I69" s="407"/>
      <c r="J69" s="407"/>
      <c r="K69" s="273"/>
    </row>
    <row r="70" spans="2:11" s="1" customFormat="1" ht="15" customHeight="1">
      <c r="B70" s="272"/>
      <c r="C70" s="277"/>
      <c r="D70" s="407" t="s">
        <v>1244</v>
      </c>
      <c r="E70" s="407"/>
      <c r="F70" s="407"/>
      <c r="G70" s="407"/>
      <c r="H70" s="407"/>
      <c r="I70" s="407"/>
      <c r="J70" s="407"/>
      <c r="K70" s="273"/>
    </row>
    <row r="71" spans="2:11" s="1" customFormat="1" ht="12.75" customHeight="1">
      <c r="B71" s="281"/>
      <c r="C71" s="282"/>
      <c r="D71" s="282"/>
      <c r="E71" s="282"/>
      <c r="F71" s="282"/>
      <c r="G71" s="282"/>
      <c r="H71" s="282"/>
      <c r="I71" s="282"/>
      <c r="J71" s="282"/>
      <c r="K71" s="283"/>
    </row>
    <row r="72" spans="2:11" s="1" customFormat="1" ht="18.75" customHeight="1">
      <c r="B72" s="284"/>
      <c r="C72" s="284"/>
      <c r="D72" s="284"/>
      <c r="E72" s="284"/>
      <c r="F72" s="284"/>
      <c r="G72" s="284"/>
      <c r="H72" s="284"/>
      <c r="I72" s="284"/>
      <c r="J72" s="284"/>
      <c r="K72" s="285"/>
    </row>
    <row r="73" spans="2:11" s="1" customFormat="1" ht="18.75" customHeight="1">
      <c r="B73" s="285"/>
      <c r="C73" s="285"/>
      <c r="D73" s="285"/>
      <c r="E73" s="285"/>
      <c r="F73" s="285"/>
      <c r="G73" s="285"/>
      <c r="H73" s="285"/>
      <c r="I73" s="285"/>
      <c r="J73" s="285"/>
      <c r="K73" s="285"/>
    </row>
    <row r="74" spans="2:11" s="1" customFormat="1" ht="7.5" customHeight="1">
      <c r="B74" s="286"/>
      <c r="C74" s="287"/>
      <c r="D74" s="287"/>
      <c r="E74" s="287"/>
      <c r="F74" s="287"/>
      <c r="G74" s="287"/>
      <c r="H74" s="287"/>
      <c r="I74" s="287"/>
      <c r="J74" s="287"/>
      <c r="K74" s="288"/>
    </row>
    <row r="75" spans="2:11" s="1" customFormat="1" ht="45" customHeight="1">
      <c r="B75" s="289"/>
      <c r="C75" s="411" t="s">
        <v>1245</v>
      </c>
      <c r="D75" s="411"/>
      <c r="E75" s="411"/>
      <c r="F75" s="411"/>
      <c r="G75" s="411"/>
      <c r="H75" s="411"/>
      <c r="I75" s="411"/>
      <c r="J75" s="411"/>
      <c r="K75" s="290"/>
    </row>
    <row r="76" spans="2:11" s="1" customFormat="1" ht="17.25" customHeight="1">
      <c r="B76" s="289"/>
      <c r="C76" s="291" t="s">
        <v>1246</v>
      </c>
      <c r="D76" s="291"/>
      <c r="E76" s="291"/>
      <c r="F76" s="291" t="s">
        <v>1247</v>
      </c>
      <c r="G76" s="292"/>
      <c r="H76" s="291" t="s">
        <v>61</v>
      </c>
      <c r="I76" s="291" t="s">
        <v>64</v>
      </c>
      <c r="J76" s="291" t="s">
        <v>1248</v>
      </c>
      <c r="K76" s="290"/>
    </row>
    <row r="77" spans="2:11" s="1" customFormat="1" ht="17.25" customHeight="1">
      <c r="B77" s="289"/>
      <c r="C77" s="293" t="s">
        <v>1249</v>
      </c>
      <c r="D77" s="293"/>
      <c r="E77" s="293"/>
      <c r="F77" s="294" t="s">
        <v>1250</v>
      </c>
      <c r="G77" s="295"/>
      <c r="H77" s="293"/>
      <c r="I77" s="293"/>
      <c r="J77" s="293" t="s">
        <v>1251</v>
      </c>
      <c r="K77" s="290"/>
    </row>
    <row r="78" spans="2:11" s="1" customFormat="1" ht="5.25" customHeight="1">
      <c r="B78" s="289"/>
      <c r="C78" s="296"/>
      <c r="D78" s="296"/>
      <c r="E78" s="296"/>
      <c r="F78" s="296"/>
      <c r="G78" s="297"/>
      <c r="H78" s="296"/>
      <c r="I78" s="296"/>
      <c r="J78" s="296"/>
      <c r="K78" s="290"/>
    </row>
    <row r="79" spans="2:11" s="1" customFormat="1" ht="15" customHeight="1">
      <c r="B79" s="289"/>
      <c r="C79" s="278" t="s">
        <v>60</v>
      </c>
      <c r="D79" s="298"/>
      <c r="E79" s="298"/>
      <c r="F79" s="299" t="s">
        <v>1252</v>
      </c>
      <c r="G79" s="300"/>
      <c r="H79" s="278" t="s">
        <v>1253</v>
      </c>
      <c r="I79" s="278" t="s">
        <v>1254</v>
      </c>
      <c r="J79" s="278">
        <v>20</v>
      </c>
      <c r="K79" s="290"/>
    </row>
    <row r="80" spans="2:11" s="1" customFormat="1" ht="15" customHeight="1">
      <c r="B80" s="289"/>
      <c r="C80" s="278" t="s">
        <v>1255</v>
      </c>
      <c r="D80" s="278"/>
      <c r="E80" s="278"/>
      <c r="F80" s="299" t="s">
        <v>1252</v>
      </c>
      <c r="G80" s="300"/>
      <c r="H80" s="278" t="s">
        <v>1256</v>
      </c>
      <c r="I80" s="278" t="s">
        <v>1254</v>
      </c>
      <c r="J80" s="278">
        <v>120</v>
      </c>
      <c r="K80" s="290"/>
    </row>
    <row r="81" spans="2:11" s="1" customFormat="1" ht="15" customHeight="1">
      <c r="B81" s="301"/>
      <c r="C81" s="278" t="s">
        <v>1257</v>
      </c>
      <c r="D81" s="278"/>
      <c r="E81" s="278"/>
      <c r="F81" s="299" t="s">
        <v>1258</v>
      </c>
      <c r="G81" s="300"/>
      <c r="H81" s="278" t="s">
        <v>1259</v>
      </c>
      <c r="I81" s="278" t="s">
        <v>1254</v>
      </c>
      <c r="J81" s="278">
        <v>50</v>
      </c>
      <c r="K81" s="290"/>
    </row>
    <row r="82" spans="2:11" s="1" customFormat="1" ht="15" customHeight="1">
      <c r="B82" s="301"/>
      <c r="C82" s="278" t="s">
        <v>1260</v>
      </c>
      <c r="D82" s="278"/>
      <c r="E82" s="278"/>
      <c r="F82" s="299" t="s">
        <v>1252</v>
      </c>
      <c r="G82" s="300"/>
      <c r="H82" s="278" t="s">
        <v>1261</v>
      </c>
      <c r="I82" s="278" t="s">
        <v>1262</v>
      </c>
      <c r="J82" s="278"/>
      <c r="K82" s="290"/>
    </row>
    <row r="83" spans="2:11" s="1" customFormat="1" ht="15" customHeight="1">
      <c r="B83" s="301"/>
      <c r="C83" s="302" t="s">
        <v>1263</v>
      </c>
      <c r="D83" s="302"/>
      <c r="E83" s="302"/>
      <c r="F83" s="303" t="s">
        <v>1258</v>
      </c>
      <c r="G83" s="302"/>
      <c r="H83" s="302" t="s">
        <v>1264</v>
      </c>
      <c r="I83" s="302" t="s">
        <v>1254</v>
      </c>
      <c r="J83" s="302">
        <v>15</v>
      </c>
      <c r="K83" s="290"/>
    </row>
    <row r="84" spans="2:11" s="1" customFormat="1" ht="15" customHeight="1">
      <c r="B84" s="301"/>
      <c r="C84" s="302" t="s">
        <v>1265</v>
      </c>
      <c r="D84" s="302"/>
      <c r="E84" s="302"/>
      <c r="F84" s="303" t="s">
        <v>1258</v>
      </c>
      <c r="G84" s="302"/>
      <c r="H84" s="302" t="s">
        <v>1266</v>
      </c>
      <c r="I84" s="302" t="s">
        <v>1254</v>
      </c>
      <c r="J84" s="302">
        <v>15</v>
      </c>
      <c r="K84" s="290"/>
    </row>
    <row r="85" spans="2:11" s="1" customFormat="1" ht="15" customHeight="1">
      <c r="B85" s="301"/>
      <c r="C85" s="302" t="s">
        <v>1267</v>
      </c>
      <c r="D85" s="302"/>
      <c r="E85" s="302"/>
      <c r="F85" s="303" t="s">
        <v>1258</v>
      </c>
      <c r="G85" s="302"/>
      <c r="H85" s="302" t="s">
        <v>1268</v>
      </c>
      <c r="I85" s="302" t="s">
        <v>1254</v>
      </c>
      <c r="J85" s="302">
        <v>20</v>
      </c>
      <c r="K85" s="290"/>
    </row>
    <row r="86" spans="2:11" s="1" customFormat="1" ht="15" customHeight="1">
      <c r="B86" s="301"/>
      <c r="C86" s="302" t="s">
        <v>1269</v>
      </c>
      <c r="D86" s="302"/>
      <c r="E86" s="302"/>
      <c r="F86" s="303" t="s">
        <v>1258</v>
      </c>
      <c r="G86" s="302"/>
      <c r="H86" s="302" t="s">
        <v>1270</v>
      </c>
      <c r="I86" s="302" t="s">
        <v>1254</v>
      </c>
      <c r="J86" s="302">
        <v>20</v>
      </c>
      <c r="K86" s="290"/>
    </row>
    <row r="87" spans="2:11" s="1" customFormat="1" ht="15" customHeight="1">
      <c r="B87" s="301"/>
      <c r="C87" s="278" t="s">
        <v>1271</v>
      </c>
      <c r="D87" s="278"/>
      <c r="E87" s="278"/>
      <c r="F87" s="299" t="s">
        <v>1258</v>
      </c>
      <c r="G87" s="300"/>
      <c r="H87" s="278" t="s">
        <v>1272</v>
      </c>
      <c r="I87" s="278" t="s">
        <v>1254</v>
      </c>
      <c r="J87" s="278">
        <v>50</v>
      </c>
      <c r="K87" s="290"/>
    </row>
    <row r="88" spans="2:11" s="1" customFormat="1" ht="15" customHeight="1">
      <c r="B88" s="301"/>
      <c r="C88" s="278" t="s">
        <v>1273</v>
      </c>
      <c r="D88" s="278"/>
      <c r="E88" s="278"/>
      <c r="F88" s="299" t="s">
        <v>1258</v>
      </c>
      <c r="G88" s="300"/>
      <c r="H88" s="278" t="s">
        <v>1274</v>
      </c>
      <c r="I88" s="278" t="s">
        <v>1254</v>
      </c>
      <c r="J88" s="278">
        <v>20</v>
      </c>
      <c r="K88" s="290"/>
    </row>
    <row r="89" spans="2:11" s="1" customFormat="1" ht="15" customHeight="1">
      <c r="B89" s="301"/>
      <c r="C89" s="278" t="s">
        <v>1275</v>
      </c>
      <c r="D89" s="278"/>
      <c r="E89" s="278"/>
      <c r="F89" s="299" t="s">
        <v>1258</v>
      </c>
      <c r="G89" s="300"/>
      <c r="H89" s="278" t="s">
        <v>1276</v>
      </c>
      <c r="I89" s="278" t="s">
        <v>1254</v>
      </c>
      <c r="J89" s="278">
        <v>20</v>
      </c>
      <c r="K89" s="290"/>
    </row>
    <row r="90" spans="2:11" s="1" customFormat="1" ht="15" customHeight="1">
      <c r="B90" s="301"/>
      <c r="C90" s="278" t="s">
        <v>1277</v>
      </c>
      <c r="D90" s="278"/>
      <c r="E90" s="278"/>
      <c r="F90" s="299" t="s">
        <v>1258</v>
      </c>
      <c r="G90" s="300"/>
      <c r="H90" s="278" t="s">
        <v>1278</v>
      </c>
      <c r="I90" s="278" t="s">
        <v>1254</v>
      </c>
      <c r="J90" s="278">
        <v>50</v>
      </c>
      <c r="K90" s="290"/>
    </row>
    <row r="91" spans="2:11" s="1" customFormat="1" ht="15" customHeight="1">
      <c r="B91" s="301"/>
      <c r="C91" s="278" t="s">
        <v>1279</v>
      </c>
      <c r="D91" s="278"/>
      <c r="E91" s="278"/>
      <c r="F91" s="299" t="s">
        <v>1258</v>
      </c>
      <c r="G91" s="300"/>
      <c r="H91" s="278" t="s">
        <v>1279</v>
      </c>
      <c r="I91" s="278" t="s">
        <v>1254</v>
      </c>
      <c r="J91" s="278">
        <v>50</v>
      </c>
      <c r="K91" s="290"/>
    </row>
    <row r="92" spans="2:11" s="1" customFormat="1" ht="15" customHeight="1">
      <c r="B92" s="301"/>
      <c r="C92" s="278" t="s">
        <v>1280</v>
      </c>
      <c r="D92" s="278"/>
      <c r="E92" s="278"/>
      <c r="F92" s="299" t="s">
        <v>1258</v>
      </c>
      <c r="G92" s="300"/>
      <c r="H92" s="278" t="s">
        <v>1281</v>
      </c>
      <c r="I92" s="278" t="s">
        <v>1254</v>
      </c>
      <c r="J92" s="278">
        <v>255</v>
      </c>
      <c r="K92" s="290"/>
    </row>
    <row r="93" spans="2:11" s="1" customFormat="1" ht="15" customHeight="1">
      <c r="B93" s="301"/>
      <c r="C93" s="278" t="s">
        <v>1282</v>
      </c>
      <c r="D93" s="278"/>
      <c r="E93" s="278"/>
      <c r="F93" s="299" t="s">
        <v>1252</v>
      </c>
      <c r="G93" s="300"/>
      <c r="H93" s="278" t="s">
        <v>1283</v>
      </c>
      <c r="I93" s="278" t="s">
        <v>1284</v>
      </c>
      <c r="J93" s="278"/>
      <c r="K93" s="290"/>
    </row>
    <row r="94" spans="2:11" s="1" customFormat="1" ht="15" customHeight="1">
      <c r="B94" s="301"/>
      <c r="C94" s="278" t="s">
        <v>1285</v>
      </c>
      <c r="D94" s="278"/>
      <c r="E94" s="278"/>
      <c r="F94" s="299" t="s">
        <v>1252</v>
      </c>
      <c r="G94" s="300"/>
      <c r="H94" s="278" t="s">
        <v>1286</v>
      </c>
      <c r="I94" s="278" t="s">
        <v>1287</v>
      </c>
      <c r="J94" s="278"/>
      <c r="K94" s="290"/>
    </row>
    <row r="95" spans="2:11" s="1" customFormat="1" ht="15" customHeight="1">
      <c r="B95" s="301"/>
      <c r="C95" s="278" t="s">
        <v>1288</v>
      </c>
      <c r="D95" s="278"/>
      <c r="E95" s="278"/>
      <c r="F95" s="299" t="s">
        <v>1252</v>
      </c>
      <c r="G95" s="300"/>
      <c r="H95" s="278" t="s">
        <v>1288</v>
      </c>
      <c r="I95" s="278" t="s">
        <v>1287</v>
      </c>
      <c r="J95" s="278"/>
      <c r="K95" s="290"/>
    </row>
    <row r="96" spans="2:11" s="1" customFormat="1" ht="15" customHeight="1">
      <c r="B96" s="301"/>
      <c r="C96" s="278" t="s">
        <v>45</v>
      </c>
      <c r="D96" s="278"/>
      <c r="E96" s="278"/>
      <c r="F96" s="299" t="s">
        <v>1252</v>
      </c>
      <c r="G96" s="300"/>
      <c r="H96" s="278" t="s">
        <v>1289</v>
      </c>
      <c r="I96" s="278" t="s">
        <v>1287</v>
      </c>
      <c r="J96" s="278"/>
      <c r="K96" s="290"/>
    </row>
    <row r="97" spans="2:11" s="1" customFormat="1" ht="15" customHeight="1">
      <c r="B97" s="301"/>
      <c r="C97" s="278" t="s">
        <v>55</v>
      </c>
      <c r="D97" s="278"/>
      <c r="E97" s="278"/>
      <c r="F97" s="299" t="s">
        <v>1252</v>
      </c>
      <c r="G97" s="300"/>
      <c r="H97" s="278" t="s">
        <v>1290</v>
      </c>
      <c r="I97" s="278" t="s">
        <v>1287</v>
      </c>
      <c r="J97" s="278"/>
      <c r="K97" s="290"/>
    </row>
    <row r="98" spans="2:11" s="1" customFormat="1" ht="15" customHeight="1">
      <c r="B98" s="304"/>
      <c r="C98" s="305"/>
      <c r="D98" s="305"/>
      <c r="E98" s="305"/>
      <c r="F98" s="305"/>
      <c r="G98" s="305"/>
      <c r="H98" s="305"/>
      <c r="I98" s="305"/>
      <c r="J98" s="305"/>
      <c r="K98" s="306"/>
    </row>
    <row r="99" spans="2:11" s="1" customFormat="1" ht="18.75" customHeight="1">
      <c r="B99" s="307"/>
      <c r="C99" s="308"/>
      <c r="D99" s="308"/>
      <c r="E99" s="308"/>
      <c r="F99" s="308"/>
      <c r="G99" s="308"/>
      <c r="H99" s="308"/>
      <c r="I99" s="308"/>
      <c r="J99" s="308"/>
      <c r="K99" s="307"/>
    </row>
    <row r="100" spans="2:11" s="1" customFormat="1" ht="18.75" customHeight="1">
      <c r="B100" s="285"/>
      <c r="C100" s="285"/>
      <c r="D100" s="285"/>
      <c r="E100" s="285"/>
      <c r="F100" s="285"/>
      <c r="G100" s="285"/>
      <c r="H100" s="285"/>
      <c r="I100" s="285"/>
      <c r="J100" s="285"/>
      <c r="K100" s="285"/>
    </row>
    <row r="101" spans="2:11" s="1" customFormat="1" ht="7.5" customHeight="1">
      <c r="B101" s="286"/>
      <c r="C101" s="287"/>
      <c r="D101" s="287"/>
      <c r="E101" s="287"/>
      <c r="F101" s="287"/>
      <c r="G101" s="287"/>
      <c r="H101" s="287"/>
      <c r="I101" s="287"/>
      <c r="J101" s="287"/>
      <c r="K101" s="288"/>
    </row>
    <row r="102" spans="2:11" s="1" customFormat="1" ht="45" customHeight="1">
      <c r="B102" s="289"/>
      <c r="C102" s="411" t="s">
        <v>1291</v>
      </c>
      <c r="D102" s="411"/>
      <c r="E102" s="411"/>
      <c r="F102" s="411"/>
      <c r="G102" s="411"/>
      <c r="H102" s="411"/>
      <c r="I102" s="411"/>
      <c r="J102" s="411"/>
      <c r="K102" s="290"/>
    </row>
    <row r="103" spans="2:11" s="1" customFormat="1" ht="17.25" customHeight="1">
      <c r="B103" s="289"/>
      <c r="C103" s="291" t="s">
        <v>1246</v>
      </c>
      <c r="D103" s="291"/>
      <c r="E103" s="291"/>
      <c r="F103" s="291" t="s">
        <v>1247</v>
      </c>
      <c r="G103" s="292"/>
      <c r="H103" s="291" t="s">
        <v>61</v>
      </c>
      <c r="I103" s="291" t="s">
        <v>64</v>
      </c>
      <c r="J103" s="291" t="s">
        <v>1248</v>
      </c>
      <c r="K103" s="290"/>
    </row>
    <row r="104" spans="2:11" s="1" customFormat="1" ht="17.25" customHeight="1">
      <c r="B104" s="289"/>
      <c r="C104" s="293" t="s">
        <v>1249</v>
      </c>
      <c r="D104" s="293"/>
      <c r="E104" s="293"/>
      <c r="F104" s="294" t="s">
        <v>1250</v>
      </c>
      <c r="G104" s="295"/>
      <c r="H104" s="293"/>
      <c r="I104" s="293"/>
      <c r="J104" s="293" t="s">
        <v>1251</v>
      </c>
      <c r="K104" s="290"/>
    </row>
    <row r="105" spans="2:11" s="1" customFormat="1" ht="5.25" customHeight="1">
      <c r="B105" s="289"/>
      <c r="C105" s="291"/>
      <c r="D105" s="291"/>
      <c r="E105" s="291"/>
      <c r="F105" s="291"/>
      <c r="G105" s="309"/>
      <c r="H105" s="291"/>
      <c r="I105" s="291"/>
      <c r="J105" s="291"/>
      <c r="K105" s="290"/>
    </row>
    <row r="106" spans="2:11" s="1" customFormat="1" ht="15" customHeight="1">
      <c r="B106" s="289"/>
      <c r="C106" s="278" t="s">
        <v>60</v>
      </c>
      <c r="D106" s="298"/>
      <c r="E106" s="298"/>
      <c r="F106" s="299" t="s">
        <v>1252</v>
      </c>
      <c r="G106" s="278"/>
      <c r="H106" s="278" t="s">
        <v>1292</v>
      </c>
      <c r="I106" s="278" t="s">
        <v>1254</v>
      </c>
      <c r="J106" s="278">
        <v>20</v>
      </c>
      <c r="K106" s="290"/>
    </row>
    <row r="107" spans="2:11" s="1" customFormat="1" ht="15" customHeight="1">
      <c r="B107" s="289"/>
      <c r="C107" s="278" t="s">
        <v>1255</v>
      </c>
      <c r="D107" s="278"/>
      <c r="E107" s="278"/>
      <c r="F107" s="299" t="s">
        <v>1252</v>
      </c>
      <c r="G107" s="278"/>
      <c r="H107" s="278" t="s">
        <v>1292</v>
      </c>
      <c r="I107" s="278" t="s">
        <v>1254</v>
      </c>
      <c r="J107" s="278">
        <v>120</v>
      </c>
      <c r="K107" s="290"/>
    </row>
    <row r="108" spans="2:11" s="1" customFormat="1" ht="15" customHeight="1">
      <c r="B108" s="301"/>
      <c r="C108" s="278" t="s">
        <v>1257</v>
      </c>
      <c r="D108" s="278"/>
      <c r="E108" s="278"/>
      <c r="F108" s="299" t="s">
        <v>1258</v>
      </c>
      <c r="G108" s="278"/>
      <c r="H108" s="278" t="s">
        <v>1292</v>
      </c>
      <c r="I108" s="278" t="s">
        <v>1254</v>
      </c>
      <c r="J108" s="278">
        <v>50</v>
      </c>
      <c r="K108" s="290"/>
    </row>
    <row r="109" spans="2:11" s="1" customFormat="1" ht="15" customHeight="1">
      <c r="B109" s="301"/>
      <c r="C109" s="278" t="s">
        <v>1260</v>
      </c>
      <c r="D109" s="278"/>
      <c r="E109" s="278"/>
      <c r="F109" s="299" t="s">
        <v>1252</v>
      </c>
      <c r="G109" s="278"/>
      <c r="H109" s="278" t="s">
        <v>1292</v>
      </c>
      <c r="I109" s="278" t="s">
        <v>1262</v>
      </c>
      <c r="J109" s="278"/>
      <c r="K109" s="290"/>
    </row>
    <row r="110" spans="2:11" s="1" customFormat="1" ht="15" customHeight="1">
      <c r="B110" s="301"/>
      <c r="C110" s="278" t="s">
        <v>1271</v>
      </c>
      <c r="D110" s="278"/>
      <c r="E110" s="278"/>
      <c r="F110" s="299" t="s">
        <v>1258</v>
      </c>
      <c r="G110" s="278"/>
      <c r="H110" s="278" t="s">
        <v>1292</v>
      </c>
      <c r="I110" s="278" t="s">
        <v>1254</v>
      </c>
      <c r="J110" s="278">
        <v>50</v>
      </c>
      <c r="K110" s="290"/>
    </row>
    <row r="111" spans="2:11" s="1" customFormat="1" ht="15" customHeight="1">
      <c r="B111" s="301"/>
      <c r="C111" s="278" t="s">
        <v>1279</v>
      </c>
      <c r="D111" s="278"/>
      <c r="E111" s="278"/>
      <c r="F111" s="299" t="s">
        <v>1258</v>
      </c>
      <c r="G111" s="278"/>
      <c r="H111" s="278" t="s">
        <v>1292</v>
      </c>
      <c r="I111" s="278" t="s">
        <v>1254</v>
      </c>
      <c r="J111" s="278">
        <v>50</v>
      </c>
      <c r="K111" s="290"/>
    </row>
    <row r="112" spans="2:11" s="1" customFormat="1" ht="15" customHeight="1">
      <c r="B112" s="301"/>
      <c r="C112" s="278" t="s">
        <v>1277</v>
      </c>
      <c r="D112" s="278"/>
      <c r="E112" s="278"/>
      <c r="F112" s="299" t="s">
        <v>1258</v>
      </c>
      <c r="G112" s="278"/>
      <c r="H112" s="278" t="s">
        <v>1292</v>
      </c>
      <c r="I112" s="278" t="s">
        <v>1254</v>
      </c>
      <c r="J112" s="278">
        <v>50</v>
      </c>
      <c r="K112" s="290"/>
    </row>
    <row r="113" spans="2:11" s="1" customFormat="1" ht="15" customHeight="1">
      <c r="B113" s="301"/>
      <c r="C113" s="278" t="s">
        <v>60</v>
      </c>
      <c r="D113" s="278"/>
      <c r="E113" s="278"/>
      <c r="F113" s="299" t="s">
        <v>1252</v>
      </c>
      <c r="G113" s="278"/>
      <c r="H113" s="278" t="s">
        <v>1293</v>
      </c>
      <c r="I113" s="278" t="s">
        <v>1254</v>
      </c>
      <c r="J113" s="278">
        <v>20</v>
      </c>
      <c r="K113" s="290"/>
    </row>
    <row r="114" spans="2:11" s="1" customFormat="1" ht="15" customHeight="1">
      <c r="B114" s="301"/>
      <c r="C114" s="278" t="s">
        <v>1294</v>
      </c>
      <c r="D114" s="278"/>
      <c r="E114" s="278"/>
      <c r="F114" s="299" t="s">
        <v>1252</v>
      </c>
      <c r="G114" s="278"/>
      <c r="H114" s="278" t="s">
        <v>1295</v>
      </c>
      <c r="I114" s="278" t="s">
        <v>1254</v>
      </c>
      <c r="J114" s="278">
        <v>120</v>
      </c>
      <c r="K114" s="290"/>
    </row>
    <row r="115" spans="2:11" s="1" customFormat="1" ht="15" customHeight="1">
      <c r="B115" s="301"/>
      <c r="C115" s="278" t="s">
        <v>45</v>
      </c>
      <c r="D115" s="278"/>
      <c r="E115" s="278"/>
      <c r="F115" s="299" t="s">
        <v>1252</v>
      </c>
      <c r="G115" s="278"/>
      <c r="H115" s="278" t="s">
        <v>1296</v>
      </c>
      <c r="I115" s="278" t="s">
        <v>1287</v>
      </c>
      <c r="J115" s="278"/>
      <c r="K115" s="290"/>
    </row>
    <row r="116" spans="2:11" s="1" customFormat="1" ht="15" customHeight="1">
      <c r="B116" s="301"/>
      <c r="C116" s="278" t="s">
        <v>55</v>
      </c>
      <c r="D116" s="278"/>
      <c r="E116" s="278"/>
      <c r="F116" s="299" t="s">
        <v>1252</v>
      </c>
      <c r="G116" s="278"/>
      <c r="H116" s="278" t="s">
        <v>1297</v>
      </c>
      <c r="I116" s="278" t="s">
        <v>1287</v>
      </c>
      <c r="J116" s="278"/>
      <c r="K116" s="290"/>
    </row>
    <row r="117" spans="2:11" s="1" customFormat="1" ht="15" customHeight="1">
      <c r="B117" s="301"/>
      <c r="C117" s="278" t="s">
        <v>64</v>
      </c>
      <c r="D117" s="278"/>
      <c r="E117" s="278"/>
      <c r="F117" s="299" t="s">
        <v>1252</v>
      </c>
      <c r="G117" s="278"/>
      <c r="H117" s="278" t="s">
        <v>1298</v>
      </c>
      <c r="I117" s="278" t="s">
        <v>1299</v>
      </c>
      <c r="J117" s="278"/>
      <c r="K117" s="290"/>
    </row>
    <row r="118" spans="2:11" s="1" customFormat="1" ht="15" customHeight="1">
      <c r="B118" s="304"/>
      <c r="C118" s="310"/>
      <c r="D118" s="310"/>
      <c r="E118" s="310"/>
      <c r="F118" s="310"/>
      <c r="G118" s="310"/>
      <c r="H118" s="310"/>
      <c r="I118" s="310"/>
      <c r="J118" s="310"/>
      <c r="K118" s="306"/>
    </row>
    <row r="119" spans="2:11" s="1" customFormat="1" ht="18.75" customHeight="1">
      <c r="B119" s="311"/>
      <c r="C119" s="312"/>
      <c r="D119" s="312"/>
      <c r="E119" s="312"/>
      <c r="F119" s="313"/>
      <c r="G119" s="312"/>
      <c r="H119" s="312"/>
      <c r="I119" s="312"/>
      <c r="J119" s="312"/>
      <c r="K119" s="311"/>
    </row>
    <row r="120" spans="2:11" s="1" customFormat="1" ht="18.75" customHeight="1">
      <c r="B120" s="285"/>
      <c r="C120" s="285"/>
      <c r="D120" s="285"/>
      <c r="E120" s="285"/>
      <c r="F120" s="285"/>
      <c r="G120" s="285"/>
      <c r="H120" s="285"/>
      <c r="I120" s="285"/>
      <c r="J120" s="285"/>
      <c r="K120" s="285"/>
    </row>
    <row r="121" spans="2:11" s="1" customFormat="1" ht="7.5" customHeight="1">
      <c r="B121" s="314"/>
      <c r="C121" s="315"/>
      <c r="D121" s="315"/>
      <c r="E121" s="315"/>
      <c r="F121" s="315"/>
      <c r="G121" s="315"/>
      <c r="H121" s="315"/>
      <c r="I121" s="315"/>
      <c r="J121" s="315"/>
      <c r="K121" s="316"/>
    </row>
    <row r="122" spans="2:11" s="1" customFormat="1" ht="45" customHeight="1">
      <c r="B122" s="317"/>
      <c r="C122" s="409" t="s">
        <v>1300</v>
      </c>
      <c r="D122" s="409"/>
      <c r="E122" s="409"/>
      <c r="F122" s="409"/>
      <c r="G122" s="409"/>
      <c r="H122" s="409"/>
      <c r="I122" s="409"/>
      <c r="J122" s="409"/>
      <c r="K122" s="318"/>
    </row>
    <row r="123" spans="2:11" s="1" customFormat="1" ht="17.25" customHeight="1">
      <c r="B123" s="319"/>
      <c r="C123" s="291" t="s">
        <v>1246</v>
      </c>
      <c r="D123" s="291"/>
      <c r="E123" s="291"/>
      <c r="F123" s="291" t="s">
        <v>1247</v>
      </c>
      <c r="G123" s="292"/>
      <c r="H123" s="291" t="s">
        <v>61</v>
      </c>
      <c r="I123" s="291" t="s">
        <v>64</v>
      </c>
      <c r="J123" s="291" t="s">
        <v>1248</v>
      </c>
      <c r="K123" s="320"/>
    </row>
    <row r="124" spans="2:11" s="1" customFormat="1" ht="17.25" customHeight="1">
      <c r="B124" s="319"/>
      <c r="C124" s="293" t="s">
        <v>1249</v>
      </c>
      <c r="D124" s="293"/>
      <c r="E124" s="293"/>
      <c r="F124" s="294" t="s">
        <v>1250</v>
      </c>
      <c r="G124" s="295"/>
      <c r="H124" s="293"/>
      <c r="I124" s="293"/>
      <c r="J124" s="293" t="s">
        <v>1251</v>
      </c>
      <c r="K124" s="320"/>
    </row>
    <row r="125" spans="2:11" s="1" customFormat="1" ht="5.25" customHeight="1">
      <c r="B125" s="321"/>
      <c r="C125" s="296"/>
      <c r="D125" s="296"/>
      <c r="E125" s="296"/>
      <c r="F125" s="296"/>
      <c r="G125" s="322"/>
      <c r="H125" s="296"/>
      <c r="I125" s="296"/>
      <c r="J125" s="296"/>
      <c r="K125" s="323"/>
    </row>
    <row r="126" spans="2:11" s="1" customFormat="1" ht="15" customHeight="1">
      <c r="B126" s="321"/>
      <c r="C126" s="278" t="s">
        <v>1255</v>
      </c>
      <c r="D126" s="298"/>
      <c r="E126" s="298"/>
      <c r="F126" s="299" t="s">
        <v>1252</v>
      </c>
      <c r="G126" s="278"/>
      <c r="H126" s="278" t="s">
        <v>1292</v>
      </c>
      <c r="I126" s="278" t="s">
        <v>1254</v>
      </c>
      <c r="J126" s="278">
        <v>120</v>
      </c>
      <c r="K126" s="324"/>
    </row>
    <row r="127" spans="2:11" s="1" customFormat="1" ht="15" customHeight="1">
      <c r="B127" s="321"/>
      <c r="C127" s="278" t="s">
        <v>1301</v>
      </c>
      <c r="D127" s="278"/>
      <c r="E127" s="278"/>
      <c r="F127" s="299" t="s">
        <v>1252</v>
      </c>
      <c r="G127" s="278"/>
      <c r="H127" s="278" t="s">
        <v>1302</v>
      </c>
      <c r="I127" s="278" t="s">
        <v>1254</v>
      </c>
      <c r="J127" s="278" t="s">
        <v>1303</v>
      </c>
      <c r="K127" s="324"/>
    </row>
    <row r="128" spans="2:11" s="1" customFormat="1" ht="15" customHeight="1">
      <c r="B128" s="321"/>
      <c r="C128" s="278" t="s">
        <v>91</v>
      </c>
      <c r="D128" s="278"/>
      <c r="E128" s="278"/>
      <c r="F128" s="299" t="s">
        <v>1252</v>
      </c>
      <c r="G128" s="278"/>
      <c r="H128" s="278" t="s">
        <v>1304</v>
      </c>
      <c r="I128" s="278" t="s">
        <v>1254</v>
      </c>
      <c r="J128" s="278" t="s">
        <v>1303</v>
      </c>
      <c r="K128" s="324"/>
    </row>
    <row r="129" spans="2:11" s="1" customFormat="1" ht="15" customHeight="1">
      <c r="B129" s="321"/>
      <c r="C129" s="278" t="s">
        <v>1263</v>
      </c>
      <c r="D129" s="278"/>
      <c r="E129" s="278"/>
      <c r="F129" s="299" t="s">
        <v>1258</v>
      </c>
      <c r="G129" s="278"/>
      <c r="H129" s="278" t="s">
        <v>1264</v>
      </c>
      <c r="I129" s="278" t="s">
        <v>1254</v>
      </c>
      <c r="J129" s="278">
        <v>15</v>
      </c>
      <c r="K129" s="324"/>
    </row>
    <row r="130" spans="2:11" s="1" customFormat="1" ht="15" customHeight="1">
      <c r="B130" s="321"/>
      <c r="C130" s="302" t="s">
        <v>1265</v>
      </c>
      <c r="D130" s="302"/>
      <c r="E130" s="302"/>
      <c r="F130" s="303" t="s">
        <v>1258</v>
      </c>
      <c r="G130" s="302"/>
      <c r="H130" s="302" t="s">
        <v>1266</v>
      </c>
      <c r="I130" s="302" t="s">
        <v>1254</v>
      </c>
      <c r="J130" s="302">
        <v>15</v>
      </c>
      <c r="K130" s="324"/>
    </row>
    <row r="131" spans="2:11" s="1" customFormat="1" ht="15" customHeight="1">
      <c r="B131" s="321"/>
      <c r="C131" s="302" t="s">
        <v>1267</v>
      </c>
      <c r="D131" s="302"/>
      <c r="E131" s="302"/>
      <c r="F131" s="303" t="s">
        <v>1258</v>
      </c>
      <c r="G131" s="302"/>
      <c r="H131" s="302" t="s">
        <v>1268</v>
      </c>
      <c r="I131" s="302" t="s">
        <v>1254</v>
      </c>
      <c r="J131" s="302">
        <v>20</v>
      </c>
      <c r="K131" s="324"/>
    </row>
    <row r="132" spans="2:11" s="1" customFormat="1" ht="15" customHeight="1">
      <c r="B132" s="321"/>
      <c r="C132" s="302" t="s">
        <v>1269</v>
      </c>
      <c r="D132" s="302"/>
      <c r="E132" s="302"/>
      <c r="F132" s="303" t="s">
        <v>1258</v>
      </c>
      <c r="G132" s="302"/>
      <c r="H132" s="302" t="s">
        <v>1270</v>
      </c>
      <c r="I132" s="302" t="s">
        <v>1254</v>
      </c>
      <c r="J132" s="302">
        <v>20</v>
      </c>
      <c r="K132" s="324"/>
    </row>
    <row r="133" spans="2:11" s="1" customFormat="1" ht="15" customHeight="1">
      <c r="B133" s="321"/>
      <c r="C133" s="278" t="s">
        <v>1257</v>
      </c>
      <c r="D133" s="278"/>
      <c r="E133" s="278"/>
      <c r="F133" s="299" t="s">
        <v>1258</v>
      </c>
      <c r="G133" s="278"/>
      <c r="H133" s="278" t="s">
        <v>1292</v>
      </c>
      <c r="I133" s="278" t="s">
        <v>1254</v>
      </c>
      <c r="J133" s="278">
        <v>50</v>
      </c>
      <c r="K133" s="324"/>
    </row>
    <row r="134" spans="2:11" s="1" customFormat="1" ht="15" customHeight="1">
      <c r="B134" s="321"/>
      <c r="C134" s="278" t="s">
        <v>1271</v>
      </c>
      <c r="D134" s="278"/>
      <c r="E134" s="278"/>
      <c r="F134" s="299" t="s">
        <v>1258</v>
      </c>
      <c r="G134" s="278"/>
      <c r="H134" s="278" t="s">
        <v>1292</v>
      </c>
      <c r="I134" s="278" t="s">
        <v>1254</v>
      </c>
      <c r="J134" s="278">
        <v>50</v>
      </c>
      <c r="K134" s="324"/>
    </row>
    <row r="135" spans="2:11" s="1" customFormat="1" ht="15" customHeight="1">
      <c r="B135" s="321"/>
      <c r="C135" s="278" t="s">
        <v>1277</v>
      </c>
      <c r="D135" s="278"/>
      <c r="E135" s="278"/>
      <c r="F135" s="299" t="s">
        <v>1258</v>
      </c>
      <c r="G135" s="278"/>
      <c r="H135" s="278" t="s">
        <v>1292</v>
      </c>
      <c r="I135" s="278" t="s">
        <v>1254</v>
      </c>
      <c r="J135" s="278">
        <v>50</v>
      </c>
      <c r="K135" s="324"/>
    </row>
    <row r="136" spans="2:11" s="1" customFormat="1" ht="15" customHeight="1">
      <c r="B136" s="321"/>
      <c r="C136" s="278" t="s">
        <v>1279</v>
      </c>
      <c r="D136" s="278"/>
      <c r="E136" s="278"/>
      <c r="F136" s="299" t="s">
        <v>1258</v>
      </c>
      <c r="G136" s="278"/>
      <c r="H136" s="278" t="s">
        <v>1292</v>
      </c>
      <c r="I136" s="278" t="s">
        <v>1254</v>
      </c>
      <c r="J136" s="278">
        <v>50</v>
      </c>
      <c r="K136" s="324"/>
    </row>
    <row r="137" spans="2:11" s="1" customFormat="1" ht="15" customHeight="1">
      <c r="B137" s="321"/>
      <c r="C137" s="278" t="s">
        <v>1280</v>
      </c>
      <c r="D137" s="278"/>
      <c r="E137" s="278"/>
      <c r="F137" s="299" t="s">
        <v>1258</v>
      </c>
      <c r="G137" s="278"/>
      <c r="H137" s="278" t="s">
        <v>1305</v>
      </c>
      <c r="I137" s="278" t="s">
        <v>1254</v>
      </c>
      <c r="J137" s="278">
        <v>255</v>
      </c>
      <c r="K137" s="324"/>
    </row>
    <row r="138" spans="2:11" s="1" customFormat="1" ht="15" customHeight="1">
      <c r="B138" s="321"/>
      <c r="C138" s="278" t="s">
        <v>1282</v>
      </c>
      <c r="D138" s="278"/>
      <c r="E138" s="278"/>
      <c r="F138" s="299" t="s">
        <v>1252</v>
      </c>
      <c r="G138" s="278"/>
      <c r="H138" s="278" t="s">
        <v>1306</v>
      </c>
      <c r="I138" s="278" t="s">
        <v>1284</v>
      </c>
      <c r="J138" s="278"/>
      <c r="K138" s="324"/>
    </row>
    <row r="139" spans="2:11" s="1" customFormat="1" ht="15" customHeight="1">
      <c r="B139" s="321"/>
      <c r="C139" s="278" t="s">
        <v>1285</v>
      </c>
      <c r="D139" s="278"/>
      <c r="E139" s="278"/>
      <c r="F139" s="299" t="s">
        <v>1252</v>
      </c>
      <c r="G139" s="278"/>
      <c r="H139" s="278" t="s">
        <v>1307</v>
      </c>
      <c r="I139" s="278" t="s">
        <v>1287</v>
      </c>
      <c r="J139" s="278"/>
      <c r="K139" s="324"/>
    </row>
    <row r="140" spans="2:11" s="1" customFormat="1" ht="15" customHeight="1">
      <c r="B140" s="321"/>
      <c r="C140" s="278" t="s">
        <v>1288</v>
      </c>
      <c r="D140" s="278"/>
      <c r="E140" s="278"/>
      <c r="F140" s="299" t="s">
        <v>1252</v>
      </c>
      <c r="G140" s="278"/>
      <c r="H140" s="278" t="s">
        <v>1288</v>
      </c>
      <c r="I140" s="278" t="s">
        <v>1287</v>
      </c>
      <c r="J140" s="278"/>
      <c r="K140" s="324"/>
    </row>
    <row r="141" spans="2:11" s="1" customFormat="1" ht="15" customHeight="1">
      <c r="B141" s="321"/>
      <c r="C141" s="278" t="s">
        <v>45</v>
      </c>
      <c r="D141" s="278"/>
      <c r="E141" s="278"/>
      <c r="F141" s="299" t="s">
        <v>1252</v>
      </c>
      <c r="G141" s="278"/>
      <c r="H141" s="278" t="s">
        <v>1308</v>
      </c>
      <c r="I141" s="278" t="s">
        <v>1287</v>
      </c>
      <c r="J141" s="278"/>
      <c r="K141" s="324"/>
    </row>
    <row r="142" spans="2:11" s="1" customFormat="1" ht="15" customHeight="1">
      <c r="B142" s="321"/>
      <c r="C142" s="278" t="s">
        <v>1309</v>
      </c>
      <c r="D142" s="278"/>
      <c r="E142" s="278"/>
      <c r="F142" s="299" t="s">
        <v>1252</v>
      </c>
      <c r="G142" s="278"/>
      <c r="H142" s="278" t="s">
        <v>1310</v>
      </c>
      <c r="I142" s="278" t="s">
        <v>1287</v>
      </c>
      <c r="J142" s="278"/>
      <c r="K142" s="324"/>
    </row>
    <row r="143" spans="2:11" s="1" customFormat="1" ht="15" customHeight="1">
      <c r="B143" s="325"/>
      <c r="C143" s="326"/>
      <c r="D143" s="326"/>
      <c r="E143" s="326"/>
      <c r="F143" s="326"/>
      <c r="G143" s="326"/>
      <c r="H143" s="326"/>
      <c r="I143" s="326"/>
      <c r="J143" s="326"/>
      <c r="K143" s="327"/>
    </row>
    <row r="144" spans="2:11" s="1" customFormat="1" ht="18.75" customHeight="1">
      <c r="B144" s="312"/>
      <c r="C144" s="312"/>
      <c r="D144" s="312"/>
      <c r="E144" s="312"/>
      <c r="F144" s="313"/>
      <c r="G144" s="312"/>
      <c r="H144" s="312"/>
      <c r="I144" s="312"/>
      <c r="J144" s="312"/>
      <c r="K144" s="312"/>
    </row>
    <row r="145" spans="2:11" s="1" customFormat="1" ht="18.75" customHeight="1">
      <c r="B145" s="285"/>
      <c r="C145" s="285"/>
      <c r="D145" s="285"/>
      <c r="E145" s="285"/>
      <c r="F145" s="285"/>
      <c r="G145" s="285"/>
      <c r="H145" s="285"/>
      <c r="I145" s="285"/>
      <c r="J145" s="285"/>
      <c r="K145" s="285"/>
    </row>
    <row r="146" spans="2:11" s="1" customFormat="1" ht="7.5" customHeight="1">
      <c r="B146" s="286"/>
      <c r="C146" s="287"/>
      <c r="D146" s="287"/>
      <c r="E146" s="287"/>
      <c r="F146" s="287"/>
      <c r="G146" s="287"/>
      <c r="H146" s="287"/>
      <c r="I146" s="287"/>
      <c r="J146" s="287"/>
      <c r="K146" s="288"/>
    </row>
    <row r="147" spans="2:11" s="1" customFormat="1" ht="45" customHeight="1">
      <c r="B147" s="289"/>
      <c r="C147" s="411" t="s">
        <v>1311</v>
      </c>
      <c r="D147" s="411"/>
      <c r="E147" s="411"/>
      <c r="F147" s="411"/>
      <c r="G147" s="411"/>
      <c r="H147" s="411"/>
      <c r="I147" s="411"/>
      <c r="J147" s="411"/>
      <c r="K147" s="290"/>
    </row>
    <row r="148" spans="2:11" s="1" customFormat="1" ht="17.25" customHeight="1">
      <c r="B148" s="289"/>
      <c r="C148" s="291" t="s">
        <v>1246</v>
      </c>
      <c r="D148" s="291"/>
      <c r="E148" s="291"/>
      <c r="F148" s="291" t="s">
        <v>1247</v>
      </c>
      <c r="G148" s="292"/>
      <c r="H148" s="291" t="s">
        <v>61</v>
      </c>
      <c r="I148" s="291" t="s">
        <v>64</v>
      </c>
      <c r="J148" s="291" t="s">
        <v>1248</v>
      </c>
      <c r="K148" s="290"/>
    </row>
    <row r="149" spans="2:11" s="1" customFormat="1" ht="17.25" customHeight="1">
      <c r="B149" s="289"/>
      <c r="C149" s="293" t="s">
        <v>1249</v>
      </c>
      <c r="D149" s="293"/>
      <c r="E149" s="293"/>
      <c r="F149" s="294" t="s">
        <v>1250</v>
      </c>
      <c r="G149" s="295"/>
      <c r="H149" s="293"/>
      <c r="I149" s="293"/>
      <c r="J149" s="293" t="s">
        <v>1251</v>
      </c>
      <c r="K149" s="290"/>
    </row>
    <row r="150" spans="2:11" s="1" customFormat="1" ht="5.25" customHeight="1">
      <c r="B150" s="301"/>
      <c r="C150" s="296"/>
      <c r="D150" s="296"/>
      <c r="E150" s="296"/>
      <c r="F150" s="296"/>
      <c r="G150" s="297"/>
      <c r="H150" s="296"/>
      <c r="I150" s="296"/>
      <c r="J150" s="296"/>
      <c r="K150" s="324"/>
    </row>
    <row r="151" spans="2:11" s="1" customFormat="1" ht="15" customHeight="1">
      <c r="B151" s="301"/>
      <c r="C151" s="328" t="s">
        <v>1255</v>
      </c>
      <c r="D151" s="278"/>
      <c r="E151" s="278"/>
      <c r="F151" s="329" t="s">
        <v>1252</v>
      </c>
      <c r="G151" s="278"/>
      <c r="H151" s="328" t="s">
        <v>1292</v>
      </c>
      <c r="I151" s="328" t="s">
        <v>1254</v>
      </c>
      <c r="J151" s="328">
        <v>120</v>
      </c>
      <c r="K151" s="324"/>
    </row>
    <row r="152" spans="2:11" s="1" customFormat="1" ht="15" customHeight="1">
      <c r="B152" s="301"/>
      <c r="C152" s="328" t="s">
        <v>1301</v>
      </c>
      <c r="D152" s="278"/>
      <c r="E152" s="278"/>
      <c r="F152" s="329" t="s">
        <v>1252</v>
      </c>
      <c r="G152" s="278"/>
      <c r="H152" s="328" t="s">
        <v>1312</v>
      </c>
      <c r="I152" s="328" t="s">
        <v>1254</v>
      </c>
      <c r="J152" s="328" t="s">
        <v>1303</v>
      </c>
      <c r="K152" s="324"/>
    </row>
    <row r="153" spans="2:11" s="1" customFormat="1" ht="15" customHeight="1">
      <c r="B153" s="301"/>
      <c r="C153" s="328" t="s">
        <v>91</v>
      </c>
      <c r="D153" s="278"/>
      <c r="E153" s="278"/>
      <c r="F153" s="329" t="s">
        <v>1252</v>
      </c>
      <c r="G153" s="278"/>
      <c r="H153" s="328" t="s">
        <v>1313</v>
      </c>
      <c r="I153" s="328" t="s">
        <v>1254</v>
      </c>
      <c r="J153" s="328" t="s">
        <v>1303</v>
      </c>
      <c r="K153" s="324"/>
    </row>
    <row r="154" spans="2:11" s="1" customFormat="1" ht="15" customHeight="1">
      <c r="B154" s="301"/>
      <c r="C154" s="328" t="s">
        <v>1257</v>
      </c>
      <c r="D154" s="278"/>
      <c r="E154" s="278"/>
      <c r="F154" s="329" t="s">
        <v>1258</v>
      </c>
      <c r="G154" s="278"/>
      <c r="H154" s="328" t="s">
        <v>1292</v>
      </c>
      <c r="I154" s="328" t="s">
        <v>1254</v>
      </c>
      <c r="J154" s="328">
        <v>50</v>
      </c>
      <c r="K154" s="324"/>
    </row>
    <row r="155" spans="2:11" s="1" customFormat="1" ht="15" customHeight="1">
      <c r="B155" s="301"/>
      <c r="C155" s="328" t="s">
        <v>1260</v>
      </c>
      <c r="D155" s="278"/>
      <c r="E155" s="278"/>
      <c r="F155" s="329" t="s">
        <v>1252</v>
      </c>
      <c r="G155" s="278"/>
      <c r="H155" s="328" t="s">
        <v>1292</v>
      </c>
      <c r="I155" s="328" t="s">
        <v>1262</v>
      </c>
      <c r="J155" s="328"/>
      <c r="K155" s="324"/>
    </row>
    <row r="156" spans="2:11" s="1" customFormat="1" ht="15" customHeight="1">
      <c r="B156" s="301"/>
      <c r="C156" s="328" t="s">
        <v>1271</v>
      </c>
      <c r="D156" s="278"/>
      <c r="E156" s="278"/>
      <c r="F156" s="329" t="s">
        <v>1258</v>
      </c>
      <c r="G156" s="278"/>
      <c r="H156" s="328" t="s">
        <v>1292</v>
      </c>
      <c r="I156" s="328" t="s">
        <v>1254</v>
      </c>
      <c r="J156" s="328">
        <v>50</v>
      </c>
      <c r="K156" s="324"/>
    </row>
    <row r="157" spans="2:11" s="1" customFormat="1" ht="15" customHeight="1">
      <c r="B157" s="301"/>
      <c r="C157" s="328" t="s">
        <v>1279</v>
      </c>
      <c r="D157" s="278"/>
      <c r="E157" s="278"/>
      <c r="F157" s="329" t="s">
        <v>1258</v>
      </c>
      <c r="G157" s="278"/>
      <c r="H157" s="328" t="s">
        <v>1292</v>
      </c>
      <c r="I157" s="328" t="s">
        <v>1254</v>
      </c>
      <c r="J157" s="328">
        <v>50</v>
      </c>
      <c r="K157" s="324"/>
    </row>
    <row r="158" spans="2:11" s="1" customFormat="1" ht="15" customHeight="1">
      <c r="B158" s="301"/>
      <c r="C158" s="328" t="s">
        <v>1277</v>
      </c>
      <c r="D158" s="278"/>
      <c r="E158" s="278"/>
      <c r="F158" s="329" t="s">
        <v>1258</v>
      </c>
      <c r="G158" s="278"/>
      <c r="H158" s="328" t="s">
        <v>1292</v>
      </c>
      <c r="I158" s="328" t="s">
        <v>1254</v>
      </c>
      <c r="J158" s="328">
        <v>50</v>
      </c>
      <c r="K158" s="324"/>
    </row>
    <row r="159" spans="2:11" s="1" customFormat="1" ht="15" customHeight="1">
      <c r="B159" s="301"/>
      <c r="C159" s="328" t="s">
        <v>117</v>
      </c>
      <c r="D159" s="278"/>
      <c r="E159" s="278"/>
      <c r="F159" s="329" t="s">
        <v>1252</v>
      </c>
      <c r="G159" s="278"/>
      <c r="H159" s="328" t="s">
        <v>1314</v>
      </c>
      <c r="I159" s="328" t="s">
        <v>1254</v>
      </c>
      <c r="J159" s="328" t="s">
        <v>1315</v>
      </c>
      <c r="K159" s="324"/>
    </row>
    <row r="160" spans="2:11" s="1" customFormat="1" ht="15" customHeight="1">
      <c r="B160" s="301"/>
      <c r="C160" s="328" t="s">
        <v>1316</v>
      </c>
      <c r="D160" s="278"/>
      <c r="E160" s="278"/>
      <c r="F160" s="329" t="s">
        <v>1252</v>
      </c>
      <c r="G160" s="278"/>
      <c r="H160" s="328" t="s">
        <v>1317</v>
      </c>
      <c r="I160" s="328" t="s">
        <v>1287</v>
      </c>
      <c r="J160" s="328"/>
      <c r="K160" s="324"/>
    </row>
    <row r="161" spans="2:11" s="1" customFormat="1" ht="15" customHeight="1">
      <c r="B161" s="330"/>
      <c r="C161" s="310"/>
      <c r="D161" s="310"/>
      <c r="E161" s="310"/>
      <c r="F161" s="310"/>
      <c r="G161" s="310"/>
      <c r="H161" s="310"/>
      <c r="I161" s="310"/>
      <c r="J161" s="310"/>
      <c r="K161" s="331"/>
    </row>
    <row r="162" spans="2:11" s="1" customFormat="1" ht="18.75" customHeight="1">
      <c r="B162" s="312"/>
      <c r="C162" s="322"/>
      <c r="D162" s="322"/>
      <c r="E162" s="322"/>
      <c r="F162" s="332"/>
      <c r="G162" s="322"/>
      <c r="H162" s="322"/>
      <c r="I162" s="322"/>
      <c r="J162" s="322"/>
      <c r="K162" s="312"/>
    </row>
    <row r="163" spans="2:11" s="1" customFormat="1" ht="18.75" customHeight="1">
      <c r="B163" s="285"/>
      <c r="C163" s="285"/>
      <c r="D163" s="285"/>
      <c r="E163" s="285"/>
      <c r="F163" s="285"/>
      <c r="G163" s="285"/>
      <c r="H163" s="285"/>
      <c r="I163" s="285"/>
      <c r="J163" s="285"/>
      <c r="K163" s="285"/>
    </row>
    <row r="164" spans="2:11" s="1" customFormat="1" ht="7.5" customHeight="1">
      <c r="B164" s="267"/>
      <c r="C164" s="268"/>
      <c r="D164" s="268"/>
      <c r="E164" s="268"/>
      <c r="F164" s="268"/>
      <c r="G164" s="268"/>
      <c r="H164" s="268"/>
      <c r="I164" s="268"/>
      <c r="J164" s="268"/>
      <c r="K164" s="269"/>
    </row>
    <row r="165" spans="2:11" s="1" customFormat="1" ht="45" customHeight="1">
      <c r="B165" s="270"/>
      <c r="C165" s="409" t="s">
        <v>1318</v>
      </c>
      <c r="D165" s="409"/>
      <c r="E165" s="409"/>
      <c r="F165" s="409"/>
      <c r="G165" s="409"/>
      <c r="H165" s="409"/>
      <c r="I165" s="409"/>
      <c r="J165" s="409"/>
      <c r="K165" s="271"/>
    </row>
    <row r="166" spans="2:11" s="1" customFormat="1" ht="17.25" customHeight="1">
      <c r="B166" s="270"/>
      <c r="C166" s="291" t="s">
        <v>1246</v>
      </c>
      <c r="D166" s="291"/>
      <c r="E166" s="291"/>
      <c r="F166" s="291" t="s">
        <v>1247</v>
      </c>
      <c r="G166" s="333"/>
      <c r="H166" s="334" t="s">
        <v>61</v>
      </c>
      <c r="I166" s="334" t="s">
        <v>64</v>
      </c>
      <c r="J166" s="291" t="s">
        <v>1248</v>
      </c>
      <c r="K166" s="271"/>
    </row>
    <row r="167" spans="2:11" s="1" customFormat="1" ht="17.25" customHeight="1">
      <c r="B167" s="272"/>
      <c r="C167" s="293" t="s">
        <v>1249</v>
      </c>
      <c r="D167" s="293"/>
      <c r="E167" s="293"/>
      <c r="F167" s="294" t="s">
        <v>1250</v>
      </c>
      <c r="G167" s="335"/>
      <c r="H167" s="336"/>
      <c r="I167" s="336"/>
      <c r="J167" s="293" t="s">
        <v>1251</v>
      </c>
      <c r="K167" s="273"/>
    </row>
    <row r="168" spans="2:11" s="1" customFormat="1" ht="5.25" customHeight="1">
      <c r="B168" s="301"/>
      <c r="C168" s="296"/>
      <c r="D168" s="296"/>
      <c r="E168" s="296"/>
      <c r="F168" s="296"/>
      <c r="G168" s="297"/>
      <c r="H168" s="296"/>
      <c r="I168" s="296"/>
      <c r="J168" s="296"/>
      <c r="K168" s="324"/>
    </row>
    <row r="169" spans="2:11" s="1" customFormat="1" ht="15" customHeight="1">
      <c r="B169" s="301"/>
      <c r="C169" s="278" t="s">
        <v>1255</v>
      </c>
      <c r="D169" s="278"/>
      <c r="E169" s="278"/>
      <c r="F169" s="299" t="s">
        <v>1252</v>
      </c>
      <c r="G169" s="278"/>
      <c r="H169" s="278" t="s">
        <v>1292</v>
      </c>
      <c r="I169" s="278" t="s">
        <v>1254</v>
      </c>
      <c r="J169" s="278">
        <v>120</v>
      </c>
      <c r="K169" s="324"/>
    </row>
    <row r="170" spans="2:11" s="1" customFormat="1" ht="15" customHeight="1">
      <c r="B170" s="301"/>
      <c r="C170" s="278" t="s">
        <v>1301</v>
      </c>
      <c r="D170" s="278"/>
      <c r="E170" s="278"/>
      <c r="F170" s="299" t="s">
        <v>1252</v>
      </c>
      <c r="G170" s="278"/>
      <c r="H170" s="278" t="s">
        <v>1302</v>
      </c>
      <c r="I170" s="278" t="s">
        <v>1254</v>
      </c>
      <c r="J170" s="278" t="s">
        <v>1303</v>
      </c>
      <c r="K170" s="324"/>
    </row>
    <row r="171" spans="2:11" s="1" customFormat="1" ht="15" customHeight="1">
      <c r="B171" s="301"/>
      <c r="C171" s="278" t="s">
        <v>91</v>
      </c>
      <c r="D171" s="278"/>
      <c r="E171" s="278"/>
      <c r="F171" s="299" t="s">
        <v>1252</v>
      </c>
      <c r="G171" s="278"/>
      <c r="H171" s="278" t="s">
        <v>1319</v>
      </c>
      <c r="I171" s="278" t="s">
        <v>1254</v>
      </c>
      <c r="J171" s="278" t="s">
        <v>1303</v>
      </c>
      <c r="K171" s="324"/>
    </row>
    <row r="172" spans="2:11" s="1" customFormat="1" ht="15" customHeight="1">
      <c r="B172" s="301"/>
      <c r="C172" s="278" t="s">
        <v>1257</v>
      </c>
      <c r="D172" s="278"/>
      <c r="E172" s="278"/>
      <c r="F172" s="299" t="s">
        <v>1258</v>
      </c>
      <c r="G172" s="278"/>
      <c r="H172" s="278" t="s">
        <v>1319</v>
      </c>
      <c r="I172" s="278" t="s">
        <v>1254</v>
      </c>
      <c r="J172" s="278">
        <v>50</v>
      </c>
      <c r="K172" s="324"/>
    </row>
    <row r="173" spans="2:11" s="1" customFormat="1" ht="15" customHeight="1">
      <c r="B173" s="301"/>
      <c r="C173" s="278" t="s">
        <v>1260</v>
      </c>
      <c r="D173" s="278"/>
      <c r="E173" s="278"/>
      <c r="F173" s="299" t="s">
        <v>1252</v>
      </c>
      <c r="G173" s="278"/>
      <c r="H173" s="278" t="s">
        <v>1319</v>
      </c>
      <c r="I173" s="278" t="s">
        <v>1262</v>
      </c>
      <c r="J173" s="278"/>
      <c r="K173" s="324"/>
    </row>
    <row r="174" spans="2:11" s="1" customFormat="1" ht="15" customHeight="1">
      <c r="B174" s="301"/>
      <c r="C174" s="278" t="s">
        <v>1271</v>
      </c>
      <c r="D174" s="278"/>
      <c r="E174" s="278"/>
      <c r="F174" s="299" t="s">
        <v>1258</v>
      </c>
      <c r="G174" s="278"/>
      <c r="H174" s="278" t="s">
        <v>1319</v>
      </c>
      <c r="I174" s="278" t="s">
        <v>1254</v>
      </c>
      <c r="J174" s="278">
        <v>50</v>
      </c>
      <c r="K174" s="324"/>
    </row>
    <row r="175" spans="2:11" s="1" customFormat="1" ht="15" customHeight="1">
      <c r="B175" s="301"/>
      <c r="C175" s="278" t="s">
        <v>1279</v>
      </c>
      <c r="D175" s="278"/>
      <c r="E175" s="278"/>
      <c r="F175" s="299" t="s">
        <v>1258</v>
      </c>
      <c r="G175" s="278"/>
      <c r="H175" s="278" t="s">
        <v>1319</v>
      </c>
      <c r="I175" s="278" t="s">
        <v>1254</v>
      </c>
      <c r="J175" s="278">
        <v>50</v>
      </c>
      <c r="K175" s="324"/>
    </row>
    <row r="176" spans="2:11" s="1" customFormat="1" ht="15" customHeight="1">
      <c r="B176" s="301"/>
      <c r="C176" s="278" t="s">
        <v>1277</v>
      </c>
      <c r="D176" s="278"/>
      <c r="E176" s="278"/>
      <c r="F176" s="299" t="s">
        <v>1258</v>
      </c>
      <c r="G176" s="278"/>
      <c r="H176" s="278" t="s">
        <v>1319</v>
      </c>
      <c r="I176" s="278" t="s">
        <v>1254</v>
      </c>
      <c r="J176" s="278">
        <v>50</v>
      </c>
      <c r="K176" s="324"/>
    </row>
    <row r="177" spans="2:11" s="1" customFormat="1" ht="15" customHeight="1">
      <c r="B177" s="301"/>
      <c r="C177" s="278" t="s">
        <v>131</v>
      </c>
      <c r="D177" s="278"/>
      <c r="E177" s="278"/>
      <c r="F177" s="299" t="s">
        <v>1252</v>
      </c>
      <c r="G177" s="278"/>
      <c r="H177" s="278" t="s">
        <v>1320</v>
      </c>
      <c r="I177" s="278" t="s">
        <v>1321</v>
      </c>
      <c r="J177" s="278"/>
      <c r="K177" s="324"/>
    </row>
    <row r="178" spans="2:11" s="1" customFormat="1" ht="15" customHeight="1">
      <c r="B178" s="301"/>
      <c r="C178" s="278" t="s">
        <v>64</v>
      </c>
      <c r="D178" s="278"/>
      <c r="E178" s="278"/>
      <c r="F178" s="299" t="s">
        <v>1252</v>
      </c>
      <c r="G178" s="278"/>
      <c r="H178" s="278" t="s">
        <v>1322</v>
      </c>
      <c r="I178" s="278" t="s">
        <v>1323</v>
      </c>
      <c r="J178" s="278">
        <v>1</v>
      </c>
      <c r="K178" s="324"/>
    </row>
    <row r="179" spans="2:11" s="1" customFormat="1" ht="15" customHeight="1">
      <c r="B179" s="301"/>
      <c r="C179" s="278" t="s">
        <v>60</v>
      </c>
      <c r="D179" s="278"/>
      <c r="E179" s="278"/>
      <c r="F179" s="299" t="s">
        <v>1252</v>
      </c>
      <c r="G179" s="278"/>
      <c r="H179" s="278" t="s">
        <v>1324</v>
      </c>
      <c r="I179" s="278" t="s">
        <v>1254</v>
      </c>
      <c r="J179" s="278">
        <v>20</v>
      </c>
      <c r="K179" s="324"/>
    </row>
    <row r="180" spans="2:11" s="1" customFormat="1" ht="15" customHeight="1">
      <c r="B180" s="301"/>
      <c r="C180" s="278" t="s">
        <v>61</v>
      </c>
      <c r="D180" s="278"/>
      <c r="E180" s="278"/>
      <c r="F180" s="299" t="s">
        <v>1252</v>
      </c>
      <c r="G180" s="278"/>
      <c r="H180" s="278" t="s">
        <v>1325</v>
      </c>
      <c r="I180" s="278" t="s">
        <v>1254</v>
      </c>
      <c r="J180" s="278">
        <v>255</v>
      </c>
      <c r="K180" s="324"/>
    </row>
    <row r="181" spans="2:11" s="1" customFormat="1" ht="15" customHeight="1">
      <c r="B181" s="301"/>
      <c r="C181" s="278" t="s">
        <v>132</v>
      </c>
      <c r="D181" s="278"/>
      <c r="E181" s="278"/>
      <c r="F181" s="299" t="s">
        <v>1252</v>
      </c>
      <c r="G181" s="278"/>
      <c r="H181" s="278" t="s">
        <v>1216</v>
      </c>
      <c r="I181" s="278" t="s">
        <v>1254</v>
      </c>
      <c r="J181" s="278">
        <v>10</v>
      </c>
      <c r="K181" s="324"/>
    </row>
    <row r="182" spans="2:11" s="1" customFormat="1" ht="15" customHeight="1">
      <c r="B182" s="301"/>
      <c r="C182" s="278" t="s">
        <v>133</v>
      </c>
      <c r="D182" s="278"/>
      <c r="E182" s="278"/>
      <c r="F182" s="299" t="s">
        <v>1252</v>
      </c>
      <c r="G182" s="278"/>
      <c r="H182" s="278" t="s">
        <v>1326</v>
      </c>
      <c r="I182" s="278" t="s">
        <v>1287</v>
      </c>
      <c r="J182" s="278"/>
      <c r="K182" s="324"/>
    </row>
    <row r="183" spans="2:11" s="1" customFormat="1" ht="15" customHeight="1">
      <c r="B183" s="301"/>
      <c r="C183" s="278" t="s">
        <v>1327</v>
      </c>
      <c r="D183" s="278"/>
      <c r="E183" s="278"/>
      <c r="F183" s="299" t="s">
        <v>1252</v>
      </c>
      <c r="G183" s="278"/>
      <c r="H183" s="278" t="s">
        <v>1328</v>
      </c>
      <c r="I183" s="278" t="s">
        <v>1287</v>
      </c>
      <c r="J183" s="278"/>
      <c r="K183" s="324"/>
    </row>
    <row r="184" spans="2:11" s="1" customFormat="1" ht="15" customHeight="1">
      <c r="B184" s="301"/>
      <c r="C184" s="278" t="s">
        <v>1316</v>
      </c>
      <c r="D184" s="278"/>
      <c r="E184" s="278"/>
      <c r="F184" s="299" t="s">
        <v>1252</v>
      </c>
      <c r="G184" s="278"/>
      <c r="H184" s="278" t="s">
        <v>1329</v>
      </c>
      <c r="I184" s="278" t="s">
        <v>1287</v>
      </c>
      <c r="J184" s="278"/>
      <c r="K184" s="324"/>
    </row>
    <row r="185" spans="2:11" s="1" customFormat="1" ht="15" customHeight="1">
      <c r="B185" s="301"/>
      <c r="C185" s="278" t="s">
        <v>135</v>
      </c>
      <c r="D185" s="278"/>
      <c r="E185" s="278"/>
      <c r="F185" s="299" t="s">
        <v>1258</v>
      </c>
      <c r="G185" s="278"/>
      <c r="H185" s="278" t="s">
        <v>1330</v>
      </c>
      <c r="I185" s="278" t="s">
        <v>1254</v>
      </c>
      <c r="J185" s="278">
        <v>50</v>
      </c>
      <c r="K185" s="324"/>
    </row>
    <row r="186" spans="2:11" s="1" customFormat="1" ht="15" customHeight="1">
      <c r="B186" s="301"/>
      <c r="C186" s="278" t="s">
        <v>1331</v>
      </c>
      <c r="D186" s="278"/>
      <c r="E186" s="278"/>
      <c r="F186" s="299" t="s">
        <v>1258</v>
      </c>
      <c r="G186" s="278"/>
      <c r="H186" s="278" t="s">
        <v>1332</v>
      </c>
      <c r="I186" s="278" t="s">
        <v>1333</v>
      </c>
      <c r="J186" s="278"/>
      <c r="K186" s="324"/>
    </row>
    <row r="187" spans="2:11" s="1" customFormat="1" ht="15" customHeight="1">
      <c r="B187" s="301"/>
      <c r="C187" s="278" t="s">
        <v>1334</v>
      </c>
      <c r="D187" s="278"/>
      <c r="E187" s="278"/>
      <c r="F187" s="299" t="s">
        <v>1258</v>
      </c>
      <c r="G187" s="278"/>
      <c r="H187" s="278" t="s">
        <v>1335</v>
      </c>
      <c r="I187" s="278" t="s">
        <v>1333</v>
      </c>
      <c r="J187" s="278"/>
      <c r="K187" s="324"/>
    </row>
    <row r="188" spans="2:11" s="1" customFormat="1" ht="15" customHeight="1">
      <c r="B188" s="301"/>
      <c r="C188" s="278" t="s">
        <v>1336</v>
      </c>
      <c r="D188" s="278"/>
      <c r="E188" s="278"/>
      <c r="F188" s="299" t="s">
        <v>1258</v>
      </c>
      <c r="G188" s="278"/>
      <c r="H188" s="278" t="s">
        <v>1337</v>
      </c>
      <c r="I188" s="278" t="s">
        <v>1333</v>
      </c>
      <c r="J188" s="278"/>
      <c r="K188" s="324"/>
    </row>
    <row r="189" spans="2:11" s="1" customFormat="1" ht="15" customHeight="1">
      <c r="B189" s="301"/>
      <c r="C189" s="337" t="s">
        <v>1338</v>
      </c>
      <c r="D189" s="278"/>
      <c r="E189" s="278"/>
      <c r="F189" s="299" t="s">
        <v>1258</v>
      </c>
      <c r="G189" s="278"/>
      <c r="H189" s="278" t="s">
        <v>1339</v>
      </c>
      <c r="I189" s="278" t="s">
        <v>1340</v>
      </c>
      <c r="J189" s="338" t="s">
        <v>1341</v>
      </c>
      <c r="K189" s="324"/>
    </row>
    <row r="190" spans="2:11" s="18" customFormat="1" ht="15" customHeight="1">
      <c r="B190" s="339"/>
      <c r="C190" s="340" t="s">
        <v>1342</v>
      </c>
      <c r="D190" s="341"/>
      <c r="E190" s="341"/>
      <c r="F190" s="342" t="s">
        <v>1258</v>
      </c>
      <c r="G190" s="341"/>
      <c r="H190" s="341" t="s">
        <v>1343</v>
      </c>
      <c r="I190" s="341" t="s">
        <v>1340</v>
      </c>
      <c r="J190" s="343" t="s">
        <v>1341</v>
      </c>
      <c r="K190" s="344"/>
    </row>
    <row r="191" spans="2:11" s="1" customFormat="1" ht="15" customHeight="1">
      <c r="B191" s="301"/>
      <c r="C191" s="337" t="s">
        <v>49</v>
      </c>
      <c r="D191" s="278"/>
      <c r="E191" s="278"/>
      <c r="F191" s="299" t="s">
        <v>1252</v>
      </c>
      <c r="G191" s="278"/>
      <c r="H191" s="275" t="s">
        <v>1344</v>
      </c>
      <c r="I191" s="278" t="s">
        <v>1345</v>
      </c>
      <c r="J191" s="278"/>
      <c r="K191" s="324"/>
    </row>
    <row r="192" spans="2:11" s="1" customFormat="1" ht="15" customHeight="1">
      <c r="B192" s="301"/>
      <c r="C192" s="337" t="s">
        <v>1346</v>
      </c>
      <c r="D192" s="278"/>
      <c r="E192" s="278"/>
      <c r="F192" s="299" t="s">
        <v>1252</v>
      </c>
      <c r="G192" s="278"/>
      <c r="H192" s="278" t="s">
        <v>1347</v>
      </c>
      <c r="I192" s="278" t="s">
        <v>1287</v>
      </c>
      <c r="J192" s="278"/>
      <c r="K192" s="324"/>
    </row>
    <row r="193" spans="2:11" s="1" customFormat="1" ht="15" customHeight="1">
      <c r="B193" s="301"/>
      <c r="C193" s="337" t="s">
        <v>1348</v>
      </c>
      <c r="D193" s="278"/>
      <c r="E193" s="278"/>
      <c r="F193" s="299" t="s">
        <v>1252</v>
      </c>
      <c r="G193" s="278"/>
      <c r="H193" s="278" t="s">
        <v>1349</v>
      </c>
      <c r="I193" s="278" t="s">
        <v>1287</v>
      </c>
      <c r="J193" s="278"/>
      <c r="K193" s="324"/>
    </row>
    <row r="194" spans="2:11" s="1" customFormat="1" ht="15" customHeight="1">
      <c r="B194" s="301"/>
      <c r="C194" s="337" t="s">
        <v>1350</v>
      </c>
      <c r="D194" s="278"/>
      <c r="E194" s="278"/>
      <c r="F194" s="299" t="s">
        <v>1258</v>
      </c>
      <c r="G194" s="278"/>
      <c r="H194" s="278" t="s">
        <v>1351</v>
      </c>
      <c r="I194" s="278" t="s">
        <v>1287</v>
      </c>
      <c r="J194" s="278"/>
      <c r="K194" s="324"/>
    </row>
    <row r="195" spans="2:11" s="1" customFormat="1" ht="15" customHeight="1">
      <c r="B195" s="330"/>
      <c r="C195" s="345"/>
      <c r="D195" s="310"/>
      <c r="E195" s="310"/>
      <c r="F195" s="310"/>
      <c r="G195" s="310"/>
      <c r="H195" s="310"/>
      <c r="I195" s="310"/>
      <c r="J195" s="310"/>
      <c r="K195" s="331"/>
    </row>
    <row r="196" spans="2:11" s="1" customFormat="1" ht="18.75" customHeight="1">
      <c r="B196" s="312"/>
      <c r="C196" s="322"/>
      <c r="D196" s="322"/>
      <c r="E196" s="322"/>
      <c r="F196" s="332"/>
      <c r="G196" s="322"/>
      <c r="H196" s="322"/>
      <c r="I196" s="322"/>
      <c r="J196" s="322"/>
      <c r="K196" s="312"/>
    </row>
    <row r="197" spans="2:11" s="1" customFormat="1" ht="18.75" customHeight="1">
      <c r="B197" s="312"/>
      <c r="C197" s="322"/>
      <c r="D197" s="322"/>
      <c r="E197" s="322"/>
      <c r="F197" s="332"/>
      <c r="G197" s="322"/>
      <c r="H197" s="322"/>
      <c r="I197" s="322"/>
      <c r="J197" s="322"/>
      <c r="K197" s="312"/>
    </row>
    <row r="198" spans="2:11" s="1" customFormat="1" ht="18.75" customHeight="1">
      <c r="B198" s="285"/>
      <c r="C198" s="285"/>
      <c r="D198" s="285"/>
      <c r="E198" s="285"/>
      <c r="F198" s="285"/>
      <c r="G198" s="285"/>
      <c r="H198" s="285"/>
      <c r="I198" s="285"/>
      <c r="J198" s="285"/>
      <c r="K198" s="285"/>
    </row>
    <row r="199" spans="2:11" s="1" customFormat="1" ht="13.5">
      <c r="B199" s="267"/>
      <c r="C199" s="268"/>
      <c r="D199" s="268"/>
      <c r="E199" s="268"/>
      <c r="F199" s="268"/>
      <c r="G199" s="268"/>
      <c r="H199" s="268"/>
      <c r="I199" s="268"/>
      <c r="J199" s="268"/>
      <c r="K199" s="269"/>
    </row>
    <row r="200" spans="2:11" s="1" customFormat="1" ht="21">
      <c r="B200" s="270"/>
      <c r="C200" s="409" t="s">
        <v>1352</v>
      </c>
      <c r="D200" s="409"/>
      <c r="E200" s="409"/>
      <c r="F200" s="409"/>
      <c r="G200" s="409"/>
      <c r="H200" s="409"/>
      <c r="I200" s="409"/>
      <c r="J200" s="409"/>
      <c r="K200" s="271"/>
    </row>
    <row r="201" spans="2:11" s="1" customFormat="1" ht="25.5" customHeight="1">
      <c r="B201" s="270"/>
      <c r="C201" s="346" t="s">
        <v>1353</v>
      </c>
      <c r="D201" s="346"/>
      <c r="E201" s="346"/>
      <c r="F201" s="346" t="s">
        <v>1354</v>
      </c>
      <c r="G201" s="347"/>
      <c r="H201" s="412" t="s">
        <v>1355</v>
      </c>
      <c r="I201" s="412"/>
      <c r="J201" s="412"/>
      <c r="K201" s="271"/>
    </row>
    <row r="202" spans="2:11" s="1" customFormat="1" ht="5.25" customHeight="1">
      <c r="B202" s="301"/>
      <c r="C202" s="296"/>
      <c r="D202" s="296"/>
      <c r="E202" s="296"/>
      <c r="F202" s="296"/>
      <c r="G202" s="322"/>
      <c r="H202" s="296"/>
      <c r="I202" s="296"/>
      <c r="J202" s="296"/>
      <c r="K202" s="324"/>
    </row>
    <row r="203" spans="2:11" s="1" customFormat="1" ht="15" customHeight="1">
      <c r="B203" s="301"/>
      <c r="C203" s="278" t="s">
        <v>1345</v>
      </c>
      <c r="D203" s="278"/>
      <c r="E203" s="278"/>
      <c r="F203" s="299" t="s">
        <v>50</v>
      </c>
      <c r="G203" s="278"/>
      <c r="H203" s="413" t="s">
        <v>1356</v>
      </c>
      <c r="I203" s="413"/>
      <c r="J203" s="413"/>
      <c r="K203" s="324"/>
    </row>
    <row r="204" spans="2:11" s="1" customFormat="1" ht="15" customHeight="1">
      <c r="B204" s="301"/>
      <c r="C204" s="278"/>
      <c r="D204" s="278"/>
      <c r="E204" s="278"/>
      <c r="F204" s="299" t="s">
        <v>51</v>
      </c>
      <c r="G204" s="278"/>
      <c r="H204" s="413" t="s">
        <v>1357</v>
      </c>
      <c r="I204" s="413"/>
      <c r="J204" s="413"/>
      <c r="K204" s="324"/>
    </row>
    <row r="205" spans="2:11" s="1" customFormat="1" ht="15" customHeight="1">
      <c r="B205" s="301"/>
      <c r="C205" s="278"/>
      <c r="D205" s="278"/>
      <c r="E205" s="278"/>
      <c r="F205" s="299" t="s">
        <v>54</v>
      </c>
      <c r="G205" s="278"/>
      <c r="H205" s="413" t="s">
        <v>1358</v>
      </c>
      <c r="I205" s="413"/>
      <c r="J205" s="413"/>
      <c r="K205" s="324"/>
    </row>
    <row r="206" spans="2:11" s="1" customFormat="1" ht="15" customHeight="1">
      <c r="B206" s="301"/>
      <c r="C206" s="278"/>
      <c r="D206" s="278"/>
      <c r="E206" s="278"/>
      <c r="F206" s="299" t="s">
        <v>52</v>
      </c>
      <c r="G206" s="278"/>
      <c r="H206" s="413" t="s">
        <v>1359</v>
      </c>
      <c r="I206" s="413"/>
      <c r="J206" s="413"/>
      <c r="K206" s="324"/>
    </row>
    <row r="207" spans="2:11" s="1" customFormat="1" ht="15" customHeight="1">
      <c r="B207" s="301"/>
      <c r="C207" s="278"/>
      <c r="D207" s="278"/>
      <c r="E207" s="278"/>
      <c r="F207" s="299" t="s">
        <v>53</v>
      </c>
      <c r="G207" s="278"/>
      <c r="H207" s="413" t="s">
        <v>1360</v>
      </c>
      <c r="I207" s="413"/>
      <c r="J207" s="413"/>
      <c r="K207" s="324"/>
    </row>
    <row r="208" spans="2:11" s="1" customFormat="1" ht="15" customHeight="1">
      <c r="B208" s="301"/>
      <c r="C208" s="278"/>
      <c r="D208" s="278"/>
      <c r="E208" s="278"/>
      <c r="F208" s="299"/>
      <c r="G208" s="278"/>
      <c r="H208" s="278"/>
      <c r="I208" s="278"/>
      <c r="J208" s="278"/>
      <c r="K208" s="324"/>
    </row>
    <row r="209" spans="2:11" s="1" customFormat="1" ht="15" customHeight="1">
      <c r="B209" s="301"/>
      <c r="C209" s="278" t="s">
        <v>1299</v>
      </c>
      <c r="D209" s="278"/>
      <c r="E209" s="278"/>
      <c r="F209" s="299" t="s">
        <v>85</v>
      </c>
      <c r="G209" s="278"/>
      <c r="H209" s="413" t="s">
        <v>1361</v>
      </c>
      <c r="I209" s="413"/>
      <c r="J209" s="413"/>
      <c r="K209" s="324"/>
    </row>
    <row r="210" spans="2:11" s="1" customFormat="1" ht="15" customHeight="1">
      <c r="B210" s="301"/>
      <c r="C210" s="278"/>
      <c r="D210" s="278"/>
      <c r="E210" s="278"/>
      <c r="F210" s="299" t="s">
        <v>1195</v>
      </c>
      <c r="G210" s="278"/>
      <c r="H210" s="413" t="s">
        <v>1196</v>
      </c>
      <c r="I210" s="413"/>
      <c r="J210" s="413"/>
      <c r="K210" s="324"/>
    </row>
    <row r="211" spans="2:11" s="1" customFormat="1" ht="15" customHeight="1">
      <c r="B211" s="301"/>
      <c r="C211" s="278"/>
      <c r="D211" s="278"/>
      <c r="E211" s="278"/>
      <c r="F211" s="299" t="s">
        <v>1193</v>
      </c>
      <c r="G211" s="278"/>
      <c r="H211" s="413" t="s">
        <v>1362</v>
      </c>
      <c r="I211" s="413"/>
      <c r="J211" s="413"/>
      <c r="K211" s="324"/>
    </row>
    <row r="212" spans="2:11" s="1" customFormat="1" ht="15" customHeight="1">
      <c r="B212" s="348"/>
      <c r="C212" s="278"/>
      <c r="D212" s="278"/>
      <c r="E212" s="278"/>
      <c r="F212" s="299" t="s">
        <v>1197</v>
      </c>
      <c r="G212" s="337"/>
      <c r="H212" s="414" t="s">
        <v>1198</v>
      </c>
      <c r="I212" s="414"/>
      <c r="J212" s="414"/>
      <c r="K212" s="349"/>
    </row>
    <row r="213" spans="2:11" s="1" customFormat="1" ht="15" customHeight="1">
      <c r="B213" s="348"/>
      <c r="C213" s="278"/>
      <c r="D213" s="278"/>
      <c r="E213" s="278"/>
      <c r="F213" s="299" t="s">
        <v>1199</v>
      </c>
      <c r="G213" s="337"/>
      <c r="H213" s="414" t="s">
        <v>1363</v>
      </c>
      <c r="I213" s="414"/>
      <c r="J213" s="414"/>
      <c r="K213" s="349"/>
    </row>
    <row r="214" spans="2:11" s="1" customFormat="1" ht="15" customHeight="1">
      <c r="B214" s="348"/>
      <c r="C214" s="278"/>
      <c r="D214" s="278"/>
      <c r="E214" s="278"/>
      <c r="F214" s="299"/>
      <c r="G214" s="337"/>
      <c r="H214" s="328"/>
      <c r="I214" s="328"/>
      <c r="J214" s="328"/>
      <c r="K214" s="349"/>
    </row>
    <row r="215" spans="2:11" s="1" customFormat="1" ht="15" customHeight="1">
      <c r="B215" s="348"/>
      <c r="C215" s="278" t="s">
        <v>1323</v>
      </c>
      <c r="D215" s="278"/>
      <c r="E215" s="278"/>
      <c r="F215" s="299">
        <v>1</v>
      </c>
      <c r="G215" s="337"/>
      <c r="H215" s="414" t="s">
        <v>1364</v>
      </c>
      <c r="I215" s="414"/>
      <c r="J215" s="414"/>
      <c r="K215" s="349"/>
    </row>
    <row r="216" spans="2:11" s="1" customFormat="1" ht="15" customHeight="1">
      <c r="B216" s="348"/>
      <c r="C216" s="278"/>
      <c r="D216" s="278"/>
      <c r="E216" s="278"/>
      <c r="F216" s="299">
        <v>2</v>
      </c>
      <c r="G216" s="337"/>
      <c r="H216" s="414" t="s">
        <v>1365</v>
      </c>
      <c r="I216" s="414"/>
      <c r="J216" s="414"/>
      <c r="K216" s="349"/>
    </row>
    <row r="217" spans="2:11" s="1" customFormat="1" ht="15" customHeight="1">
      <c r="B217" s="348"/>
      <c r="C217" s="278"/>
      <c r="D217" s="278"/>
      <c r="E217" s="278"/>
      <c r="F217" s="299">
        <v>3</v>
      </c>
      <c r="G217" s="337"/>
      <c r="H217" s="414" t="s">
        <v>1366</v>
      </c>
      <c r="I217" s="414"/>
      <c r="J217" s="414"/>
      <c r="K217" s="349"/>
    </row>
    <row r="218" spans="2:11" s="1" customFormat="1" ht="15" customHeight="1">
      <c r="B218" s="348"/>
      <c r="C218" s="278"/>
      <c r="D218" s="278"/>
      <c r="E218" s="278"/>
      <c r="F218" s="299">
        <v>4</v>
      </c>
      <c r="G218" s="337"/>
      <c r="H218" s="414" t="s">
        <v>1367</v>
      </c>
      <c r="I218" s="414"/>
      <c r="J218" s="414"/>
      <c r="K218" s="349"/>
    </row>
    <row r="219" spans="2:11" s="1" customFormat="1" ht="12.75" customHeight="1">
      <c r="B219" s="350"/>
      <c r="C219" s="351"/>
      <c r="D219" s="351"/>
      <c r="E219" s="351"/>
      <c r="F219" s="351"/>
      <c r="G219" s="351"/>
      <c r="H219" s="351"/>
      <c r="I219" s="351"/>
      <c r="J219" s="351"/>
      <c r="K219" s="352"/>
    </row>
  </sheetData>
  <sheetProtection formatCells="0" formatColumns="0" formatRows="0" insertColumns="0" insertRows="0" insertHyperlinks="0" deleteColumns="0" deleteRows="0" sort="0" autoFilter="0" pivotTables="0"/>
  <mergeCells count="77">
    <mergeCell ref="H217:J217"/>
    <mergeCell ref="H218:J218"/>
    <mergeCell ref="H216:J216"/>
    <mergeCell ref="H213:J213"/>
    <mergeCell ref="H212:J212"/>
    <mergeCell ref="H206:J206"/>
    <mergeCell ref="H207:J207"/>
    <mergeCell ref="H209:J209"/>
    <mergeCell ref="H211:J211"/>
    <mergeCell ref="H215:J215"/>
    <mergeCell ref="H210:J210"/>
    <mergeCell ref="C200:J200"/>
    <mergeCell ref="H201:J201"/>
    <mergeCell ref="H203:J203"/>
    <mergeCell ref="H204:J204"/>
    <mergeCell ref="H205:J205"/>
    <mergeCell ref="C75:J75"/>
    <mergeCell ref="C102:J102"/>
    <mergeCell ref="C122:J122"/>
    <mergeCell ref="C147:J147"/>
    <mergeCell ref="C165:J165"/>
    <mergeCell ref="D66:J66"/>
    <mergeCell ref="D67:J67"/>
    <mergeCell ref="D68:J68"/>
    <mergeCell ref="D69:J69"/>
    <mergeCell ref="D70:J70"/>
    <mergeCell ref="D60:J60"/>
    <mergeCell ref="D61:J61"/>
    <mergeCell ref="D62:J62"/>
    <mergeCell ref="D63:J63"/>
    <mergeCell ref="D65:J65"/>
    <mergeCell ref="C54:J54"/>
    <mergeCell ref="C55:J55"/>
    <mergeCell ref="C57:J57"/>
    <mergeCell ref="D58:J58"/>
    <mergeCell ref="D59:J59"/>
    <mergeCell ref="F23:J23"/>
    <mergeCell ref="C25:J25"/>
    <mergeCell ref="C26:J26"/>
    <mergeCell ref="D27:J27"/>
    <mergeCell ref="D28:J28"/>
    <mergeCell ref="C52:J52"/>
    <mergeCell ref="C3:J3"/>
    <mergeCell ref="C4:J4"/>
    <mergeCell ref="C6:J6"/>
    <mergeCell ref="C7:J7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D47:J47"/>
    <mergeCell ref="E48:J48"/>
    <mergeCell ref="E49:J49"/>
    <mergeCell ref="E50:J50"/>
    <mergeCell ref="D51:J51"/>
    <mergeCell ref="G41:J41"/>
    <mergeCell ref="G42:J42"/>
    <mergeCell ref="G43:J43"/>
    <mergeCell ref="G44:J44"/>
    <mergeCell ref="G45:J45"/>
    <mergeCell ref="G36:J36"/>
    <mergeCell ref="G37:J37"/>
    <mergeCell ref="G38:J38"/>
    <mergeCell ref="G39:J39"/>
    <mergeCell ref="G40:J40"/>
    <mergeCell ref="D30:J30"/>
    <mergeCell ref="D31:J31"/>
    <mergeCell ref="D33:J33"/>
    <mergeCell ref="D34:J34"/>
    <mergeCell ref="D35:J35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Projekce</dc:creator>
  <cp:keywords/>
  <dc:description/>
  <cp:lastModifiedBy>Svatonova Barbora</cp:lastModifiedBy>
  <dcterms:created xsi:type="dcterms:W3CDTF">2024-04-24T07:14:24Z</dcterms:created>
  <dcterms:modified xsi:type="dcterms:W3CDTF">2024-04-24T10:09:19Z</dcterms:modified>
  <cp:category/>
  <cp:version/>
  <cp:contentType/>
  <cp:contentStatus/>
</cp:coreProperties>
</file>